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88.xml" ContentType="application/vnd.ms-excel.controlproperties+xml"/>
  <Override PartName="/xl/ctrlProps/ctrlProp89.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drawings/drawing9.xml" ContentType="application/vnd.openxmlformats-officedocument.drawing+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trlProps/ctrlProp315.xml" ContentType="application/vnd.ms-excel.controlproperties+xml"/>
  <Override PartName="/xl/drawings/drawing11.xml" ContentType="application/vnd.openxmlformats-officedocument.drawing+xml"/>
  <Override PartName="/xl/ctrlProps/ctrlProp316.xml" ContentType="application/vnd.ms-excel.controlproperties+xml"/>
  <Override PartName="/xl/ctrlProps/ctrlProp317.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318.xml" ContentType="application/vnd.ms-excel.controlproperties+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https://ibtest2020.sharepoint.com/sites/Public_Quotes_2025/Documentos compartidos/03_Opp_Temp_By_BU/1_ICT_Type_Reference/4_iBTest_Quotation/"/>
    </mc:Choice>
  </mc:AlternateContent>
  <xr:revisionPtr revIDLastSave="767" documentId="13_ncr:1_{3D0FF01D-AA44-45C1-A3BB-4C6A3BA0D61D}" xr6:coauthVersionLast="47" xr6:coauthVersionMax="47" xr10:uidLastSave="{9635198E-B598-4EF6-8894-CC55D3EB2987}"/>
  <bookViews>
    <workbookView xWindow="20370" yWindow="-120" windowWidth="29040" windowHeight="15720" tabRatio="862" firstSheet="2" activeTab="5" xr2:uid="{FC053B0F-0271-4640-85AB-81E7CE5CF913}"/>
  </bookViews>
  <sheets>
    <sheet name="Quote" sheetId="17" r:id="rId1"/>
    <sheet name="Budgetary" sheetId="19" r:id="rId2"/>
    <sheet name="OA" sheetId="23" r:id="rId3"/>
    <sheet name="OA_Info" sheetId="24" r:id="rId4"/>
    <sheet name="Descriptions" sheetId="21" r:id="rId5"/>
    <sheet name="SALES-Assessment" sheetId="2" r:id="rId6"/>
    <sheet name="ENG-RFQ" sheetId="22" r:id="rId7"/>
    <sheet name="ENG-Data In" sheetId="3" r:id="rId8"/>
    <sheet name="ENG-Materials" sheetId="4" r:id="rId9"/>
    <sheet name="MAT_DATABASE" sheetId="25" r:id="rId10"/>
    <sheet name="ACM-Logistics" sheetId="5" r:id="rId11"/>
    <sheet name="ACM-Gross Analitics" sheetId="6" r:id="rId12"/>
    <sheet name="ACM-Term&amp;Cond" sheetId="14" r:id="rId13"/>
    <sheet name="ACM-Customer DB" sheetId="15" r:id="rId14"/>
    <sheet name="Tools" sheetId="12" r:id="rId15"/>
    <sheet name="ACM- Steps" sheetId="26" r:id="rId16"/>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13" i="3" l="1"/>
  <c r="E41" i="25"/>
  <c r="E40" i="25"/>
  <c r="E18" i="25"/>
  <c r="AL9" i="12"/>
  <c r="AL5" i="12"/>
  <c r="AL8" i="12"/>
  <c r="AL7" i="12"/>
  <c r="AL6" i="12"/>
  <c r="AL4" i="12"/>
  <c r="H8" i="12"/>
  <c r="H35" i="12"/>
  <c r="AG39" i="12"/>
  <c r="Q12" i="12"/>
  <c r="P12" i="12"/>
  <c r="N12" i="12"/>
  <c r="M12" i="12"/>
  <c r="L12" i="12"/>
  <c r="K12" i="12"/>
  <c r="L11" i="12"/>
  <c r="K11" i="12"/>
  <c r="J11" i="12"/>
  <c r="A5" i="19"/>
  <c r="A5" i="23" l="1"/>
  <c r="J96" i="12"/>
  <c r="K96" i="12" s="1"/>
  <c r="J93" i="12"/>
  <c r="K93" i="12" s="1"/>
  <c r="C31" i="12"/>
  <c r="C29" i="12"/>
  <c r="C26" i="12"/>
  <c r="C25" i="12"/>
  <c r="J73" i="12" l="1"/>
  <c r="D7" i="14"/>
  <c r="N23" i="4"/>
  <c r="N10" i="4"/>
  <c r="O10" i="4" s="1"/>
  <c r="N11" i="4"/>
  <c r="B18" i="23"/>
  <c r="O23" i="4" l="1"/>
  <c r="P23" i="4" s="1"/>
  <c r="R23" i="4" s="1"/>
  <c r="S23" i="4" s="1"/>
  <c r="P10" i="4"/>
  <c r="R10" i="4" s="1"/>
  <c r="S10" i="4" s="1"/>
  <c r="O11" i="4"/>
  <c r="P11" i="4" s="1"/>
  <c r="R11" i="4" s="1"/>
  <c r="S11" i="4" s="1"/>
  <c r="B19" i="22" l="1"/>
  <c r="B18" i="22"/>
  <c r="B17" i="22"/>
  <c r="B8" i="22" l="1"/>
  <c r="B42" i="22" l="1"/>
  <c r="J9" i="5"/>
  <c r="H67" i="3"/>
  <c r="I67" i="3" s="1"/>
  <c r="E67" i="3"/>
  <c r="F67" i="3" s="1"/>
  <c r="H66" i="3"/>
  <c r="I66" i="3" s="1"/>
  <c r="E66" i="3"/>
  <c r="F66" i="3" s="1"/>
  <c r="C27" i="3"/>
  <c r="N46" i="4"/>
  <c r="O46" i="4" s="1"/>
  <c r="N45" i="4"/>
  <c r="O45" i="4" s="1"/>
  <c r="N44" i="4"/>
  <c r="N34" i="4"/>
  <c r="N33" i="4"/>
  <c r="O33" i="4" s="1"/>
  <c r="N32" i="4"/>
  <c r="O32" i="4" s="1"/>
  <c r="N22" i="4"/>
  <c r="O22" i="4" s="1"/>
  <c r="N21" i="4"/>
  <c r="O21" i="4" s="1"/>
  <c r="N20" i="4"/>
  <c r="N9" i="4"/>
  <c r="O9" i="4" s="1"/>
  <c r="N8" i="4"/>
  <c r="O8" i="4" s="1"/>
  <c r="N7" i="4"/>
  <c r="O7" i="4" s="1"/>
  <c r="P46" i="4" l="1"/>
  <c r="R46" i="4" s="1"/>
  <c r="S46" i="4" s="1"/>
  <c r="P45" i="4"/>
  <c r="R45" i="4" s="1"/>
  <c r="S45" i="4" s="1"/>
  <c r="O44" i="4"/>
  <c r="P44" i="4" s="1"/>
  <c r="R44" i="4" s="1"/>
  <c r="S44" i="4" s="1"/>
  <c r="O34" i="4"/>
  <c r="P34" i="4" s="1"/>
  <c r="R34" i="4" s="1"/>
  <c r="S34" i="4" s="1"/>
  <c r="P33" i="4"/>
  <c r="R33" i="4" s="1"/>
  <c r="S33" i="4" s="1"/>
  <c r="P32" i="4"/>
  <c r="R32" i="4" s="1"/>
  <c r="S32" i="4" s="1"/>
  <c r="P22" i="4"/>
  <c r="R22" i="4" s="1"/>
  <c r="S22" i="4" s="1"/>
  <c r="P21" i="4"/>
  <c r="R21" i="4" s="1"/>
  <c r="S21" i="4" s="1"/>
  <c r="O20" i="4"/>
  <c r="P20" i="4" s="1"/>
  <c r="R20" i="4" s="1"/>
  <c r="S20" i="4" s="1"/>
  <c r="P9" i="4"/>
  <c r="R9" i="4" s="1"/>
  <c r="S9" i="4" s="1"/>
  <c r="P8" i="4"/>
  <c r="R8" i="4" s="1"/>
  <c r="S8" i="4" s="1"/>
  <c r="P7" i="4"/>
  <c r="R7" i="4" s="1"/>
  <c r="S7" i="4" s="1"/>
  <c r="C33" i="3"/>
  <c r="B14" i="22" l="1"/>
  <c r="B13" i="22" s="1"/>
  <c r="B26" i="22" s="1"/>
  <c r="B23" i="22" s="1"/>
  <c r="D32" i="12"/>
  <c r="K95" i="12"/>
  <c r="L95" i="12" s="1"/>
  <c r="D18" i="12"/>
  <c r="E13" i="12" a="1"/>
  <c r="E13" i="12" s="1"/>
  <c r="G9" i="19"/>
  <c r="M5" i="3"/>
  <c r="B31" i="22" l="1"/>
  <c r="B32" i="22"/>
  <c r="B28" i="22"/>
  <c r="B27" i="22"/>
  <c r="L96" i="12"/>
  <c r="L93" i="12"/>
  <c r="B30" i="22"/>
  <c r="B24" i="22" s="1"/>
  <c r="C37" i="3"/>
  <c r="AE42" i="12"/>
  <c r="T40" i="4"/>
  <c r="T28" i="4"/>
  <c r="T3" i="4"/>
  <c r="T16" i="4"/>
  <c r="H37" i="12"/>
  <c r="D5" i="14"/>
  <c r="C34" i="3"/>
  <c r="B22" i="22" l="1"/>
  <c r="H34" i="12"/>
  <c r="E112" i="3" s="1"/>
  <c r="E115" i="3"/>
  <c r="F115" i="3" s="1"/>
  <c r="G115" i="3" s="1"/>
  <c r="I113" i="3"/>
  <c r="I114" i="3"/>
  <c r="I115" i="3"/>
  <c r="I116" i="3"/>
  <c r="I117" i="3"/>
  <c r="I118" i="3"/>
  <c r="I119" i="3"/>
  <c r="I91" i="3"/>
  <c r="I92" i="3"/>
  <c r="I93" i="3"/>
  <c r="I94" i="3"/>
  <c r="I95" i="3"/>
  <c r="I96" i="3"/>
  <c r="I97" i="3"/>
  <c r="I98" i="3"/>
  <c r="I99" i="3"/>
  <c r="I100" i="3"/>
  <c r="I101" i="3"/>
  <c r="AG14" i="12"/>
  <c r="H18" i="12"/>
  <c r="E96" i="3" s="1"/>
  <c r="H14" i="12"/>
  <c r="E92" i="3" s="1"/>
  <c r="J92" i="3" l="1"/>
  <c r="F96" i="3"/>
  <c r="G96" i="3" s="1"/>
  <c r="J96" i="3"/>
  <c r="J115" i="3"/>
  <c r="F92" i="3"/>
  <c r="G92" i="3" s="1"/>
  <c r="AE28" i="12"/>
  <c r="D24" i="14"/>
  <c r="H31" i="12"/>
  <c r="E109" i="3" s="1"/>
  <c r="H29" i="12"/>
  <c r="E107" i="3" s="1"/>
  <c r="D12" i="14" l="1"/>
  <c r="F17" i="5"/>
  <c r="F10" i="5"/>
  <c r="H24" i="12"/>
  <c r="E102" i="3" s="1"/>
  <c r="H23" i="12"/>
  <c r="E101" i="3" s="1"/>
  <c r="J101" i="3" l="1"/>
  <c r="F101" i="3"/>
  <c r="G101" i="3" s="1"/>
  <c r="AG11" i="12"/>
  <c r="AG12" i="12"/>
  <c r="AE22" i="12"/>
  <c r="AE19" i="12"/>
  <c r="AE17" i="12"/>
  <c r="AG7" i="12"/>
  <c r="H6" i="12"/>
  <c r="E84" i="3" s="1"/>
  <c r="L15" i="12" l="1"/>
  <c r="K15" i="12"/>
  <c r="J15" i="12"/>
  <c r="Q13" i="12"/>
  <c r="P13" i="12"/>
  <c r="O13" i="12"/>
  <c r="N13" i="12"/>
  <c r="M13" i="12"/>
  <c r="L13" i="12"/>
  <c r="K13" i="12"/>
  <c r="J13" i="12"/>
  <c r="O12" i="12"/>
  <c r="J12" i="12"/>
  <c r="D22" i="14"/>
  <c r="D21" i="14"/>
  <c r="D20" i="14"/>
  <c r="D19" i="14"/>
  <c r="D18" i="14"/>
  <c r="D17" i="14"/>
  <c r="D16" i="14"/>
  <c r="D23" i="14"/>
  <c r="G9" i="17" l="1"/>
  <c r="L48" i="4" l="1"/>
  <c r="N47" i="4"/>
  <c r="O47" i="4" s="1"/>
  <c r="P47" i="4" s="1"/>
  <c r="R47" i="4" s="1"/>
  <c r="S47" i="4" s="1"/>
  <c r="N43" i="4"/>
  <c r="N42" i="4"/>
  <c r="N48" i="4" s="1"/>
  <c r="L36" i="4"/>
  <c r="N35" i="4"/>
  <c r="N31" i="4"/>
  <c r="O31" i="4" s="1"/>
  <c r="N30" i="4"/>
  <c r="N36" i="4" s="1"/>
  <c r="L24" i="4"/>
  <c r="L12" i="4"/>
  <c r="H65" i="3"/>
  <c r="I65" i="3" s="1"/>
  <c r="E65" i="3"/>
  <c r="F65" i="3" s="1"/>
  <c r="H64" i="3"/>
  <c r="I64" i="3" s="1"/>
  <c r="E64" i="3"/>
  <c r="F64" i="3" s="1"/>
  <c r="H63" i="3"/>
  <c r="I63" i="3" s="1"/>
  <c r="E63" i="3"/>
  <c r="F63" i="3" s="1"/>
  <c r="D11" i="14" l="1"/>
  <c r="O42" i="4"/>
  <c r="O43" i="4"/>
  <c r="P43" i="4" s="1"/>
  <c r="R43" i="4" s="1"/>
  <c r="S43" i="4" s="1"/>
  <c r="P31" i="4"/>
  <c r="R31" i="4" s="1"/>
  <c r="S31" i="4" s="1"/>
  <c r="O35" i="4"/>
  <c r="P35" i="4" s="1"/>
  <c r="R35" i="4" s="1"/>
  <c r="S35" i="4" s="1"/>
  <c r="O30" i="4"/>
  <c r="H137" i="3"/>
  <c r="H138" i="3"/>
  <c r="H136" i="3"/>
  <c r="H129" i="3"/>
  <c r="H130" i="3"/>
  <c r="H131" i="3"/>
  <c r="H132" i="3"/>
  <c r="H128" i="3"/>
  <c r="I107" i="3"/>
  <c r="I108" i="3"/>
  <c r="I109" i="3"/>
  <c r="I110" i="3"/>
  <c r="I111" i="3"/>
  <c r="I112" i="3"/>
  <c r="J112" i="3" s="1"/>
  <c r="I120" i="3"/>
  <c r="I106" i="3"/>
  <c r="I85" i="3"/>
  <c r="I86" i="3"/>
  <c r="I87" i="3"/>
  <c r="I88" i="3"/>
  <c r="I89" i="3"/>
  <c r="I90" i="3"/>
  <c r="I102" i="3"/>
  <c r="I84" i="3"/>
  <c r="H68" i="3"/>
  <c r="H62" i="3"/>
  <c r="H55" i="3"/>
  <c r="H56" i="3"/>
  <c r="H57" i="3"/>
  <c r="H54" i="3"/>
  <c r="H48" i="3"/>
  <c r="H49" i="3"/>
  <c r="H47" i="3"/>
  <c r="H77" i="3"/>
  <c r="I77" i="3" s="1"/>
  <c r="H78" i="3"/>
  <c r="I78" i="3" s="1"/>
  <c r="H76" i="3"/>
  <c r="I76" i="3" s="1"/>
  <c r="D79" i="3"/>
  <c r="E78" i="3"/>
  <c r="F78" i="3" s="1"/>
  <c r="E77" i="3"/>
  <c r="F77" i="3" s="1"/>
  <c r="E76" i="3"/>
  <c r="P30" i="4" l="1"/>
  <c r="P36" i="4" s="1"/>
  <c r="O36" i="4"/>
  <c r="P42" i="4"/>
  <c r="P48" i="4" s="1"/>
  <c r="O48" i="4"/>
  <c r="R30" i="4"/>
  <c r="R36" i="4" s="1"/>
  <c r="I79" i="3"/>
  <c r="E79" i="3"/>
  <c r="F76" i="3"/>
  <c r="F79" i="3" s="1"/>
  <c r="D37" i="12"/>
  <c r="E37" i="12" s="1"/>
  <c r="D36" i="12"/>
  <c r="E36" i="12" s="1"/>
  <c r="I15" i="3"/>
  <c r="D35" i="12"/>
  <c r="E35" i="12" s="1"/>
  <c r="D44" i="12" s="1"/>
  <c r="H33" i="12" l="1"/>
  <c r="E111" i="3" s="1"/>
  <c r="R42" i="4"/>
  <c r="R48" i="4" s="1"/>
  <c r="Q48" i="4" s="1"/>
  <c r="H16" i="12"/>
  <c r="E94" i="3" s="1"/>
  <c r="AG16" i="12"/>
  <c r="S30" i="4"/>
  <c r="S36" i="4" s="1"/>
  <c r="Q36" i="4"/>
  <c r="E137" i="3"/>
  <c r="E138" i="3"/>
  <c r="E136" i="3"/>
  <c r="E129" i="3"/>
  <c r="E130" i="3"/>
  <c r="E131" i="3"/>
  <c r="E132" i="3"/>
  <c r="E128" i="3"/>
  <c r="F107" i="3"/>
  <c r="F109" i="3"/>
  <c r="F112" i="3"/>
  <c r="Q70" i="3"/>
  <c r="Q69" i="3"/>
  <c r="D70" i="3"/>
  <c r="D69" i="3"/>
  <c r="E62" i="3"/>
  <c r="E68" i="3"/>
  <c r="E70" i="3"/>
  <c r="E55" i="3"/>
  <c r="E56" i="3"/>
  <c r="E57" i="3"/>
  <c r="E54" i="3"/>
  <c r="E48" i="3"/>
  <c r="E49" i="3"/>
  <c r="E47" i="3"/>
  <c r="F84" i="3"/>
  <c r="D15" i="12"/>
  <c r="E15" i="12" s="1"/>
  <c r="C20" i="12"/>
  <c r="J111" i="3" l="1"/>
  <c r="F111" i="3"/>
  <c r="D42" i="12"/>
  <c r="E39" i="12"/>
  <c r="S42" i="4"/>
  <c r="S48" i="4" s="1"/>
  <c r="J94" i="3"/>
  <c r="F94" i="3"/>
  <c r="G94" i="3" s="1"/>
  <c r="E69" i="3"/>
  <c r="J15" i="5" l="1"/>
  <c r="K15" i="5" s="1"/>
  <c r="L15" i="5" s="1"/>
  <c r="J16" i="5"/>
  <c r="J14" i="5"/>
  <c r="K14" i="5" s="1"/>
  <c r="K9" i="5"/>
  <c r="L9" i="5" s="1"/>
  <c r="J8" i="5"/>
  <c r="J7" i="5"/>
  <c r="K7" i="5" s="1"/>
  <c r="J6" i="5"/>
  <c r="K6" i="5" s="1"/>
  <c r="N19" i="4"/>
  <c r="N18" i="4"/>
  <c r="N6" i="4"/>
  <c r="N5" i="4"/>
  <c r="N12" i="4" s="1"/>
  <c r="F152" i="3"/>
  <c r="F151" i="3"/>
  <c r="F150" i="3"/>
  <c r="F149" i="3"/>
  <c r="F148" i="3"/>
  <c r="F147" i="3"/>
  <c r="F146" i="3"/>
  <c r="F145" i="3"/>
  <c r="F144" i="3"/>
  <c r="Q139" i="3"/>
  <c r="D139" i="3"/>
  <c r="I138" i="3"/>
  <c r="F138" i="3"/>
  <c r="I137" i="3"/>
  <c r="F137" i="3"/>
  <c r="I136" i="3"/>
  <c r="F136" i="3"/>
  <c r="Q133" i="3"/>
  <c r="D133" i="3"/>
  <c r="I132" i="3"/>
  <c r="F132" i="3"/>
  <c r="I131" i="3"/>
  <c r="F131" i="3"/>
  <c r="I130" i="3"/>
  <c r="F130" i="3"/>
  <c r="I129" i="3"/>
  <c r="F129" i="3"/>
  <c r="I128" i="3"/>
  <c r="G112" i="3"/>
  <c r="G111" i="3"/>
  <c r="J109" i="3"/>
  <c r="G109" i="3"/>
  <c r="J107" i="3"/>
  <c r="G107" i="3"/>
  <c r="J84" i="3"/>
  <c r="I68" i="3"/>
  <c r="F68" i="3"/>
  <c r="I62" i="3"/>
  <c r="F62" i="3"/>
  <c r="I70" i="3"/>
  <c r="F70" i="3"/>
  <c r="Q58" i="3"/>
  <c r="D58" i="3"/>
  <c r="I57" i="3"/>
  <c r="F57" i="3"/>
  <c r="I56" i="3"/>
  <c r="F56" i="3"/>
  <c r="I55" i="3"/>
  <c r="F55" i="3"/>
  <c r="I54" i="3"/>
  <c r="F54" i="3"/>
  <c r="D50" i="3"/>
  <c r="I49" i="3"/>
  <c r="F49" i="3"/>
  <c r="I48" i="3"/>
  <c r="F48" i="3"/>
  <c r="I47" i="3"/>
  <c r="D7" i="3"/>
  <c r="D22" i="3" s="1"/>
  <c r="D30" i="12" l="1"/>
  <c r="E30" i="12" s="1"/>
  <c r="N24" i="4"/>
  <c r="F69" i="3"/>
  <c r="I69" i="3"/>
  <c r="F153" i="3"/>
  <c r="O18" i="4"/>
  <c r="P18" i="4" s="1"/>
  <c r="O19" i="4"/>
  <c r="D12" i="3"/>
  <c r="D20" i="12" s="1"/>
  <c r="D20" i="3"/>
  <c r="D28" i="12" s="1"/>
  <c r="E28" i="12" s="1"/>
  <c r="D21" i="3"/>
  <c r="D29" i="12" s="1"/>
  <c r="E29" i="12" s="1"/>
  <c r="D13" i="3"/>
  <c r="D21" i="12" s="1"/>
  <c r="I139" i="3"/>
  <c r="O6" i="4"/>
  <c r="P6" i="4" s="1"/>
  <c r="R6" i="4" s="1"/>
  <c r="S6" i="4" s="1"/>
  <c r="O5" i="4"/>
  <c r="E133" i="3"/>
  <c r="I133" i="3"/>
  <c r="J17" i="5"/>
  <c r="J10" i="5"/>
  <c r="L7" i="5"/>
  <c r="L6" i="5"/>
  <c r="K16" i="5"/>
  <c r="L16" i="5" s="1"/>
  <c r="L14" i="5"/>
  <c r="K8" i="5"/>
  <c r="K10" i="5" s="1"/>
  <c r="F128" i="3"/>
  <c r="F133" i="3" s="1"/>
  <c r="G84" i="3"/>
  <c r="F58" i="3"/>
  <c r="I58" i="3"/>
  <c r="E50" i="3"/>
  <c r="F139" i="3"/>
  <c r="I50" i="3"/>
  <c r="D16" i="3"/>
  <c r="D24" i="3"/>
  <c r="E32" i="12" s="1"/>
  <c r="F47" i="3"/>
  <c r="F50" i="3" s="1"/>
  <c r="E58" i="3"/>
  <c r="D9" i="3"/>
  <c r="E139" i="3"/>
  <c r="D15" i="3"/>
  <c r="D18" i="3"/>
  <c r="D26" i="12" s="1"/>
  <c r="E26" i="12" s="1"/>
  <c r="D26" i="3"/>
  <c r="D23" i="3"/>
  <c r="D17" i="3"/>
  <c r="D25" i="12" s="1"/>
  <c r="E25" i="12" s="1"/>
  <c r="D25" i="3"/>
  <c r="D33" i="12" s="1"/>
  <c r="E33" i="12" s="1"/>
  <c r="D10" i="3"/>
  <c r="E18" i="12" s="1"/>
  <c r="D11" i="3"/>
  <c r="D19" i="3"/>
  <c r="D27" i="12" s="1"/>
  <c r="E27" i="12" s="1"/>
  <c r="D14" i="3"/>
  <c r="D19" i="12" l="1"/>
  <c r="E19" i="12" s="1"/>
  <c r="D34" i="12"/>
  <c r="E34" i="12" s="1"/>
  <c r="D17" i="12"/>
  <c r="H32" i="12"/>
  <c r="H36" i="12"/>
  <c r="D23" i="12"/>
  <c r="E23" i="12" s="1"/>
  <c r="D22" i="12"/>
  <c r="E22" i="12" s="1"/>
  <c r="D31" i="12"/>
  <c r="E31" i="12" s="1"/>
  <c r="E110" i="3"/>
  <c r="E114" i="3"/>
  <c r="E113" i="3"/>
  <c r="P19" i="4"/>
  <c r="P24" i="4" s="1"/>
  <c r="O24" i="4"/>
  <c r="P5" i="4"/>
  <c r="O12" i="4"/>
  <c r="E20" i="12"/>
  <c r="E86" i="3"/>
  <c r="H10" i="12"/>
  <c r="E88" i="3" s="1"/>
  <c r="D24" i="12"/>
  <c r="H9" i="12"/>
  <c r="E87" i="3" s="1"/>
  <c r="E21" i="12"/>
  <c r="H30" i="12"/>
  <c r="E108" i="3" s="1"/>
  <c r="E17" i="12"/>
  <c r="D43" i="12" s="1"/>
  <c r="D38" i="12"/>
  <c r="K17" i="5"/>
  <c r="L8" i="5"/>
  <c r="L10" i="5" s="1"/>
  <c r="L17" i="5"/>
  <c r="R18" i="4"/>
  <c r="D27" i="3"/>
  <c r="K94" i="12" s="1"/>
  <c r="L94" i="12" s="1"/>
  <c r="R19" i="4" l="1"/>
  <c r="S19" i="4" s="1"/>
  <c r="E38" i="12"/>
  <c r="D46" i="12" s="1"/>
  <c r="E24" i="12"/>
  <c r="D45" i="12" s="1"/>
  <c r="H38" i="12"/>
  <c r="E116" i="3" s="1"/>
  <c r="H39" i="12"/>
  <c r="E117" i="3" s="1"/>
  <c r="H41" i="12"/>
  <c r="E119" i="3" s="1"/>
  <c r="H42" i="12"/>
  <c r="E120" i="3" s="1"/>
  <c r="F113" i="3"/>
  <c r="G113" i="3" s="1"/>
  <c r="J113" i="3"/>
  <c r="F114" i="3"/>
  <c r="G114" i="3" s="1"/>
  <c r="J114" i="3"/>
  <c r="R24" i="4"/>
  <c r="R5" i="4"/>
  <c r="P12" i="4"/>
  <c r="F108" i="3"/>
  <c r="G108" i="3" s="1"/>
  <c r="J108" i="3"/>
  <c r="J110" i="3"/>
  <c r="F110" i="3"/>
  <c r="G110" i="3" s="1"/>
  <c r="H15" i="12"/>
  <c r="E93" i="3" s="1"/>
  <c r="H21" i="12"/>
  <c r="E99" i="3" s="1"/>
  <c r="H20" i="12"/>
  <c r="E98" i="3" s="1"/>
  <c r="H28" i="12"/>
  <c r="H22" i="12"/>
  <c r="E100" i="3" s="1"/>
  <c r="H17" i="12"/>
  <c r="E95" i="3" s="1"/>
  <c r="H19" i="12"/>
  <c r="E97" i="3" s="1"/>
  <c r="H7" i="12"/>
  <c r="E85" i="3" s="1"/>
  <c r="H11" i="12"/>
  <c r="E89" i="3" s="1"/>
  <c r="H12" i="12"/>
  <c r="E90" i="3" s="1"/>
  <c r="H13" i="12"/>
  <c r="E91" i="3" s="1"/>
  <c r="D39" i="12"/>
  <c r="F120" i="3" l="1"/>
  <c r="G120" i="3" s="1"/>
  <c r="J120" i="3"/>
  <c r="F119" i="3"/>
  <c r="G119" i="3" s="1"/>
  <c r="J119" i="3"/>
  <c r="F117" i="3"/>
  <c r="G117" i="3" s="1"/>
  <c r="J117" i="3"/>
  <c r="F116" i="3"/>
  <c r="G116" i="3" s="1"/>
  <c r="J116" i="3"/>
  <c r="E106" i="3"/>
  <c r="F106" i="3" s="1"/>
  <c r="H40" i="12"/>
  <c r="E118" i="3" s="1"/>
  <c r="R12" i="4"/>
  <c r="Q12" i="4" s="1"/>
  <c r="S5" i="4"/>
  <c r="S12" i="4" s="1"/>
  <c r="F98" i="3"/>
  <c r="G98" i="3" s="1"/>
  <c r="J98" i="3"/>
  <c r="F99" i="3"/>
  <c r="G99" i="3" s="1"/>
  <c r="J99" i="3"/>
  <c r="F93" i="3"/>
  <c r="G93" i="3" s="1"/>
  <c r="J93" i="3"/>
  <c r="F91" i="3"/>
  <c r="G91" i="3" s="1"/>
  <c r="J91" i="3"/>
  <c r="F97" i="3"/>
  <c r="G97" i="3" s="1"/>
  <c r="J97" i="3"/>
  <c r="F95" i="3"/>
  <c r="G95" i="3" s="1"/>
  <c r="J95" i="3"/>
  <c r="F100" i="3"/>
  <c r="G100" i="3" s="1"/>
  <c r="J100" i="3"/>
  <c r="E103" i="3"/>
  <c r="F90" i="3"/>
  <c r="G90" i="3" s="1"/>
  <c r="J90" i="3"/>
  <c r="F88" i="3"/>
  <c r="G88" i="3" s="1"/>
  <c r="J88" i="3"/>
  <c r="F102" i="3"/>
  <c r="G102" i="3" s="1"/>
  <c r="J102" i="3"/>
  <c r="F87" i="3"/>
  <c r="G87" i="3" s="1"/>
  <c r="J87" i="3"/>
  <c r="F89" i="3"/>
  <c r="G89" i="3" s="1"/>
  <c r="J89" i="3"/>
  <c r="F86" i="3"/>
  <c r="G86" i="3" s="1"/>
  <c r="J86" i="3"/>
  <c r="D47" i="12"/>
  <c r="Q24" i="4"/>
  <c r="S18" i="4"/>
  <c r="S24" i="4" s="1"/>
  <c r="J106" i="3" l="1"/>
  <c r="E121" i="3"/>
  <c r="F118" i="3"/>
  <c r="G118" i="3" s="1"/>
  <c r="J118" i="3"/>
  <c r="G106" i="3"/>
  <c r="J85" i="3"/>
  <c r="J103" i="3" s="1"/>
  <c r="O102" i="3" s="1"/>
  <c r="F85" i="3"/>
  <c r="G85" i="3" s="1"/>
  <c r="G103" i="3" s="1"/>
  <c r="J1" i="2"/>
  <c r="F9" i="14" l="1"/>
  <c r="D9" i="14"/>
  <c r="D10" i="14"/>
  <c r="G121" i="3"/>
  <c r="F121" i="3"/>
  <c r="J121" i="3"/>
  <c r="O103" i="3" s="1"/>
  <c r="F103" i="3"/>
  <c r="G9" i="14" l="1"/>
  <c r="O104" i="3"/>
  <c r="P102" i="3" s="1"/>
  <c r="P10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Martín Casillas</author>
  </authors>
  <commentList>
    <comment ref="B18" authorId="0" shapeId="0" xr:uid="{EF105925-2119-41CC-8A76-651C2A7EAC9A}">
      <text>
        <r>
          <rPr>
            <sz val="9"/>
            <color indexed="81"/>
            <rFont val="Tahoma"/>
            <family val="2"/>
          </rPr>
          <t>11” X 13.5”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tc={D95D0352-8D1B-43EF-876A-7785300066B7}</author>
    <author>tc={EC0DCDC3-F9CB-4820-80AF-E2AB296B0A20}</author>
  </authors>
  <commentList>
    <comment ref="A36" authorId="0" shapeId="0" xr:uid="{D95D0352-8D1B-43EF-876A-7785300066B7}">
      <text>
        <t>[Threaded comment]
Your version of Excel allows you to read this threaded comment; however, any edits to it will get removed if the file is opened in a newer version of Excel. Learn more: https://go.microsoft.com/fwlink/?linkid=870924
Comment:
    todos los productos de Algocraft y SMH aquí mencionados, ya incluyen el costo de envío e importación y nos es necesario agregar ninguna clase de MK. Este precio es el final.</t>
      </text>
    </comment>
    <comment ref="A92" authorId="1" shapeId="0" xr:uid="{EC0DCDC3-F9CB-4820-80AF-E2AB296B0A20}">
      <text>
        <t>[Threaded comment]
Your version of Excel allows you to read this threaded comment; however, any edits to it will get removed if the file is opened in a newer version of Excel. Learn more: https://go.microsoft.com/fwlink/?linkid=870924
Comment:
    Precio especial (50% de descuento) únicamente para los programadores y licencias dedicadas a ser "spare part"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druiz</author>
  </authors>
  <commentList>
    <comment ref="H1" authorId="0" shapeId="0" xr:uid="{A1CE6DDF-2CF6-4E37-858A-82F5AB6227EB}">
      <text>
        <r>
          <rPr>
            <b/>
            <sz val="9"/>
            <color indexed="81"/>
            <rFont val="Tahoma"/>
            <family val="2"/>
          </rPr>
          <t>druiz:</t>
        </r>
        <r>
          <rPr>
            <sz val="9"/>
            <color indexed="81"/>
            <rFont val="Tahoma"/>
            <family val="2"/>
          </rPr>
          <t xml:space="preserve">
Last update 13-03-2016
PIA Payment in advance
Net 7 Payment seven days after invoice date
Net 10 Payment ten days after invoice date
Net 30 Payment 30 days after invoice date
Net 60 Payment 60 days after invoice date
Net 90 Payment 90 days after invoice date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iBtest</author>
  </authors>
  <commentList>
    <comment ref="D3" authorId="0" shapeId="0" xr:uid="{BBD4219E-131B-4160-8A15-D6633D4D9800}">
      <text>
        <r>
          <rPr>
            <b/>
            <sz val="9"/>
            <color indexed="81"/>
            <rFont val="Tahoma"/>
            <family val="2"/>
          </rPr>
          <t>iBtest:</t>
        </r>
        <r>
          <rPr>
            <sz val="9"/>
            <color indexed="81"/>
            <rFont val="Tahoma"/>
            <family val="2"/>
          </rPr>
          <t xml:space="preserve">
Incrementos de 10% en labor rates a partir de 14feb2023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<sst xmlns="http://schemas.openxmlformats.org/spreadsheetml/2006/main" count="2826" uniqueCount="1532">
  <si>
    <t>Innovative Board Test SAPI de CV</t>
  </si>
  <si>
    <t>Periférico Sur #5739 11B Toluquilla</t>
  </si>
  <si>
    <t>Tlaquepaque, Jalisco, 45610</t>
  </si>
  <si>
    <t>4-VEN-005 REV 4 Quoting Capture  Fecha: 16-Ago-2023</t>
  </si>
  <si>
    <t>Mexico</t>
  </si>
  <si>
    <t>Vendor number:</t>
  </si>
  <si>
    <t>Quotation</t>
  </si>
  <si>
    <t>Attention to:</t>
  </si>
  <si>
    <t>Quotation Number:</t>
  </si>
  <si>
    <t>Date:</t>
  </si>
  <si>
    <t>Reference:</t>
  </si>
  <si>
    <t>aa</t>
  </si>
  <si>
    <t>Please Send Your PO to:</t>
  </si>
  <si>
    <t>orders@ibtest.com</t>
  </si>
  <si>
    <t>Delivery Terms:</t>
  </si>
  <si>
    <t>Guadalupe, N.L, 67190, MEXICO</t>
  </si>
  <si>
    <t>Delivery Time:</t>
  </si>
  <si>
    <t>7-9 Weeks ARO and after Kick Off Meeting (Up to +0 Weeks if Optionals apply)</t>
  </si>
  <si>
    <t>Currency:</t>
  </si>
  <si>
    <t>USA Dollars</t>
  </si>
  <si>
    <t>Payment Terms:</t>
  </si>
  <si>
    <t>NET 30_x000D_
NET 30</t>
  </si>
  <si>
    <t>NET 30</t>
  </si>
  <si>
    <t>Thank you for your inquiry. We appreciate your interest in our solutions.</t>
  </si>
  <si>
    <t xml:space="preserve">This quotation is valid for 30 days from the above date. </t>
  </si>
  <si>
    <t>If delivery is in Mexico, all prices are subject to taxes. Please add 16% of IVA for invoicing purposes.</t>
  </si>
  <si>
    <t>Here is our quotation for the relevant items below:</t>
  </si>
  <si>
    <t>Item</t>
  </si>
  <si>
    <t>Description</t>
  </si>
  <si>
    <t>Qty</t>
  </si>
  <si>
    <t>Unit Price</t>
  </si>
  <si>
    <t>Amount</t>
  </si>
  <si>
    <t>i3070 Standard Test Program Development</t>
  </si>
  <si>
    <t>Fixture House Materials</t>
  </si>
  <si>
    <t>i3070 Test Program Debug</t>
  </si>
  <si>
    <t>Debug Pins, PreShorts &amp; Shorts
Debug Analog In-circuit
Test Coverage Report
Remote Installation
Board Grader; CPK &gt;10%</t>
  </si>
  <si>
    <t>Debug MSA</t>
  </si>
  <si>
    <t>Shipping</t>
  </si>
  <si>
    <t>TOTAL USD</t>
  </si>
  <si>
    <t>OPTIONAL ITEMS</t>
  </si>
  <si>
    <t>Custom duties</t>
  </si>
  <si>
    <t>TECHNICAL INFORMATION</t>
  </si>
  <si>
    <t>This quote is based on the following files</t>
  </si>
  <si>
    <t>Document</t>
  </si>
  <si>
    <t>Name</t>
  </si>
  <si>
    <t>Rev.</t>
  </si>
  <si>
    <t>CAD</t>
  </si>
  <si>
    <t>Cad name</t>
  </si>
  <si>
    <t>Estimated Test Time</t>
  </si>
  <si>
    <t>Test Step</t>
  </si>
  <si>
    <t>Aprox. Test Time</t>
  </si>
  <si>
    <t>Shorts and open tests</t>
  </si>
  <si>
    <t>Analog In-circuit</t>
  </si>
  <si>
    <t>Testjet</t>
  </si>
  <si>
    <t>Powered analog, digital and functional test</t>
  </si>
  <si>
    <t>Discharge</t>
  </si>
  <si>
    <t>Total (seconds)</t>
  </si>
  <si>
    <t>*Total Test Time is just an estimate and only considers In-Circuit Tests, no Custom Tests</t>
  </si>
  <si>
    <t>Deliverables by iBtest</t>
  </si>
  <si>
    <t>Deliverables by Customer</t>
  </si>
  <si>
    <t>Assumptions</t>
  </si>
  <si>
    <t>Limitations</t>
  </si>
  <si>
    <t>Exclusions</t>
  </si>
  <si>
    <t>We hope the quotation is to your satisfaction and look forward to hearing from you soon.</t>
  </si>
  <si>
    <t xml:space="preserve">If you have any further question or concerns please do not hesitate to contact us. </t>
  </si>
  <si>
    <t>Regional Sales Manager: Jonathan López</t>
  </si>
  <si>
    <t>C:</t>
  </si>
  <si>
    <t>+52 (33) 3505 8909</t>
  </si>
  <si>
    <t>T:</t>
  </si>
  <si>
    <t>+52 (33) 2465 6472</t>
  </si>
  <si>
    <t>E:</t>
  </si>
  <si>
    <t>jonathan.lopez@i-btest.com</t>
  </si>
  <si>
    <t>W:</t>
  </si>
  <si>
    <t>www.i-btest.com</t>
  </si>
  <si>
    <t>TERMS AND CONDITIONS OF SALE</t>
  </si>
  <si>
    <t>"The term ""iBtest"" means Innovative Board Test S.A.P.I de C.V. and / or an affiliated company of Innovative Board Test S.A.P.I de C.V. An affiliated of Innovative Board Test S.A.P.I de C.V. means any corporation or other business entity over which Innovative Board Test S.A.P.I de C.V. can have control or deal.
These terms and conditions (“General Terms and Conditions”) form the agreement between Innovative Board Test S.A.P.I de C.V. (iBtest®) and our customers, which start from the acceptance of our quotation or proposal and continue until the end. No conflicting terms and conditions will apply to this transaction, unless iBtest has agreed in writing specifically to such other terms and conditions.  Otherwise, these General Terms and Conditions shall apply.  These General Terms and Conditions are subject to any change without prior notice.
1. Introduction.
• These General Terms and Conditions apply to all transactions of any nature with iBtest®.
• Must know, understand, and comply with these General Terms and Conditions, as they are a binding agreement between iBtest® and the customer.
2. Commercial conditions.
• Customer will be obliged to fully cover the payment of the invoice on the dates stipulated in the commercial proposal. iBtest® reserves the right to grant a credit line when deemed necessary.
• All payments shall be made in United States dollars, without discount, setoff, retention, or deduction, in the form and manner as designated by iBtest.  iBtest reserves the right to require payment by wire transfer.
• The days that cover the credit line will be stipulated -only- by iBtest®; Once the line of credit is approved it will not be extended under any circumstances.
• Invoices not paid within these commercial terms will be considered past due.
• Any delay in payment will generate a 6% six percent monthly interest from the due date of the invoices until it is paid in full.
• If payment is not made to iBtest in accordance with the above terms, iBtest® reserves the right to, at its option and without prejudice to its other rights and remedies: (i) provide its services until the client is up to date with payment; or terminate; or terminate its services.
• A  party is excused from and not liable for performance of its obligations under this Agreement for any occurrence beyond its reasonable control and without its fault or negligence including, but not limited to, acts of God (such as fires, floods, storms, earthquakes, hurricanes or other natural disasters), acts of the public enemy (such as civil war, rebellion, revolution or terrorist activities), regulations, acts or restraints of a government in either its sovereign or contractual capacity, significant and widespread supply chain shortages and disruptions caused by pandemics, epidemics, quarantine restrictions, strikes, lockouts, interruption or failure of utilities, or acts or omissions of common carriers, which will cause the provision of products/services to be rescheduled.
3. Acceptance.
• The System Acceptance Test (""SAT"") is carried out in accordance with the Proposal and is completed after the signing of an acceptance certificate. To the extent that circumstances permit, the SAT will be carried out at the buyer's (client’s) site and will be done (30) business days following delivery. If a delay in the start of the SAT is caused by the buyer /client, the SAT will be deemed to have been accepted on the thirty-first (31st) business day after delivery and will trigger the final payment and the guarantee, if applicable.
4. Quote.
• The quotation is based on the specifications provided by the customer and unless otherwise detailed, only an estimate should be considered. iBtest® will bill based on the actual number and type of tests performed as detailed in the proposal.
• The prices of iBtest® as quoted and the invoice do not include applicable taxes, fees, charges, duties and import fees, all of which are payable by the Client.
• iBtest® reserves the right to adjust the prices of any order for any alteration or change authorized or made by the buyer /client after acceptance
5. Overdue invoices.
• iBtest® reserves the right to forward all overdue accounts to a lawyer or debt collection agency.
• All costs associated with the recovery of overdue accounts (including forecasting commissions and attorney fees and expenses) will be the responsibility of the customer.
6. Cancellation of the order.
• iBtest® will penalize based on or purchase of materials that have been disbursed during the progress of the project and at the moment when the client does not want the full service.
• The client may cancel the project when deemed necessary, however, the client will be obliged to pay a penalty that will be established by iBtest®, which will be subject to the acquisition of materials, services or the use of time, effort, technology by the iBtest® engineering department.
• In the event that the client has been penalized according to the previous two points, iBtest® will be obliged to demonstrate and deliver the progress of the project and the expenses incurred and applied to the project itself.	
7. Guarantees
• Any resale software integrated into the System and all hardware, equipment, instrumentation, as well as any other manufactured product integrated into the System (except Equipment manufactured by Innovative Board Test S.A.P.I de C.V. (iBtest® or iBtest® subsidiaries) are guaranteed by their respective manufacturers ("Third Party Guarantee"), and not by iBtest®. The only recourse of the Client for breach of any Third Party Guarantee will be against the third party offering that guarantee and not against iBtest®.
• iBtest® offers a warranty for a period of thirty (30) days from the date of the purchase order. This warranty will not be valid when any of the following assumptions are updated: i. Modification of the hardware or software of the tester. ii. Fixing modifications not made by iBtest®.  
• iBtest® does not guarantee that the functions contained in the System will work in combinations that can be selected for use by the Client that do not comply with the Specifications.
• iBtest® does not guarantee that the operation of the System will be uninterrupted or that the Software is error free.
• DISCLAIMER: OTHER THAN EXPRESSLY SET FORTH IN THESE GENERAL TERMS AND CONDITIONS, IBTEST MAKES NO GUARANTY OR WARRANTY, EXPRESS OR IMPLIED, INCLUDING, BUT NOT LIMITED TO, MERCHANTABILITY OR FITNESS FOR USE, OR FITNESS FOR ANY SPECIFIC PURPOSE.
• LIMITATION OF LIABILITY: Client’s exclusive remedy for any and all losses or damages resulting from the sale of System under these General Terms and Conditions and the applicable quotation, order and invoice, including, but not limited to, any breach of warranty, breach of contract, negligence or strict liability, shall be limited, at iBtest’s option, to either: (a) the return of the sales price, or (b) the timely replacement in kind of the quantity of System. Any liability of iBtest for any claim of client for loss or damage shall be offset by any insurance available to client to pay any portion of the claim.  Further, no insurance carrier of client, nor any other person or entity, shall have rights of subrogation pursuant to these General Terms and Conditions.   In no event shall iBtest be liable to client, customer or any third-party for any special, consequential, incidental, punitive, exemplary, or indirect losses or damages, including, but not limited to, loss of anticipated profits or revenue or other economic loss attributable to the sale of System under these General Terms and Conditions and the applicable quotation, order and invoice or to any other matter arising out of or in connection therewith. Furthermore, it is the intention of the parties that there are no third-party beneficiaries to these General Terms and Conditions. 
8. Indemnification. 
CLIENT SHALL INDEMNIFY, DEFEND AND HOLD HARMLESS IBTEST AND ITS OWNERS, DIRECTROS, MANAGERS, EMPLOYEES AND AGENTS (COLLECTIVELY “INDEMNIFIED PARTIES”) FROM ANY AND ALL LOSSES, COSTS, LIABILITIES OR DAMAGES (INCLUDING REASONABLE ATTORNEYS’ FEES) INCURRED BY THE INDEMNIFIED PARTIES, AND CLAIMS, LAWSUITS, PROCEEDINGS OR DEMANDS THAT MAY BE MADE BY ANY PERSON OR ENTITY, (INCLUDING BUYER/CLIENT AND ITS EMPLOYEES AND AGENTS, AND ANY THIRD PARTY) AGAINST INDEMNIFIED PARTIES, ARISING FROM ANY MATTER RELATING TO (A) ANY BREACH OR MISREPRESENTATION BY CLIENT UNDER THESE GENERAL TERMS AND CONDITIONS, AND (B) USED BY CLIENT OF THE SYSTEM IN CONTRADICTIONS WITH ITS SPECIFICATIONS OR INSTRUCTIONS BY IBTEST.
9.  Governing Law.
These General Terms and Conditions (and applicable quotation, order and invoice) and any document related hereto shall be governed by, and construed pursuant to, the laws of the State of Texas, United States of America, excluding any choice of law rules which may direct the application of the laws of any other jurisdiction.  The United Nations Convention on Contracts for the International Sale of Goods (CISG) shall not apply to General Terms and Conditions (and applicable quotation, order and invoice) and any document related hereto.
10.  Extended support and coverage.
iBtest® customers seeking service and support can contact the iBtest® Technical Service (+52 33 2712 8415) or by email: support@ibtest.com.
No waiver of iBtest of any breach of any of these General Terms and Conditions shall be construed as a waiver of any subsequent breach of the same or any other term or condition This Agreement establishes the complete understanding and agreement between the client and iBtest®, which is accepted in accordance by both parties.
Once the production of the equipment has been completed, iBtest will inform the Client via email. This notification will be sent to the email accounts specified by the client, as well as to the relevant personnel responsible for receiving the equipment and other involved parties (such as purchasing and accounts payable). The equipment must not remain in iBtest facilities for more than thirty days. If the client fails to receive the equipment within the specified timeframe, they will be required to pay a storage fee of six dollars per square meter that the equipment covers, along with an additional charge for each day it remains in storage. Prior to equipment delivery, iBtest may request certain tests, trials, or samples (inputs) from the client in order to carry out necessary validations. In such cases, iBtest will promptly notify the client's email accounts of any specific requirements. The client must provide the requested items to iBtest within a maximum of three business days. Failure to comply with this requirement will result in the application of the penalty described in the previous paragraph. Regardless of the circumstances, iBtest will issue the corresponding invoice, which must not be subject to any payment conditions.</t>
  </si>
  <si>
    <t>40016631</t>
  </si>
  <si>
    <t>Budgetary</t>
  </si>
  <si>
    <t>mail@mail.com</t>
  </si>
  <si>
    <t>Project</t>
  </si>
  <si>
    <t xml:space="preserve">Kimball Electronics Mexico KEMX </t>
  </si>
  <si>
    <t>This document cannot be used to place a PO</t>
  </si>
  <si>
    <t xml:space="preserve">Seguin Drive No. 9102 </t>
  </si>
  <si>
    <t>EXW, St. Laurent, QC (INCOTERMS 2010)</t>
  </si>
  <si>
    <t>PHARR, TEXAS, 78577, USA</t>
  </si>
  <si>
    <t>15-17 Weeks ARO and after Kick Off Meeting (Up to +0 Weeks if Optionals apply)</t>
  </si>
  <si>
    <t xml:space="preserve"> _x000D_
30% PIA (Payment in advance)
70% SAT (Site Acceptance Test); NET 30</t>
  </si>
  <si>
    <t>*This document refers to a budgetary, to proceed with a Purchase Order please request our formal quote</t>
  </si>
  <si>
    <t>i3070 Advanced Test Program Development</t>
  </si>
  <si>
    <t>Tester type: Keysight 3070
Software revision: Keysight Board Test Windows Based</t>
  </si>
  <si>
    <t>Boundary Scan Tests</t>
  </si>
  <si>
    <t>Customized Test Design and Debug</t>
  </si>
  <si>
    <t>Led Tester Integration</t>
  </si>
  <si>
    <t>Led Tester Integration Materials</t>
  </si>
  <si>
    <t>Flash Programming Integration Through Flash BOXES</t>
  </si>
  <si>
    <t>Flash Programming Integration Through Digital Test</t>
  </si>
  <si>
    <t>Flash mat. 1</t>
  </si>
  <si>
    <t>For ICs: u1,u2_x000D_
For CAPs: u1,u2_x000D_
For CONNs: u1,u2</t>
  </si>
  <si>
    <t>Travel Expenses</t>
  </si>
  <si>
    <t>Importations</t>
  </si>
  <si>
    <t>Flash mat. 4</t>
  </si>
  <si>
    <t>*Shipping Costs are not included. We would require FedEx, UPS, or DHL account number in order to ship.</t>
  </si>
  <si>
    <t>CAD File name 1</t>
  </si>
  <si>
    <t>Schematics</t>
  </si>
  <si>
    <t>Schematics file name 1</t>
  </si>
  <si>
    <t>BOMs</t>
  </si>
  <si>
    <t>BOM file name 1</t>
  </si>
  <si>
    <t>Drawins</t>
  </si>
  <si>
    <t>Fixture SOW</t>
  </si>
  <si>
    <t>SOW Name 1</t>
  </si>
  <si>
    <t>Electrical Diagrams of Additional Hardware</t>
  </si>
  <si>
    <t>BOM</t>
  </si>
  <si>
    <t>i3070 Fixture</t>
  </si>
  <si>
    <t>CAD Files</t>
  </si>
  <si>
    <t>MSA Report</t>
  </si>
  <si>
    <t>Config File and Codeword data</t>
  </si>
  <si>
    <t>Test Coverage Report</t>
  </si>
  <si>
    <t>Drawings</t>
  </si>
  <si>
    <t>Functional Samples (2 PCB PanelSamples)</t>
  </si>
  <si>
    <t>Gerber Files</t>
  </si>
  <si>
    <t>Mechanical Samples (1 Bare, 1 Populated)</t>
  </si>
  <si>
    <t>Programming Files</t>
  </si>
  <si>
    <t>Test Spec (if apply)</t>
  </si>
  <si>
    <t>Individual PCBs for Flashing Bench test (4)</t>
  </si>
  <si>
    <t>A milestone delay implies an incrase in delivery time</t>
  </si>
  <si>
    <t xml:space="preserve"> The release will be done in only one ICT test system</t>
  </si>
  <si>
    <t>Via holes could be used to increase test coverage</t>
  </si>
  <si>
    <t>The fixture debugging will be done in iBtest facilities (GDL, MEX)</t>
  </si>
  <si>
    <t>Only one version is included in the debug for site acceptance test purposes</t>
  </si>
  <si>
    <t>On-site validation only includes simple pass/fail criteria</t>
  </si>
  <si>
    <t>Availability of the test system is requered for release</t>
  </si>
  <si>
    <t>The program will be delivered into a Windows System</t>
  </si>
  <si>
    <t xml:space="preserve">The program will be developed considering compatibility with S3 and S5 systems											</t>
  </si>
  <si>
    <t xml:space="preserve">BSDL Files are correct </t>
  </si>
  <si>
    <t xml:space="preserve">This Flash Programming is through a digital libray method </t>
  </si>
  <si>
    <t>LED are tested as diodes &amp; with Feasa sensors.</t>
  </si>
  <si>
    <t>Config file (HDD Qty- nets quantity)</t>
  </si>
  <si>
    <t>Relays or hybrid resources must exist to control Relay Card</t>
  </si>
  <si>
    <t>Available ports for additional hardware</t>
  </si>
  <si>
    <t>The ICT system has the appropriate licenses to function properly according the test program requirements</t>
  </si>
  <si>
    <t>License for enable advanced boundary scan</t>
  </si>
  <si>
    <t>License for enable 1149.6 boundary scan</t>
  </si>
  <si>
    <t>License for enable cover extend</t>
  </si>
  <si>
    <t>Optional Items are not included in the TOTAL price (price section)</t>
  </si>
  <si>
    <t>Any changes to the HW or in the SOW are not included in this proposal</t>
  </si>
  <si>
    <t>FYP is not a deliverable</t>
  </si>
  <si>
    <t>Nodes with only one connection are considered NC nets. These nodes are not considered to place a probe to be tested</t>
  </si>
  <si>
    <t>No polarity test on capacitors. The BOM information was not enough to corroborate if a polarity test can be implemented on one of the capacitor devices.</t>
  </si>
  <si>
    <t>Scanner is not included</t>
  </si>
  <si>
    <t xml:space="preserve">Custom Testplan and routines previously not defined in this document will not be validated and integrated by iBtest team.											</t>
  </si>
  <si>
    <t xml:space="preserve">GR&amp;R Analysis is not included											</t>
  </si>
  <si>
    <t>BSCAN test are not included</t>
  </si>
  <si>
    <t>Regional Sales Manager: Jorge Aguilar</t>
  </si>
  <si>
    <t>+52 (33) 3185 8977</t>
  </si>
  <si>
    <t>jorge aguilar@i-btest.com</t>
  </si>
  <si>
    <t>"The term ""iBtest"" means Innovative Board Test S.A.P.I de C.V. and / or an affiliated company of Innovative Board Test S.A.P.I de C.V. An affiliated of Innovative Board Test S.A.P.I de C.V. means any corporation or other business entity over which Innovative Board Test S.A.P.I de C.V. can have control or deal.
These terms and conditions (“General Terms and Conditions”) form the agreement between Innovative Board Test S.A.P.I de C.V. (iBtest®) and our customers, which start from the acceptance of our quotation or proposal and continue until the end. No conflicting terms and conditions will apply to this transaction, unless iBtest has agreed in writing specifically to such other terms and conditions.  Otherwise, these General Terms and Conditions shall apply.  These General Terms and Conditions are subject to any change without prior notice.
1. Introduction.
• These General Terms and Conditions apply to all transactions of any nature with iBtest®.
• Must know, understand, and comply with these General Terms and Conditions, as they are a binding agreement between iBtest® and the customer.
2. Commercial conditions.
• Customer will be obliged to fully cover the payment of the invoice on the dates stipulated in the commercial proposal. iBtest® reserves the right to grant a credit line when deemed necessary.
• All payments shall be made in United States dollars, without discount, setoff, retention, or deduction, in the form and manner as designated by iBtest.  iBtest reserves the right to require payment by wire transfer.
• The days that cover the credit line will be stipulated -only- by iBtest®; Once the line of credit is approved it will not be extended under any circumstances.
• Invoices not paid within these commercial terms will be considered past due.
• Any delay in payment will generate a 6% six percent monthly interest from the due date of the invoices until it is paid in full.
• If payment is not made to iBtest in accordance with the above terms, iBtest® reserves the right to, at its option and without prejudice to its other rights and remedies: (i) provide its services until the client is up to date with payment; or terminate; or terminate its services.
• A  party is excused from and not liable for performance of its obligations under this Agreement for any occurrence beyond its reasonable control and without its fault or negligence including, but not limited to, acts of God (such as fires, floods, storms, earthquakes, hurricanes or other natural disasters), acts of the public enemy (such as civil war, rebellion, revolution or terrorist activities), regulations, acts or restraints of a government in either its sovereign or contractual capacity, significant and widespread supply chain shortages and disruptions caused by pandemics, epidemics, quarantine restrictions, strikes, lockouts, interruption or failure of utilities, or acts or omissions of common carriers, which will cause the provision of products/services to be rescheduled.
3. Acceptance.
• The System Acceptance Test (""SAT"") is carried out in accordance with the Proposal and is completed after the signing of an acceptance certificate. To the extent that circumstances permit, the SAT will be carried out at the buyer's (client’s) site and will be done (30) business days following delivery. If a delay in the start of the SAT is caused by the buyer /client, the SAT will be deemed to have been accepted on the thirty-first (31st) business day after delivery and will trigger the final payment and the guarantee, if applicable.
4. Quote.
• The quotation is based on the specifications provided by the customer and unless otherwise detailed, only an estimate should be considered. iBtest® will bill based on the actual number and type of tests performed as detailed in the proposal.
• The prices of iBtest® as quoted and the invoice do not include applicable taxes, fees, charges, duties and import fees, all of which are payable by the Client.
• iBtest® reserves the right to adjust the prices of any order for any alteration or change authorized or made by the buyer /client after acceptance
5. Overdue invoices.
• iBtest® reserves the right to forward all overdue accounts to a lawyer or debt collection agency.
• All costs associated with the recovery of overdue accounts (including forecasting commissions and attorney fees and expenses) will be the responsibility of the customer.
6. Cancellation of the order.
• iBtest® will penalize based on or purchase of materials that have been disbursed during the progress of the project and at the moment when the client does not want the full service.
• The client may cancel the project when deemed necessary, however, the client will be obliged to pay a penalty that will be established by iBtest®, which will be subject to the acquisition of materials, services or the use of time, effort, technology by the iBtest® engineering department.
• In the event that the client has been penalized according to the previous two points, iBtest® will be obliged to demonstrate and deliver the progress of the project and the expenses incurred and applied to the project itself.	
7. Guarantees
• Any resale software integrated into the System and all hardware, equipment, instrumentation, as well as any other manufactured product integrated into the System (except Equipment manufactured by Innovative Board Test S.A.P.I de C.V. (iBtest® or iBtest® subsidiaries) are guaranteed by their respective manufacturers ("Third Party Guarantee"), and not by iBtest®. The only recourse of the Client for breach of any Third Party Guarantee will be against the third party offering that guarantee and not against iBtest®.
• iBtest® offers a warranty for a period of ninety (90) days from the date of the purchase order. This warranty will not be valid when any of the following assumptions are updated: i. Modification of the hardware or software of the tester. ii. Fixing modifications not made by iBtest®.  
• iBtest® does not guarantee that the functions contained in the System will work in combinations that can be selected for use by the Client that do not comply with the Specifications.
• iBtest® does not guarantee that the operation of the System will be uninterrupted or that the Software is error free.
• DISCLAIMER: OTHER THAN EXPRESSLY SET FORTH IN THESE GENERAL TERMS AND CONDITIONS, IBTEST MAKES NO GUARANTY OR WARRANTY, EXPRESS OR IMPLIED, INCLUDING, BUT NOT LIMITED TO, MERCHANTABILITY OR FITNESS FOR USE, OR FITNESS FOR ANY SPECIFIC PURPOSE.
• LIMITATION OF LIABILITY: Client’s exclusive remedy for any and all losses or damages resulting from the sale of System under these General Terms and Conditions and the applicable quotation, order and invoice, including, but not limited to, any breach of warranty, breach of contract, negligence or strict liability, shall be limited, at iBtest’s option, to either: (a) the return of the sales price, or (b) the timely replacement in kind of the quantity of System. Any liability of iBtest for any claim of client for loss or damage shall be offset by any insurance available to client to pay any portion of the claim.  Further, no insurance carrier of client, nor any other person or entity, shall have rights of subrogation pursuant to these General Terms and Conditions.   In no event shall iBtest be liable to client, customer or any third-party for any special, consequential, incidental, punitive, exemplary, or indirect losses or damages, including, but not limited to, loss of anticipated profits or revenue or other economic loss attributable to the sale of System under these General Terms and Conditions and the applicable quotation, order and invoice or to any other matter arising out of or in connection therewith. Furthermore, it is the intention of the parties that there are no third-party beneficiaries to these General Terms and Conditions. 
8. Indemnification. 
CLIENT SHALL INDEMNIFY, DEFEND AND HOLD HARMLESS IBTEST AND ITS OWNERS, DIRECTROS, MANAGERS, EMPLOYEES AND AGENTS (COLLECTIVELY “INDEMNIFIED PARTIES”) FROM ANY AND ALL LOSSES, COSTS, LIABILITIES OR DAMAGES (INCLUDING REASONABLE ATTORNEYS’ FEES) INCURRED BY THE INDEMNIFIED PARTIES, AND CLAIMS, LAWSUITS, PROCEEDINGS OR DEMANDS THAT MAY BE MADE BY ANY PERSON OR ENTITY, (INCLUDING BUYER/CLIENT AND ITS EMPLOYEES AND AGENTS, AND ANY THIRD PARTY) AGAINST INDEMNIFIED PARTIES, ARISING FROM ANY MATTER RELATING TO (A) ANY BREACH OR MISREPRESENTATION BY CLIENT UNDER THESE GENERAL TERMS AND CONDITIONS, AND (B) USED BY CLIENT OF THE SYSTEM IN CONTRADICTIONS WITH ITS SPECIFICATIONS OR INSTRUCTIONS BY IBTEST.
9.  Governing Law.
These General Terms and Conditions (and applicable quotation, order and invoice) and any document related hereto shall be governed by, and construed pursuant to, the laws of the State of Texas, United States of America, excluding any choice of law rules which may direct the application of the laws of any other jurisdiction.  The United Nations Convention on Contracts for the International Sale of Goods (CISG) shall not apply to General Terms and Conditions (and applicable quotation, order and invoice) and any document related hereto.
10.  Extended support and coverage.
iBtest® customers seeking service and support can contact the iBtest® Technical Service (+52 33 2712 8415) or by email: support@ibtest.com.
No waiver of iBtest of any breach of any of these General Terms and Conditions shall be construed as a waiver of any subsequent breach of the same or any other term or condition This Agreement establishes the complete understanding and agreement between the client and iBtest®, which is accepted in accordance by both parties.</t>
  </si>
  <si>
    <t>PO No.:</t>
  </si>
  <si>
    <t>PO Date:</t>
  </si>
  <si>
    <t>Tijuana, Baja California, 22440, MEXICO</t>
  </si>
  <si>
    <t>Quotation No.:</t>
  </si>
  <si>
    <t>Buyer.:</t>
  </si>
  <si>
    <t>Order Acknowledgement</t>
  </si>
  <si>
    <t>No.:</t>
  </si>
  <si>
    <t>Ship-to:</t>
  </si>
  <si>
    <t>Print Date:</t>
  </si>
  <si>
    <t>Acuity Brands Lighting De México, S. De R.L. De C.V.</t>
  </si>
  <si>
    <t>Project:</t>
  </si>
  <si>
    <t>ZIP Code</t>
  </si>
  <si>
    <t>La Silla No. 7711</t>
  </si>
  <si>
    <t>Attention:</t>
  </si>
  <si>
    <t xml:space="preserve"> </t>
  </si>
  <si>
    <t>Agent:</t>
  </si>
  <si>
    <t>Innovative Board Test S de RL de CV</t>
  </si>
  <si>
    <t>Bill-to:</t>
  </si>
  <si>
    <t>Tax ID:</t>
  </si>
  <si>
    <t>IBT170418K56</t>
  </si>
  <si>
    <t>Contact:</t>
  </si>
  <si>
    <t>Jonathan López</t>
  </si>
  <si>
    <t>Cel:</t>
  </si>
  <si>
    <t>Tel:</t>
  </si>
  <si>
    <t/>
  </si>
  <si>
    <t>Email:</t>
  </si>
  <si>
    <t>We appreciate the recent order. We value your trust in our company and we will do our best to meet your service expectations.</t>
  </si>
  <si>
    <t>Items on Quote</t>
  </si>
  <si>
    <t>Qty.</t>
  </si>
  <si>
    <t>Sub-Total</t>
  </si>
  <si>
    <t>TAX (VAT 16%)</t>
  </si>
  <si>
    <t>TOTAL</t>
  </si>
  <si>
    <t>Delivery Date:</t>
  </si>
  <si>
    <r>
      <rPr>
        <b/>
        <sz val="11"/>
        <color theme="1"/>
        <rFont val="Myriad Web Pro Condensed"/>
      </rPr>
      <t>Terms and Conditions</t>
    </r>
    <r>
      <rPr>
        <sz val="11"/>
        <color theme="1"/>
        <rFont val="Myriad Web Pro Condensed"/>
      </rPr>
      <t xml:space="preserve">
The term "iBtest" means Innovative Board Test S. de R.L. de C.V. and / or an affiliated company of Innovative Board Test S. de R.L. de C.V. An affiliated of Innovative Board Test S. de R.L. de C.V. means any corporation or other business entity over which Innovative Board Test S. de R.L. de C.V. can have control or deal.
These terms and conditions form the agreement between Innovative Board Test S. de R.L. de C.V. (iBtest®) and our customers, which start from the acceptance of our quotation or proposal and continue until the end. These terms and conditions are subject to any change without previous notice.
1. Introduction.
• These Terms apply to all transactions of any nature with iBtest®.
• Must know, understand and comply with these General Terms and Conditions, as they are a binding agreement between iBtest® and the customer.
2. Commercial conditions.
• Customer will be obliged to fully cover the payment of the invoice on the dates stipulated in the commercial proposal. iBtest® reserves the right to grant a credit line when deemed necessary.
• The days that cover the credit line will be stipulated -only- by iBtest®; Once the line of credit is approved it will not be extended under any circumstances.
• Invoices not paid within these commercial terms will be considered past due.
• Any delay in payment will generate a 6% six percent monthly interest from the due date of the invoices until it is paid in full.
• iBtest® reserves the right to provide its services until the client is up to date with payment.</t>
    </r>
  </si>
  <si>
    <t>3. Acceptance.
• The System Acceptance Test ("SAT") is carried out in accordance with the Proposal and is completed after the signing of an acceptance certificate. To the extent that circumstances permit, the SAT will be carried out at the buyer's site and will be done (30) business days following delivery. If a delay in the start of the SAT is caused by the Buyer, the SAT will be deemed to have been accepted on the thirty-first (31st) business day after delivery and will trigger the final payment and the guarantee, if applicable.
4. Quote.
• The quotation is based on the specifications provided by the customer and unless otherwise detailed, only an estimate should be considered. iBtest® will bill based on the actual number and type of tests performed as detailed in the proposal.
• The prices of iBtest® as quoted and the invoice do not include applicable taxes, fees, charges, duties and import fees, all of which are payable by the Client.
• iBtest® reserves the right to adjust the prices of any order for any alteration or change authorized or made by the Buyer after acceptance
5. Overdue invoices.
• iBtest® reserves the right to forward all overdue accounts to a lawyer or debt collection agency.
• All costs associated with the recovery of overdue accounts (including forecasting commissions) will be the responsibility of the customer.
6. Cancellation of the order.
• iBtest® will penalize based on or purchase of materials that have been disbursed during the progress of the project and at the moment when the client does not want the full service.
• The client may cancel the project when deemed necessary, however, the client will be obliged to pay a penalty that will be established by iBtest®, which will be subject to the acquisition of materials, services or the use of time, effort, technology by the iBtest® engineering department.
• In the event that the client has been penalized according to the previous two points, iBtest® will be obliged to demonstrate and deliver the progress of the project and the expenses incurred and applied to the project itself.
7. warranty.
• Any resale software integrated into the System and all hardware, equipment, instrumentation, as well as any other manufactured product integrated into the System (except Equipment manufactured by Innovative Board Test S. de RL de CV (iBtest® or iBtest® subsidiaries ) are warranted by their respective manufacturers ("Third Party Guarantee"), and not by iBtest®. The only recourse of the Client for breach of any Third Party warranty will be against the third party offering that warranty and not against iBtest®.
• iBtest® offers a warranty for a period of ninety (90) days from the date of the purchase order. This warranty will not be valid when any of the following assumptions are updated: i. Modification of the hardware or software of the tester. ii. Fixing modifications not made by iBtest®.
• iBtest® does not warranty that the functions contained in the System will work in combinations that can be selected for use by the Client that do not comply with the Specifications.
• iBtest® does not warranty that the operation of the System will be uninterrupted or that the Software is error free.
8. Extended support and coverage.
IBtest® customers seeking service and support can contact the iBtest® Technical Service (33 2712 8415) or by email: support@i-btest.com.
This Agreement establishes the complete understanding and agreement between the client and iBtest®, which is accepted in accordance by both parties.</t>
  </si>
  <si>
    <t>Order Ack Info</t>
  </si>
  <si>
    <t>ACU-001</t>
  </si>
  <si>
    <t>Tax:</t>
  </si>
  <si>
    <t>Yes</t>
  </si>
  <si>
    <t>ACK Number</t>
  </si>
  <si>
    <t>Items</t>
  </si>
  <si>
    <t>Apply?</t>
  </si>
  <si>
    <t>Sub Total</t>
  </si>
  <si>
    <t>Discount</t>
  </si>
  <si>
    <t>Descriptions</t>
  </si>
  <si>
    <t>4-VEN-005 Rev. 4 16-ago-2023</t>
  </si>
  <si>
    <r>
      <t xml:space="preserve">Name or Project </t>
    </r>
    <r>
      <rPr>
        <b/>
        <sz val="11"/>
        <color theme="1"/>
        <rFont val="Calibri"/>
        <family val="2"/>
        <scheme val="minor"/>
      </rPr>
      <t>Reference</t>
    </r>
  </si>
  <si>
    <t>Sales Representative</t>
  </si>
  <si>
    <t>Director of Business Development: Jorge Aguilar</t>
  </si>
  <si>
    <t>Contact</t>
  </si>
  <si>
    <t>Email</t>
  </si>
  <si>
    <t>Milestones</t>
  </si>
  <si>
    <t>Yes (    )</t>
  </si>
  <si>
    <t>No (    )</t>
  </si>
  <si>
    <t>Comments/File name</t>
  </si>
  <si>
    <t>Rev</t>
  </si>
  <si>
    <t>Date</t>
  </si>
  <si>
    <r>
      <rPr>
        <b/>
        <sz val="10"/>
        <color rgb="FF00A399"/>
        <rFont val="Calibri"/>
        <family val="2"/>
        <scheme val="minor"/>
      </rPr>
      <t xml:space="preserve">CAD </t>
    </r>
    <r>
      <rPr>
        <sz val="10"/>
        <rFont val="Calibri"/>
        <family val="2"/>
        <scheme val="minor"/>
      </rPr>
      <t>files</t>
    </r>
    <r>
      <rPr>
        <sz val="10"/>
        <color theme="1"/>
        <rFont val="Calibri"/>
        <family val="2"/>
        <scheme val="minor"/>
      </rPr>
      <t xml:space="preserve"> (Odb ++, *.cad, *.neu, *.fab, *.pad, *.asc, *.ipc, etc)</t>
    </r>
  </si>
  <si>
    <r>
      <rPr>
        <b/>
        <sz val="10"/>
        <color rgb="FF00A399"/>
        <rFont val="Calibri"/>
        <family val="2"/>
        <scheme val="minor"/>
      </rPr>
      <t xml:space="preserve">Gerbers </t>
    </r>
    <r>
      <rPr>
        <sz val="10"/>
        <rFont val="Calibri"/>
        <family val="2"/>
        <scheme val="minor"/>
      </rPr>
      <t>files</t>
    </r>
    <r>
      <rPr>
        <sz val="10"/>
        <color theme="1"/>
        <rFont val="Calibri"/>
        <family val="2"/>
        <scheme val="minor"/>
      </rPr>
      <t xml:space="preserve"> </t>
    </r>
  </si>
  <si>
    <t xml:space="preserve">Schematics </t>
  </si>
  <si>
    <r>
      <t>BOMs</t>
    </r>
    <r>
      <rPr>
        <sz val="10"/>
        <color theme="1"/>
        <rFont val="Calibri"/>
        <family val="2"/>
        <scheme val="minor"/>
      </rPr>
      <t xml:space="preserve"> of each version</t>
    </r>
  </si>
  <si>
    <t>How many version?</t>
  </si>
  <si>
    <r>
      <t xml:space="preserve">Flash Programming? </t>
    </r>
    <r>
      <rPr>
        <sz val="10"/>
        <color theme="1"/>
        <rFont val="Calibri"/>
        <family val="2"/>
        <scheme val="minor"/>
      </rPr>
      <t>How many? Which ICs? (Preferences)
    Optional
    Required</t>
    </r>
  </si>
  <si>
    <t>Logistic data will be flashed?</t>
  </si>
  <si>
    <t>Fixture Type:
    Offline
    In-Line</t>
  </si>
  <si>
    <t>For in-line system which one is the bottom side?</t>
  </si>
  <si>
    <t>Fixture Activation / Type / Size</t>
  </si>
  <si>
    <t>Vacuum Box</t>
  </si>
  <si>
    <t xml:space="preserve">Single Well
</t>
  </si>
  <si>
    <t>Small Kit</t>
  </si>
  <si>
    <t>It has the config file and codeword data ot the 3070?</t>
  </si>
  <si>
    <r>
      <rPr>
        <sz val="10"/>
        <color theme="1"/>
        <rFont val="Calibri"/>
        <family val="2"/>
        <scheme val="minor"/>
      </rPr>
      <t>Fixture will be tested on more than one tester?</t>
    </r>
    <r>
      <rPr>
        <sz val="10"/>
        <color rgb="FF2F4684"/>
        <rFont val="Calibri"/>
        <family val="2"/>
        <scheme val="minor"/>
      </rPr>
      <t xml:space="preserve">
</t>
    </r>
  </si>
  <si>
    <t>Test Spec</t>
  </si>
  <si>
    <r>
      <t xml:space="preserve">Panel Test? </t>
    </r>
    <r>
      <rPr>
        <sz val="10"/>
        <color theme="1"/>
        <rFont val="Calibri"/>
        <family val="2"/>
        <scheme val="minor"/>
      </rPr>
      <t>(Qty boards on panel)</t>
    </r>
  </si>
  <si>
    <r>
      <t xml:space="preserve">Individual Test? </t>
    </r>
    <r>
      <rPr>
        <sz val="10"/>
        <color theme="1"/>
        <rFont val="Calibri"/>
        <family val="2"/>
        <scheme val="minor"/>
      </rPr>
      <t>(Nest Qty)</t>
    </r>
  </si>
  <si>
    <r>
      <rPr>
        <b/>
        <sz val="10"/>
        <color rgb="FF00A399"/>
        <rFont val="Calibri"/>
        <family val="2"/>
        <scheme val="minor"/>
      </rPr>
      <t>Scanner</t>
    </r>
    <r>
      <rPr>
        <sz val="10"/>
        <color theme="1"/>
        <rFont val="Calibri"/>
        <family val="2"/>
        <scheme val="minor"/>
      </rPr>
      <t>? Preferred? (specified DM or barcode position and scanner model</t>
    </r>
  </si>
  <si>
    <t xml:space="preserve">Specify:
</t>
  </si>
  <si>
    <t>Window and holder for scanner?
    Optional
    Required</t>
  </si>
  <si>
    <r>
      <t xml:space="preserve">Apply some </t>
    </r>
    <r>
      <rPr>
        <b/>
        <sz val="10"/>
        <color rgb="FF00A399"/>
        <rFont val="Calibri"/>
        <family val="2"/>
        <scheme val="minor"/>
      </rPr>
      <t>custom test</t>
    </r>
    <r>
      <rPr>
        <sz val="10"/>
        <color theme="1"/>
        <rFont val="Calibri"/>
        <family val="2"/>
        <scheme val="minor"/>
      </rPr>
      <t>?</t>
    </r>
  </si>
  <si>
    <t>Switch probes on conection required?</t>
  </si>
  <si>
    <r>
      <t xml:space="preserve">Color/Intensity </t>
    </r>
    <r>
      <rPr>
        <b/>
        <sz val="10"/>
        <color rgb="FF00A399"/>
        <rFont val="Calibri"/>
        <family val="2"/>
        <scheme val="minor"/>
      </rPr>
      <t>LED testing</t>
    </r>
    <r>
      <rPr>
        <sz val="10"/>
        <color theme="1"/>
        <rFont val="Calibri"/>
        <family val="2"/>
        <scheme val="minor"/>
      </rPr>
      <t xml:space="preserve"> and preferred sensor</t>
    </r>
  </si>
  <si>
    <t>Clock module for frecuency measurement
    Optional
    Required</t>
  </si>
  <si>
    <t>Fixture supplier preferred</t>
  </si>
  <si>
    <r>
      <rPr>
        <b/>
        <sz val="10"/>
        <color rgb="FF00A399"/>
        <rFont val="Calibri"/>
        <family val="2"/>
        <scheme val="minor"/>
      </rPr>
      <t>Boundary Scan</t>
    </r>
    <r>
      <rPr>
        <sz val="10"/>
        <color theme="1"/>
        <rFont val="Calibri"/>
        <family val="2"/>
        <scheme val="minor"/>
      </rPr>
      <t xml:space="preserve"> test (Qty)?
    Optional
    Required</t>
    </r>
  </si>
  <si>
    <t>Silicon nails and CET</t>
  </si>
  <si>
    <t>Board Presence:
    Optional
    Required</t>
  </si>
  <si>
    <r>
      <rPr>
        <b/>
        <sz val="10"/>
        <color rgb="FF00A399"/>
        <rFont val="Calibri"/>
        <family val="2"/>
        <scheme val="minor"/>
      </rPr>
      <t>PTH Tests</t>
    </r>
    <r>
      <rPr>
        <sz val="10"/>
        <color theme="1"/>
        <rFont val="Calibri"/>
        <family val="2"/>
        <scheme val="minor"/>
      </rPr>
      <t>:</t>
    </r>
  </si>
  <si>
    <r>
      <rPr>
        <b/>
        <sz val="10"/>
        <color rgb="FF00A399"/>
        <rFont val="Calibri"/>
        <family val="2"/>
        <scheme val="minor"/>
      </rPr>
      <t>Testjet</t>
    </r>
    <r>
      <rPr>
        <sz val="10"/>
        <color theme="1"/>
        <rFont val="Calibri"/>
        <family val="2"/>
        <scheme val="minor"/>
      </rPr>
      <t>:
    Optional
    Required</t>
    </r>
  </si>
  <si>
    <t>Travel:
    Optional
    Required</t>
  </si>
  <si>
    <t>COMMENTS</t>
  </si>
  <si>
    <t>REPRESENTATIVE</t>
  </si>
  <si>
    <t>AGREE</t>
  </si>
  <si>
    <t>DISAGREE</t>
  </si>
  <si>
    <t xml:space="preserve">NAME </t>
  </si>
  <si>
    <t>SIGNATURE</t>
  </si>
  <si>
    <t>ICT Engineer</t>
  </si>
  <si>
    <t xml:space="preserve">ACM </t>
  </si>
  <si>
    <t>RFQ</t>
  </si>
  <si>
    <t>Quoted by</t>
  </si>
  <si>
    <t>Select…</t>
  </si>
  <si>
    <t>Generals</t>
  </si>
  <si>
    <t>Automatic Actions</t>
  </si>
  <si>
    <t>1.- Boards and Panel</t>
  </si>
  <si>
    <t>Board Dimensions (inch)</t>
  </si>
  <si>
    <t>0.00 x 0.00</t>
  </si>
  <si>
    <t>Panel Dimensions (inch)</t>
  </si>
  <si>
    <t>Boards Qty</t>
  </si>
  <si>
    <t xml:space="preserve">Boards On Panel </t>
  </si>
  <si>
    <t>2.- Fixture options</t>
  </si>
  <si>
    <t>Fixture Type</t>
  </si>
  <si>
    <t>Fixture Size</t>
  </si>
  <si>
    <t>Fixture Actuation</t>
  </si>
  <si>
    <t>3.- Contacting and wiring</t>
  </si>
  <si>
    <t>Total Probes</t>
  </si>
  <si>
    <t>min Size Pad:</t>
  </si>
  <si>
    <t>Total Bottom Probes</t>
  </si>
  <si>
    <t>Total Top Probes</t>
  </si>
  <si>
    <t>B. Thickness</t>
  </si>
  <si>
    <t>Bottom Probes 100 mil</t>
  </si>
  <si>
    <t>Bottom Probes 75 mil</t>
  </si>
  <si>
    <t>Bottom Probes 50 mil</t>
  </si>
  <si>
    <t>Bottom Probes 39 mil</t>
  </si>
  <si>
    <t>Top Probes 100 mil</t>
  </si>
  <si>
    <t>Top Probes 75 mil</t>
  </si>
  <si>
    <t>Top Probes 50 mil</t>
  </si>
  <si>
    <t>Top Probes 39 mil</t>
  </si>
  <si>
    <t>Personality Pins</t>
  </si>
  <si>
    <t>Extra Pins</t>
  </si>
  <si>
    <t>As Needed</t>
  </si>
  <si>
    <t>Single Wires</t>
  </si>
  <si>
    <t>Counters</t>
  </si>
  <si>
    <t>Tooling Pins</t>
  </si>
  <si>
    <t>4.-Testjets</t>
  </si>
  <si>
    <t>Total NanoVTEP (Testjets)</t>
  </si>
  <si>
    <t>NanoVTEP (Testjets) on BOT</t>
  </si>
  <si>
    <t>NanoVTEP (Testjets) on TOP</t>
  </si>
  <si>
    <t xml:space="preserve">NanoVTEP (Testjets) MUX Cards </t>
  </si>
  <si>
    <t>5.- Accessories</t>
  </si>
  <si>
    <t>Fixture Accessories</t>
  </si>
  <si>
    <t>Apply</t>
  </si>
  <si>
    <t>LED Testing Qty</t>
  </si>
  <si>
    <t>LED Testing Methods</t>
  </si>
  <si>
    <t>Switch Actuators</t>
  </si>
  <si>
    <t>Switch Probes</t>
  </si>
  <si>
    <t>Board Marker Probe</t>
  </si>
  <si>
    <t>Barcode Scanner Window</t>
  </si>
  <si>
    <t xml:space="preserve">Scanner Holder </t>
  </si>
  <si>
    <t xml:space="preserve">Board Presence </t>
  </si>
  <si>
    <t>Groundplane</t>
  </si>
  <si>
    <t>Agilent Clock/Crystal Module CMM2-02</t>
  </si>
  <si>
    <t>6.- Optionals</t>
  </si>
  <si>
    <r>
      <t xml:space="preserve">Add as </t>
    </r>
    <r>
      <rPr>
        <b/>
        <u/>
        <sz val="10"/>
        <color theme="0"/>
        <rFont val="Arial"/>
        <family val="2"/>
      </rPr>
      <t>Optional</t>
    </r>
    <r>
      <rPr>
        <b/>
        <sz val="10"/>
        <color theme="0"/>
        <rFont val="Arial"/>
        <family val="2"/>
      </rPr>
      <t xml:space="preserve"> in the Quotation</t>
    </r>
  </si>
  <si>
    <r>
      <rPr>
        <sz val="10"/>
        <color rgb="FF605F53"/>
        <rFont val="Arial"/>
        <family val="2"/>
      </rPr>
      <t>1.- Straing Gauge at 600us.</t>
    </r>
    <r>
      <rPr>
        <sz val="10"/>
        <rFont val="Arial"/>
        <family val="2"/>
      </rPr>
      <t xml:space="preserve"> </t>
    </r>
    <r>
      <rPr>
        <sz val="10"/>
        <color rgb="FF3399FF"/>
        <rFont val="Arial"/>
        <family val="2"/>
      </rPr>
      <t xml:space="preserve"> Rosettes Qty:</t>
    </r>
  </si>
  <si>
    <t>6</t>
  </si>
  <si>
    <t xml:space="preserve">2.- Finite Element Analysis (FEA) </t>
  </si>
  <si>
    <t>3.- NA</t>
  </si>
  <si>
    <t>4.- NA</t>
  </si>
  <si>
    <t>Special Features</t>
  </si>
  <si>
    <t>1.- Add Extra P/pin for GP Relay: 21848 to 21863, 20648 to 20663</t>
  </si>
  <si>
    <t>2.- Add Extra P/pin for Power Supply: 21301 to 21324, 20101 to 20124</t>
  </si>
  <si>
    <t>3.- Add Extra P/pin for RCVC: 21803 &amp; 20603</t>
  </si>
  <si>
    <t xml:space="preserve">7.- Fixture dimensions: </t>
  </si>
  <si>
    <t>For fixture and packaging (box) please specify or approach: Length, Width, Height &amp; Weight</t>
  </si>
  <si>
    <t>Engeneering Data Input</t>
  </si>
  <si>
    <t>1/5</t>
  </si>
  <si>
    <t>1.- Enter PCB Data</t>
  </si>
  <si>
    <t xml:space="preserve"> 4-VEN-005 REV 4 Quoting Capture  16-Ago-2023</t>
  </si>
  <si>
    <t>Circuit Board Summary</t>
  </si>
  <si>
    <t>%</t>
  </si>
  <si>
    <t>Engineer Name:</t>
  </si>
  <si>
    <t>Connected Nets</t>
  </si>
  <si>
    <t>Probed</t>
  </si>
  <si>
    <t>Part Types</t>
  </si>
  <si>
    <t>Part with Access</t>
  </si>
  <si>
    <t># of Relays on PCB:</t>
  </si>
  <si>
    <t>CAP</t>
  </si>
  <si>
    <t>&gt;300uF Nodes to Discharge:</t>
  </si>
  <si>
    <t>CONN</t>
  </si>
  <si>
    <t>DIODE</t>
  </si>
  <si>
    <t>Testjets (VTEP) for UUT</t>
  </si>
  <si>
    <t>Part Name</t>
  </si>
  <si>
    <t>DPCK</t>
  </si>
  <si>
    <t>IC's with TJ</t>
  </si>
  <si>
    <t>FUSE</t>
  </si>
  <si>
    <t>CAP with PC</t>
  </si>
  <si>
    <t>IND</t>
  </si>
  <si>
    <t>CONN with TJ</t>
  </si>
  <si>
    <t>JUMPER</t>
  </si>
  <si>
    <t>LOGIC (ICs)</t>
  </si>
  <si>
    <t>NJFET</t>
  </si>
  <si>
    <t>NPN</t>
  </si>
  <si>
    <t>OTHER</t>
  </si>
  <si>
    <t>PCAP</t>
  </si>
  <si>
    <t xml:space="preserve">Controles Automaticos </t>
  </si>
  <si>
    <t>PNP</t>
  </si>
  <si>
    <t>Testability</t>
  </si>
  <si>
    <t>Show</t>
  </si>
  <si>
    <t>Considerations</t>
  </si>
  <si>
    <t>RES</t>
  </si>
  <si>
    <t>RPCK</t>
  </si>
  <si>
    <t>SWITCH</t>
  </si>
  <si>
    <t>XTAL</t>
  </si>
  <si>
    <t>ZENER</t>
  </si>
  <si>
    <t>TOTAL Parts</t>
  </si>
  <si>
    <t>2.- Enter Test Strategy and 3070 System</t>
  </si>
  <si>
    <t>Test Strategy</t>
  </si>
  <si>
    <t>Override</t>
  </si>
  <si>
    <t>Boards (or nests)</t>
  </si>
  <si>
    <t>Board Versions</t>
  </si>
  <si>
    <t>3070 System</t>
  </si>
  <si>
    <t>Yes (1)/ No (0)</t>
  </si>
  <si>
    <t>In-line System?</t>
  </si>
  <si>
    <t>Series 5?</t>
  </si>
  <si>
    <t xml:space="preserve">Qty Modules in Config </t>
  </si>
  <si>
    <r>
      <t xml:space="preserve">(Agregar cantidad de módulos p.e. (1, 2, 3 etc) para </t>
    </r>
    <r>
      <rPr>
        <b/>
        <sz val="11"/>
        <color theme="1"/>
        <rFont val="Calibri"/>
        <family val="2"/>
        <scheme val="minor"/>
      </rPr>
      <t>"Qty Modules in Config"</t>
    </r>
  </si>
  <si>
    <t>Throughput Multip</t>
  </si>
  <si>
    <r>
      <t xml:space="preserve">(Agregar 1 ó 0 (1=Yes / 0=No) para </t>
    </r>
    <r>
      <rPr>
        <b/>
        <sz val="11"/>
        <color theme="1"/>
        <rFont val="Calibri"/>
        <family val="2"/>
        <scheme val="minor"/>
      </rPr>
      <t>"Throughput Multip"</t>
    </r>
  </si>
  <si>
    <t>Power Supplies</t>
  </si>
  <si>
    <t>3.- Advanced Engineering Labor</t>
  </si>
  <si>
    <t>Analog Functional, Digital and Mixed Libraries Design and Debug</t>
  </si>
  <si>
    <t>Hrs</t>
  </si>
  <si>
    <t>Days</t>
  </si>
  <si>
    <t>Weeks</t>
  </si>
  <si>
    <t>Assigned to</t>
  </si>
  <si>
    <t>AMOUNT</t>
  </si>
  <si>
    <t>Part Name (i.e. u1,u7,u12,etc)</t>
  </si>
  <si>
    <t>Analog Functional Libraries Design &amp; Debug</t>
  </si>
  <si>
    <t>Sr. Test Eng</t>
  </si>
  <si>
    <t>Digital Libraries Design &amp; Debug</t>
  </si>
  <si>
    <t>Mixed Libraries Design &amp; Debug</t>
  </si>
  <si>
    <t>NA</t>
  </si>
  <si>
    <t>Access Pins</t>
  </si>
  <si>
    <t>Test Time (s)</t>
  </si>
  <si>
    <t>Boundary Scan Test (Stand -alone)</t>
  </si>
  <si>
    <t>Boundary Scan Test (Chain)</t>
  </si>
  <si>
    <t>Silicon Nails</t>
  </si>
  <si>
    <t>Cover EXT</t>
  </si>
  <si>
    <t>CAN Commands and FCT Design and Debug</t>
  </si>
  <si>
    <t>Test Eng.</t>
  </si>
  <si>
    <t>Technical Labor (Wiring, Soldering)</t>
  </si>
  <si>
    <t>Test Tech.</t>
  </si>
  <si>
    <t>TOTAL Required</t>
  </si>
  <si>
    <t>TOTAL Optional</t>
  </si>
  <si>
    <t>4.- LED Tester Integration</t>
  </si>
  <si>
    <t>LED Tester Integration</t>
  </si>
  <si>
    <t>FEASA LED Analysers</t>
  </si>
  <si>
    <t>Optomistic Light Probes</t>
  </si>
  <si>
    <t>Smart FINN / Ulta FINN / FINN / P-FINN</t>
  </si>
  <si>
    <t>5.- Standard Engineering Labor</t>
  </si>
  <si>
    <t>Development Tasks</t>
  </si>
  <si>
    <t>CAD Translation</t>
  </si>
  <si>
    <t>Enter Board Versions</t>
  </si>
  <si>
    <t>Enter Part Lib</t>
  </si>
  <si>
    <t>Write Setup Only</t>
  </si>
  <si>
    <t>Search Standard Lib</t>
  </si>
  <si>
    <t>Enter Power Nodes</t>
  </si>
  <si>
    <t>Enter Fixed Nodes</t>
  </si>
  <si>
    <t xml:space="preserve">Enter Global Options </t>
  </si>
  <si>
    <t>Enter Panel</t>
  </si>
  <si>
    <t>Si es panel y Hrs menos que 1.5, dejar 1.5. Sino, dejar Hrs calculadas por la fórmula.</t>
  </si>
  <si>
    <t>Compile &amp; Correct Errors</t>
  </si>
  <si>
    <t>Enter Testjet &amp; PC</t>
  </si>
  <si>
    <t>Board Placement</t>
  </si>
  <si>
    <t>Si es menos que 1.5, dejar 1.5. Sino, dejar Hrs calculadas por la fórmula.</t>
  </si>
  <si>
    <t>Keepout &amp; Stopper</t>
  </si>
  <si>
    <t>Run IPG &amp; Correct Errors</t>
  </si>
  <si>
    <t>Creating Cluster Test</t>
  </si>
  <si>
    <t>Changing Test Tolerances</t>
  </si>
  <si>
    <t>Write a Fixture Description</t>
  </si>
  <si>
    <t>Project Tracking</t>
  </si>
  <si>
    <t>Quality Check (4 eyes)</t>
  </si>
  <si>
    <t>Required</t>
  </si>
  <si>
    <t>Debug Tasks</t>
  </si>
  <si>
    <t>Fixture Quality Validation (Shorting Plate)</t>
  </si>
  <si>
    <t>weeks</t>
  </si>
  <si>
    <t>Debug Pins</t>
  </si>
  <si>
    <t>dev</t>
  </si>
  <si>
    <t>Debug Preshorts</t>
  </si>
  <si>
    <t>deb</t>
  </si>
  <si>
    <t>Debug Shorts</t>
  </si>
  <si>
    <t>fix</t>
  </si>
  <si>
    <t>Debug Analog In-circuit</t>
  </si>
  <si>
    <t>log</t>
  </si>
  <si>
    <t>Debug Testjet (VTEP)</t>
  </si>
  <si>
    <t>total</t>
  </si>
  <si>
    <t>Setup Power Supplies and Power Check</t>
  </si>
  <si>
    <t>required</t>
  </si>
  <si>
    <t>Debug Digital In-circuit</t>
  </si>
  <si>
    <t>factor</t>
  </si>
  <si>
    <t>Debug Analog Functional</t>
  </si>
  <si>
    <t>Testplan Customize</t>
  </si>
  <si>
    <t>On-Site Setup (On floor with customer)</t>
  </si>
  <si>
    <t>Debug "N" Versions</t>
  </si>
  <si>
    <t>Board Grader</t>
  </si>
  <si>
    <t>6.- Flash Programming</t>
  </si>
  <si>
    <t>Flash Programming Integration</t>
  </si>
  <si>
    <t>Memory or uC Name (i.e. uPD78F0372GC [ISP CSI Mode])</t>
  </si>
  <si>
    <t>Through Flash BOXES</t>
  </si>
  <si>
    <t>Bench Tests</t>
  </si>
  <si>
    <t>BT-Basic Routines; Design &amp; Debug (Only Flash)</t>
  </si>
  <si>
    <t>Dynamic Data Design/Debug (Logistic Data)</t>
  </si>
  <si>
    <t>Hardware Description</t>
  </si>
  <si>
    <t>Through Digital Test</t>
  </si>
  <si>
    <t xml:space="preserve">Digital Library Design and Debug </t>
  </si>
  <si>
    <t>R&amp;D for develop digital flash programming</t>
  </si>
  <si>
    <t>7.- Travel &amp; Living Expenses</t>
  </si>
  <si>
    <t>Flying (Round Trip)</t>
  </si>
  <si>
    <t>Bus (Round Trip)</t>
  </si>
  <si>
    <t>Hotel (Per night)</t>
  </si>
  <si>
    <t>Car Rental (Days)</t>
  </si>
  <si>
    <t>Fuel (days)</t>
  </si>
  <si>
    <t>Food (days)</t>
  </si>
  <si>
    <t>Taxi (days)</t>
  </si>
  <si>
    <t>Flying Time Rate (per hour)</t>
  </si>
  <si>
    <t>Bus Time Rate (per hour)</t>
  </si>
  <si>
    <t xml:space="preserve">TOTAL </t>
  </si>
  <si>
    <t>8.- Considerations</t>
  </si>
  <si>
    <t>No.</t>
  </si>
  <si>
    <t>Apply Assumptions</t>
  </si>
  <si>
    <t>Bold</t>
  </si>
  <si>
    <t>PTH TESTS FOR COMPONENTS: &lt;COMPONENT1&gt;, &lt;COMPONENT2&gt;,…, &lt;COMPONENT_N&gt;</t>
  </si>
  <si>
    <t>(PTH Tests) (SI APLICA --&gt; 3 O 4 LINEAS DE DESCRIPCIÓN DE QUE TIPO DE PRUEBAS PTH Y A QUE COMPONENTES SE REALIZARÁN)</t>
  </si>
  <si>
    <t>1.- PTH TEST DESCRIPTION 1</t>
  </si>
  <si>
    <t>(PTH Tests)</t>
  </si>
  <si>
    <t>2.- PTH TEST DESCRIPTION 2</t>
  </si>
  <si>
    <t>3.- MORE ASSUMPTIONS, LIMITATIONS, EXCLUSIONS, DELIVERABLES FOR CUSTOMER OR IBTEST DERIVED FROM PTH TESTS (EACH IN ITS OWN SECTION)</t>
  </si>
  <si>
    <t>FPY is not a deliverable</t>
  </si>
  <si>
    <t>(If PTH tests are included, uncheck this checkbox and  remark assumptions section with a cleared description of those)</t>
  </si>
  <si>
    <t>9.- Deliverables</t>
  </si>
  <si>
    <t>Apply Deliverables</t>
  </si>
  <si>
    <t>Materials and Accessories</t>
  </si>
  <si>
    <t>2/5</t>
  </si>
  <si>
    <t>1.- Fixture House Materials</t>
  </si>
  <si>
    <t>Category</t>
  </si>
  <si>
    <t>Distributor</t>
  </si>
  <si>
    <t>Manufacturer</t>
  </si>
  <si>
    <t>MFG Part Number</t>
  </si>
  <si>
    <t>Quote Number</t>
  </si>
  <si>
    <t>Cont.</t>
  </si>
  <si>
    <t>Unit Price (USD)</t>
  </si>
  <si>
    <t>Days for Delivery</t>
  </si>
  <si>
    <t>Apply Import?</t>
  </si>
  <si>
    <t>Ext price</t>
  </si>
  <si>
    <t>Ext. Cont.Price</t>
  </si>
  <si>
    <t>MarkUp</t>
  </si>
  <si>
    <t>MarkUp Amount</t>
  </si>
  <si>
    <t>i3070 ICT Fixture</t>
  </si>
  <si>
    <t>No</t>
  </si>
  <si>
    <t>2.- Led Tester Integration Materials</t>
  </si>
  <si>
    <t>3.- Flash Programming Materials</t>
  </si>
  <si>
    <t>4.- Additional Hardware</t>
  </si>
  <si>
    <r>
      <t xml:space="preserve">ICT MATERIAL DATABASE
</t>
    </r>
    <r>
      <rPr>
        <b/>
        <strike/>
        <sz val="14"/>
        <color theme="0"/>
        <rFont val="Calibri"/>
        <family val="2"/>
        <scheme val="minor"/>
      </rPr>
      <t xml:space="preserve">Consideraciones: Es necesario agregar MK de 30% a todos los materiales con excepción de los productos SMH y Algocraft. </t>
    </r>
  </si>
  <si>
    <t>Scanners</t>
  </si>
  <si>
    <t>Cognex</t>
  </si>
  <si>
    <t>Part #</t>
  </si>
  <si>
    <t>Supplier Part #</t>
  </si>
  <si>
    <t>Supplier</t>
  </si>
  <si>
    <t>$ (USD)</t>
  </si>
  <si>
    <t>DM50S</t>
  </si>
  <si>
    <t>DMR-50S-00</t>
  </si>
  <si>
    <t>DataMan 50S</t>
  </si>
  <si>
    <t>Kopar</t>
  </si>
  <si>
    <t>$ 941.00</t>
  </si>
  <si>
    <t>DataMan 50S ID Reader</t>
  </si>
  <si>
    <t>DMC2</t>
  </si>
  <si>
    <t>DM-UDBIO-00</t>
  </si>
  <si>
    <t>DataMan USB Cable</t>
  </si>
  <si>
    <t>$ 59.00</t>
  </si>
  <si>
    <t>DataMan USB Cable W/I/O, 2.0M</t>
  </si>
  <si>
    <t>DM70S</t>
  </si>
  <si>
    <t>DMR-70S-0110</t>
  </si>
  <si>
    <t>DataMan70S</t>
  </si>
  <si>
    <t>$ 855.00</t>
  </si>
  <si>
    <t>DATAMAN 70S SHORT RANGE ID READER</t>
  </si>
  <si>
    <t>DM70C</t>
  </si>
  <si>
    <t>DMA-SERIAL-IP65-ST</t>
  </si>
  <si>
    <t>DataMan Serial IO Cable</t>
  </si>
  <si>
    <t>$ 86.00</t>
  </si>
  <si>
    <t>DM70 SERIAL IO CABLE, ST, IP65, USB-C to DB15</t>
  </si>
  <si>
    <t>DM100PWR</t>
  </si>
  <si>
    <t>DM100-PWR-000</t>
  </si>
  <si>
    <t>DataMan 100 Power Supply</t>
  </si>
  <si>
    <t>DATAMAN 100 POWER SUPPLY</t>
  </si>
  <si>
    <t>DM100RS232</t>
  </si>
  <si>
    <t>DM100-RS232-000</t>
  </si>
  <si>
    <t>DataMan 100 RS232 Cable</t>
  </si>
  <si>
    <t>DataMan 100 1.5 Meter RS232 Cable</t>
  </si>
  <si>
    <t>DM100USB</t>
  </si>
  <si>
    <t>DM100-USB-000</t>
  </si>
  <si>
    <t>DataMan 100 USB Cable</t>
  </si>
  <si>
    <t>DataMan 100 USB 1.5 meter cable</t>
  </si>
  <si>
    <t>DMRS232IO</t>
  </si>
  <si>
    <t>DM-RS232IO-00</t>
  </si>
  <si>
    <t>DataMan RS232 Cable</t>
  </si>
  <si>
    <t>DataMan RS232 W/I/O 2.5 meter cable</t>
  </si>
  <si>
    <t>DM150s</t>
  </si>
  <si>
    <t>DMR-150S-0110</t>
  </si>
  <si>
    <t>DATAMAN 150S</t>
  </si>
  <si>
    <t>$ 938.70</t>
  </si>
  <si>
    <t>DATAMAN 150S FIXED-MOUNT ID READER</t>
  </si>
  <si>
    <t>DM152S</t>
  </si>
  <si>
    <t>DMR-152S-0120</t>
  </si>
  <si>
    <t>DATAMAN 152S</t>
  </si>
  <si>
    <t>DM152S ID RD W/6.2MM LL&amp;RD LED</t>
  </si>
  <si>
    <t>DM152Q</t>
  </si>
  <si>
    <t>DATAMAN 152Q</t>
  </si>
  <si>
    <t>$ 2,210.00</t>
  </si>
  <si>
    <t>DataMan 152 Q DMR-152Q-MAX; DM152Q ID RDR W/6.2MM LL&amp;RD LD</t>
  </si>
  <si>
    <t>Keyence</t>
  </si>
  <si>
    <t>KSR-710</t>
  </si>
  <si>
    <t>SR-710</t>
  </si>
  <si>
    <t>Scanner 1D/2D</t>
  </si>
  <si>
    <t xml:space="preserve"> ***Este precio incluye shipping y cable de comunicación*** Code Reader 1D/2D Ultra-compact. Medium range </t>
  </si>
  <si>
    <t>VR: Yo siempre le pongo a todos "SR-710 Keyence Scanner" en $1,448 usd todo en un solo item con esa descripción</t>
  </si>
  <si>
    <t>KPWR</t>
  </si>
  <si>
    <t>OP-80616</t>
  </si>
  <si>
    <t>Converter Cable 12pins</t>
  </si>
  <si>
    <t>$ 48.00</t>
  </si>
  <si>
    <t>Converter Cable 12pins-9pins. BI1300/SR POWER SUPPLY</t>
  </si>
  <si>
    <t>KN-R2</t>
  </si>
  <si>
    <t>N-R2</t>
  </si>
  <si>
    <t>Communication Interfaz b/sr</t>
  </si>
  <si>
    <t>$ 227.78</t>
  </si>
  <si>
    <t>Microscan</t>
  </si>
  <si>
    <t>Mhblanc</t>
  </si>
  <si>
    <t>7311-1102-1002</t>
  </si>
  <si>
    <t>MICROHAWK,ID-30, luz roja</t>
  </si>
  <si>
    <t>$ 895.00</t>
  </si>
  <si>
    <t>MICROHAWK,ID-30,WVGA,SD,102m m,WHT,P, 102mm, Standar densidad, luz blanca</t>
  </si>
  <si>
    <t>Mhroj</t>
  </si>
  <si>
    <t>7311-1102-2002</t>
  </si>
  <si>
    <t>MICROHAWK,ID-30, luz blanca</t>
  </si>
  <si>
    <t>MICROHAWK,ID-30,WVGA,SD,102m, m,RED,P, 102mm, Standar densidad, luz roja</t>
  </si>
  <si>
    <t>CaDB15USB</t>
  </si>
  <si>
    <t>61-9000038-01</t>
  </si>
  <si>
    <t>CABLE,DB15 to EXT</t>
  </si>
  <si>
    <t>$ 75.00</t>
  </si>
  <si>
    <t>CABLE,DB15 to EXT, PWR/USB,MICROHAWK-30 (Cable only) - Cable USB corriente</t>
  </si>
  <si>
    <t>CaDB15RS232</t>
  </si>
  <si>
    <t>61-9000037-01</t>
  </si>
  <si>
    <t>CABLE,DB15 to EXT, PWR/RS232,MICROHAWK-30 (Cable only)</t>
  </si>
  <si>
    <t>Scanner Holder</t>
  </si>
  <si>
    <t>Idelec</t>
  </si>
  <si>
    <t>SCHOKIT</t>
  </si>
  <si>
    <t>KIT-AFSB-MHWAK</t>
  </si>
  <si>
    <t>Bracket mounting</t>
  </si>
  <si>
    <t>$ 280.00</t>
  </si>
  <si>
    <t>Bracket mounting Microhawk, AFSB-593XS-M-MICROHAWK, AFSB-1XS, AFSB-3-8</t>
  </si>
  <si>
    <t>Relay Cards</t>
  </si>
  <si>
    <t>GP0001</t>
  </si>
  <si>
    <t>ibtest_0001</t>
  </si>
  <si>
    <t>PCB 1</t>
  </si>
  <si>
    <t>iBtest</t>
  </si>
  <si>
    <t>$ 120.00</t>
  </si>
  <si>
    <t>Relay card (6 relays)</t>
  </si>
  <si>
    <t>GP0003</t>
  </si>
  <si>
    <t>ibtest_0003</t>
  </si>
  <si>
    <t>PCB 3</t>
  </si>
  <si>
    <t>$ 80.00</t>
  </si>
  <si>
    <t>Discharge board</t>
  </si>
  <si>
    <t>GP0004</t>
  </si>
  <si>
    <t>ibtest_0004</t>
  </si>
  <si>
    <t>PCB 4</t>
  </si>
  <si>
    <t>Relay card for programmer 1 connector 4 channels</t>
  </si>
  <si>
    <t>GP0007B</t>
  </si>
  <si>
    <t>ibtest_0007B</t>
  </si>
  <si>
    <t>PCB 7B</t>
  </si>
  <si>
    <t>$ 270.00</t>
  </si>
  <si>
    <t>Relay card (20 relays)</t>
  </si>
  <si>
    <t>SMH</t>
  </si>
  <si>
    <t>Relaybarrier16</t>
  </si>
  <si>
    <t>FR2P0RB16</t>
  </si>
  <si>
    <t>FR2P0 Relay Barrier</t>
  </si>
  <si>
    <t>$ 1,180.00</t>
  </si>
  <si>
    <t>FR2P0 Relay Barrier – 16 channels</t>
  </si>
  <si>
    <t>Programmers</t>
  </si>
  <si>
    <t>SMH FR 2.0 PROGRAMMERS</t>
  </si>
  <si>
    <t>$</t>
  </si>
  <si>
    <t>FR2P0-CH08</t>
  </si>
  <si>
    <t>FlashRunner 2.0 8 ch</t>
  </si>
  <si>
    <t>FlashRunner 2.0 8 true parallel and indipendent channels</t>
  </si>
  <si>
    <t>Precio sin MK. Falta agregarlo en la cotización.</t>
  </si>
  <si>
    <t>FR2P0-CH04</t>
  </si>
  <si>
    <t>FlashRunner 2.0 4 ch</t>
  </si>
  <si>
    <t>FlashRunner 2.0 4 true parallel and indipendent channels</t>
  </si>
  <si>
    <t>FR2P0-CH16</t>
  </si>
  <si>
    <t>FlashRunner 2.0 16 ch</t>
  </si>
  <si>
    <t>$17,230</t>
  </si>
  <si>
    <t>FlashRunner 2.0 16 true parallel and indipendent channels</t>
  </si>
  <si>
    <t>FR2P0-CH12</t>
  </si>
  <si>
    <t>FlashRunner 2.0 12 ch</t>
  </si>
  <si>
    <t>$13,990</t>
  </si>
  <si>
    <t>FlashRunner 2.0 12 true parallel and indipendent channels</t>
  </si>
  <si>
    <t>FR2P0-UPG08</t>
  </si>
  <si>
    <t>FlashRunner 2.0 up 4 to 8 ch</t>
  </si>
  <si>
    <t>$3,190</t>
  </si>
  <si>
    <t>FlashRunner 2.0 upgrade from 4 to 8 channels</t>
  </si>
  <si>
    <t>FR2P0-UPG16</t>
  </si>
  <si>
    <t>FlashRunner 2.0 up 12 to 16 ch</t>
  </si>
  <si>
    <t>$4,030</t>
  </si>
  <si>
    <t>FlashRunner 2.0 upgrade from 12 to 16 channels</t>
  </si>
  <si>
    <t xml:space="preserve">SMH FR 2.0 ALGORITHMS &amp; LICENSES </t>
  </si>
  <si>
    <t>PA2P0STD08</t>
  </si>
  <si>
    <t>FlashRunner 2.0 Programming Algorithm</t>
  </si>
  <si>
    <t>$588</t>
  </si>
  <si>
    <t>FlashRunner 2.0 Standard Programming Algorithm Mass Market</t>
  </si>
  <si>
    <t>PA2P0STD16</t>
  </si>
  <si>
    <t>$1,008</t>
  </si>
  <si>
    <t>PA2P0NMM08</t>
  </si>
  <si>
    <t xml:space="preserve">FlashRunner 2.0  Programming Algorithm </t>
  </si>
  <si>
    <t>$1663.20</t>
  </si>
  <si>
    <t>FlashRunner 2.0 Standard Programming Algorithm No Mass Market</t>
  </si>
  <si>
    <t>PA2P0NMM16</t>
  </si>
  <si>
    <t xml:space="preserve">FlashRunner 2.0 Programming Algorithm </t>
  </si>
  <si>
    <t>$2851.20</t>
  </si>
  <si>
    <t>PA2P0SCP08</t>
  </si>
  <si>
    <t>FlashRunner 2.0 Programming Algorithms</t>
  </si>
  <si>
    <t>$3,192</t>
  </si>
  <si>
    <t>FlashRunner 2.0 Programming Algorithms for all currently supported for each Silicon Producer</t>
  </si>
  <si>
    <t>PA2P0SCP16</t>
  </si>
  <si>
    <t>$5,472</t>
  </si>
  <si>
    <t>PA2P0GEN08</t>
  </si>
  <si>
    <t>$6,552</t>
  </si>
  <si>
    <t>FlashRunner 2.0 Programming Algorithms for all currently supported devices 2 TIMES/YEAR Upgrade Free</t>
  </si>
  <si>
    <t>PA2P0GEN16</t>
  </si>
  <si>
    <t xml:space="preserve">FlashRunner 2.0 Programming Algorithms </t>
  </si>
  <si>
    <t>$11,232</t>
  </si>
  <si>
    <t>PA2P0SP08-01</t>
  </si>
  <si>
    <t>$2,352</t>
  </si>
  <si>
    <t>FlashRunner 2.0 Programming Algorithms package with 5 licenses free choice</t>
  </si>
  <si>
    <t>PA2P0SP16-01</t>
  </si>
  <si>
    <t>$4,032</t>
  </si>
  <si>
    <t>PA2P0SP08-02</t>
  </si>
  <si>
    <t>$4,410</t>
  </si>
  <si>
    <t>FlashRunner 2.0 Programming Algorithms package with 10 licenses free choice</t>
  </si>
  <si>
    <t>PA2P0SP16-02</t>
  </si>
  <si>
    <t>$7,560</t>
  </si>
  <si>
    <t>PA2P0SP08-03</t>
  </si>
  <si>
    <t>$6,174</t>
  </si>
  <si>
    <t>FlashRunner 2.0 Programming Algorithms package with 15 licenses free choice</t>
  </si>
  <si>
    <t>PA2P0SP16-03</t>
  </si>
  <si>
    <t>$10,584</t>
  </si>
  <si>
    <t>SMH FR CUBE</t>
  </si>
  <si>
    <t>FR CUBE HARDWARE</t>
  </si>
  <si>
    <t>FRC_GP_02</t>
  </si>
  <si>
    <t>FlashRunner CUBE, (2-ch)</t>
  </si>
  <si>
    <t>FlashRunner CUBE, In-System Standalone Gang Programmer (2-ch)</t>
  </si>
  <si>
    <t>FRC_GP_04</t>
  </si>
  <si>
    <t>FlashRunner CUBE, (4-ch)</t>
  </si>
  <si>
    <t>$5,710</t>
  </si>
  <si>
    <t>FlashRunner CUBE, In-System Standalone Gang Programmer (4-ch)</t>
  </si>
  <si>
    <t>FRC_GP_08</t>
  </si>
  <si>
    <t>FlashRunner CUBE, (8-ch)</t>
  </si>
  <si>
    <t>$8,350</t>
  </si>
  <si>
    <t>FlashRunner CUBE, In-System Standalone Gang Programmer (8-ch)</t>
  </si>
  <si>
    <t>FR CUBE SOFTWARE</t>
  </si>
  <si>
    <t>PA01STD0</t>
  </si>
  <si>
    <t xml:space="preserve">FlashRunner Standard Programming Algorithm </t>
  </si>
  <si>
    <t>$420</t>
  </si>
  <si>
    <t>FlashRunner Standard Programming Algorithm Mass Market</t>
  </si>
  <si>
    <t>PA01NMM0</t>
  </si>
  <si>
    <t>FlashRunner Standard Programming Algorithm</t>
  </si>
  <si>
    <t>$1,188</t>
  </si>
  <si>
    <t>FlashRunner Standard Programming Algorithm NO Mass Market</t>
  </si>
  <si>
    <t>PA01_ _ _</t>
  </si>
  <si>
    <t xml:space="preserve">FlashRunner Programming Algorithms </t>
  </si>
  <si>
    <t>$2,280</t>
  </si>
  <si>
    <t>FlashRunner Programming Algorithms for all currently supported for each Silicon Producer</t>
  </si>
  <si>
    <t>PA01GEN0</t>
  </si>
  <si>
    <t>$4,680</t>
  </si>
  <si>
    <t>FlashRunner Programming Algorithms for all currently supported devices 2 TIMES/YEAR Upgrade Free</t>
  </si>
  <si>
    <t>PA-STP_01</t>
  </si>
  <si>
    <t xml:space="preserve">FlashRunner Programming Algorithms package </t>
  </si>
  <si>
    <t>$1,680</t>
  </si>
  <si>
    <t>FlashRunner Programming Algorithms package with 5 licenses free choice</t>
  </si>
  <si>
    <t>PA-STP_02</t>
  </si>
  <si>
    <t>$3,150</t>
  </si>
  <si>
    <t>FlashRunner Programming Algorithms package with 10 licenses free choice</t>
  </si>
  <si>
    <t>PA-STP_03</t>
  </si>
  <si>
    <t>FlashRunner Programming Algorithms package with 15 licenses free choice</t>
  </si>
  <si>
    <t>SMH FR High Speed Multisites</t>
  </si>
  <si>
    <t>FlashRunner HS Control unit 4 lines</t>
  </si>
  <si>
    <t>$7,630</t>
  </si>
  <si>
    <t>FlashRunner HS Control unit 8 lines</t>
  </si>
  <si>
    <t>$11,950</t>
  </si>
  <si>
    <t>Active Module eMMC 1 CH</t>
  </si>
  <si>
    <t>$2,350</t>
  </si>
  <si>
    <t>Active Module eMMC 1 CH + relay barrier</t>
  </si>
  <si>
    <t>$2,588.80</t>
  </si>
  <si>
    <t>Active Module eMMC 2 CH</t>
  </si>
  <si>
    <t>$3,178</t>
  </si>
  <si>
    <t>Active Module eMMC 2 CH + relay barrier</t>
  </si>
  <si>
    <t>$3,670</t>
  </si>
  <si>
    <t>Active Module General Purpose 2 CH</t>
  </si>
  <si>
    <t>$2,710</t>
  </si>
  <si>
    <t>Active Module General Purpose 2 CH + relay barrier</t>
  </si>
  <si>
    <t>$3,166</t>
  </si>
  <si>
    <t>Active Module General Purpose 4 CH</t>
  </si>
  <si>
    <t>$4,270</t>
  </si>
  <si>
    <t>Active Module General Purpose 4 CH + relay barrier</t>
  </si>
  <si>
    <t>$5,182</t>
  </si>
  <si>
    <t>Junction Box male direct plug</t>
  </si>
  <si>
    <t>$2,278</t>
  </si>
  <si>
    <t>Junction Box male cable plug</t>
  </si>
  <si>
    <t>$1,966</t>
  </si>
  <si>
    <t>Female Interface cable plug</t>
  </si>
  <si>
    <t>SMH SPARE PARTS</t>
  </si>
  <si>
    <t>FR 2.0 Multisites</t>
  </si>
  <si>
    <t>$5,050</t>
  </si>
  <si>
    <t>FlashRunner 2.0 4 tch</t>
  </si>
  <si>
    <t>$3,850</t>
  </si>
  <si>
    <t>$8,890</t>
  </si>
  <si>
    <t>$7,270</t>
  </si>
  <si>
    <t>$1,870</t>
  </si>
  <si>
    <t>$2,290</t>
  </si>
  <si>
    <t>Algorithm Licenses</t>
  </si>
  <si>
    <t xml:space="preserve">FlashRunner 2.0 Standard Programming Algorithm </t>
  </si>
  <si>
    <t>$294</t>
  </si>
  <si>
    <t>FlashRunner 2.0 Standard Programming Algorithm</t>
  </si>
  <si>
    <t>$504</t>
  </si>
  <si>
    <t>$831.60</t>
  </si>
  <si>
    <t>$1,425.60</t>
  </si>
  <si>
    <t>Algocraft</t>
  </si>
  <si>
    <t>WN-PRG01A</t>
  </si>
  <si>
    <t>WriteNow! Single-Site In-System Programmer</t>
  </si>
  <si>
    <t>Algocfraft</t>
  </si>
  <si>
    <t>$3,070</t>
  </si>
  <si>
    <t>WriteNow! Single-Site In-System Programmer (with relay barrier)</t>
  </si>
  <si>
    <t>WN-PRG02A</t>
  </si>
  <si>
    <t>WriteNow! 2-Site In-System Programmer</t>
  </si>
  <si>
    <t>$3,970</t>
  </si>
  <si>
    <t>WN-PRG04A</t>
  </si>
  <si>
    <t>WriteNow! 4-Site In-System Programmer</t>
  </si>
  <si>
    <t>WN-PRG08A</t>
  </si>
  <si>
    <t>WriteNow! 8-Site In-System Programmer</t>
  </si>
  <si>
    <t>$8,326</t>
  </si>
  <si>
    <t>WN-REB04A</t>
  </si>
  <si>
    <t xml:space="preserve">Relay barrier module </t>
  </si>
  <si>
    <t>$652</t>
  </si>
  <si>
    <t>Relay barrier module for WN-PRG02A and WN-PRG04A</t>
  </si>
  <si>
    <t>WN-REB08A</t>
  </si>
  <si>
    <t>$892</t>
  </si>
  <si>
    <t>Relay barrier module for WN-PRG08A</t>
  </si>
  <si>
    <t>WN-LCS-XXX</t>
  </si>
  <si>
    <t xml:space="preserve">WN Standard Programming Algorithm </t>
  </si>
  <si>
    <t>$384</t>
  </si>
  <si>
    <t>WN Standard Programming Algorithm Mass Market</t>
  </si>
  <si>
    <t>WN-LCS-NORMEM</t>
  </si>
  <si>
    <t>$528</t>
  </si>
  <si>
    <t>WN Standard Programming Algorithm for NOR Parallel memories</t>
  </si>
  <si>
    <t>WN-LCS-eMMC</t>
  </si>
  <si>
    <t>WN Standard Programming Algorithm for EMMC (eMMC protocol)</t>
  </si>
  <si>
    <t>Phyton</t>
  </si>
  <si>
    <t>CPI2-B1</t>
  </si>
  <si>
    <t>CPI2-B1 – Single-channel</t>
  </si>
  <si>
    <t>$ 695.00</t>
  </si>
  <si>
    <t>CPI2-B1 – Single-channel in-system device programmer</t>
  </si>
  <si>
    <t>MUX-Lic</t>
  </si>
  <si>
    <t>CPI2-DEMUX</t>
  </si>
  <si>
    <t>CPI2-DEMUX – Demultiplexer Licence</t>
  </si>
  <si>
    <t>$ 875.00</t>
  </si>
  <si>
    <t>CPI2-DEMUX – Demultiplexer licence for CPI2-Gx</t>
  </si>
  <si>
    <t>MUX-CP13</t>
  </si>
  <si>
    <t>CPI2-GDMR</t>
  </si>
  <si>
    <t>CPI2-GDMR – Relay Demultiplexer</t>
  </si>
  <si>
    <t>$ 625.00</t>
  </si>
  <si>
    <t>CP12-G2</t>
  </si>
  <si>
    <t>CPI2-G02/04V1</t>
  </si>
  <si>
    <t>CPI2-G02/04V1 – 2-channel</t>
  </si>
  <si>
    <t>$ 2,450.00</t>
  </si>
  <si>
    <t>CPI2-G02/04V1 – 2-channel in-system device programmer</t>
  </si>
  <si>
    <t>CP12-G3</t>
  </si>
  <si>
    <t>CPI2-G03/06V1</t>
  </si>
  <si>
    <t>CPI2-G03/06V1 – 3-channel</t>
  </si>
  <si>
    <t>$ 3,250.00</t>
  </si>
  <si>
    <t>CPI2-G03/06V1 – 3-channel in-system device programmer</t>
  </si>
  <si>
    <t>CP12-G4</t>
  </si>
  <si>
    <t>CPI2-G04/08V1</t>
  </si>
  <si>
    <t>CPI2-G04/08V1 – 4-channel</t>
  </si>
  <si>
    <t>$ 3,995.00</t>
  </si>
  <si>
    <t>CPI2-G04/08V1 – 4-channel in-system device programmer</t>
  </si>
  <si>
    <t>CP12-G5</t>
  </si>
  <si>
    <t>CPI2-G05/10V1</t>
  </si>
  <si>
    <t>CPI2-G05/10V1 – 5-channel</t>
  </si>
  <si>
    <t>$ 4,595.00</t>
  </si>
  <si>
    <t>CPI2-G05/10V1 – 5-channel in-system device programmer</t>
  </si>
  <si>
    <t>CP12-G6</t>
  </si>
  <si>
    <t>CPI2-G06/12V1</t>
  </si>
  <si>
    <t>CPI2-G06/12V1 – 6-channel</t>
  </si>
  <si>
    <t>$ 5,195.00</t>
  </si>
  <si>
    <t>CPI2-G06/12V1 – 6-channel in-system device programmer</t>
  </si>
  <si>
    <t>CP12-G7</t>
  </si>
  <si>
    <t>CPI2-G07/14V1</t>
  </si>
  <si>
    <t>CPI2-G07/14V1 – 7-channel</t>
  </si>
  <si>
    <t>$ 5,750.00</t>
  </si>
  <si>
    <t>CPI2-G07/14V1 – 7-channel in-system device programmer</t>
  </si>
  <si>
    <t>DediProg</t>
  </si>
  <si>
    <t>SF600</t>
  </si>
  <si>
    <t>SF600Plus</t>
  </si>
  <si>
    <t>SF600 Plus</t>
  </si>
  <si>
    <t>$ 330.00</t>
  </si>
  <si>
    <t>SF600 Plus SPI Flash IC Programmer</t>
  </si>
  <si>
    <t>FEASA ICT</t>
  </si>
  <si>
    <t>Feasa 3i</t>
  </si>
  <si>
    <t>FEASA</t>
  </si>
  <si>
    <t>Feasa 3i, 3 Channel ICT LED Analyser</t>
  </si>
  <si>
    <t>Feasa 5i</t>
  </si>
  <si>
    <t>Feasa 5i, 5 Channel ICT LED Analyser</t>
  </si>
  <si>
    <t>Feasa 10i</t>
  </si>
  <si>
    <t>Feasa 10i, 10 Channel ICT LED Analyser</t>
  </si>
  <si>
    <t>Feasa 20i</t>
  </si>
  <si>
    <t>$ 1,700.00</t>
  </si>
  <si>
    <t>Feasa 20i, 20 Channel ICT LED Analyser</t>
  </si>
  <si>
    <t>Optical1</t>
  </si>
  <si>
    <t>Optical Heads OH-01</t>
  </si>
  <si>
    <t>$ 40.00</t>
  </si>
  <si>
    <t>Optical2</t>
  </si>
  <si>
    <t>Optical Heads OH-02</t>
  </si>
  <si>
    <t>Optical3</t>
  </si>
  <si>
    <t>Optical Heads OH-03</t>
  </si>
  <si>
    <t>$ 30.00</t>
  </si>
  <si>
    <t>Optical4</t>
  </si>
  <si>
    <t>Optical Heads OH-04</t>
  </si>
  <si>
    <t>Optical5</t>
  </si>
  <si>
    <t>Optical Heads OH-05</t>
  </si>
  <si>
    <t>Optical6</t>
  </si>
  <si>
    <t>Optical Heads OH-06</t>
  </si>
  <si>
    <t>$ 60.00</t>
  </si>
  <si>
    <t>Optical10</t>
  </si>
  <si>
    <t>Optical Heads OH-10</t>
  </si>
  <si>
    <t>Optical11</t>
  </si>
  <si>
    <t>Optical Heads OH-11</t>
  </si>
  <si>
    <t>Segger</t>
  </si>
  <si>
    <t>Seggerpro1</t>
  </si>
  <si>
    <t>Flasher Segger 1 Channel</t>
  </si>
  <si>
    <t>Logistics</t>
  </si>
  <si>
    <t>3/5</t>
  </si>
  <si>
    <r>
      <t xml:space="preserve">1.- Enter Logistics Cost </t>
    </r>
    <r>
      <rPr>
        <sz val="10"/>
        <color rgb="FF3D3F79"/>
        <rFont val="Calibri"/>
        <family val="2"/>
        <scheme val="minor"/>
      </rPr>
      <t>of the summary table below</t>
    </r>
  </si>
  <si>
    <t>4-VEN-005 REV 3 Quoting Capture  08-Ago-2023</t>
  </si>
  <si>
    <t>Required Shipping Cost</t>
  </si>
  <si>
    <t>Quote Number ,Path, Link/Comments</t>
  </si>
  <si>
    <t>Lead time (days)</t>
  </si>
  <si>
    <t>Exportations</t>
  </si>
  <si>
    <t>Packing</t>
  </si>
  <si>
    <t>Optional Shipping Cost</t>
  </si>
  <si>
    <r>
      <t>2.- Importation</t>
    </r>
    <r>
      <rPr>
        <sz val="10"/>
        <color rgb="FF3D3F79"/>
        <rFont val="Calibri"/>
        <family val="2"/>
        <scheme val="minor"/>
      </rPr>
      <t xml:space="preserve"> Summary Table</t>
    </r>
  </si>
  <si>
    <t>AMOUNT (with Markup)</t>
  </si>
  <si>
    <t>Required Amount</t>
  </si>
  <si>
    <t>Optional Amount</t>
  </si>
  <si>
    <t>Gross Analitics</t>
  </si>
  <si>
    <t>4/5</t>
  </si>
  <si>
    <t>Item Type</t>
  </si>
  <si>
    <t>MK %</t>
  </si>
  <si>
    <t>Gross Profit</t>
  </si>
  <si>
    <t>Cost</t>
  </si>
  <si>
    <t>Terms and Conditions</t>
  </si>
  <si>
    <t>5/5</t>
  </si>
  <si>
    <t>T&amp;C</t>
  </si>
  <si>
    <t>Customer</t>
  </si>
  <si>
    <t>Attention</t>
  </si>
  <si>
    <t>Quotation number</t>
  </si>
  <si>
    <t>Reference</t>
  </si>
  <si>
    <t>Delivery Terms</t>
  </si>
  <si>
    <t xml:space="preserve">N/A </t>
  </si>
  <si>
    <t>ENG Estimated Time (Req)</t>
  </si>
  <si>
    <t>ENG Estimated Time (Opt)</t>
  </si>
  <si>
    <t>Mat. &amp; Logi. Req. Delivery Time (Max)</t>
  </si>
  <si>
    <t>Mat. &amp; Logi. Opt. Delivery Time (Max)</t>
  </si>
  <si>
    <t>Customer Info</t>
  </si>
  <si>
    <t>Vendor number</t>
  </si>
  <si>
    <t>Company</t>
  </si>
  <si>
    <t>Address</t>
  </si>
  <si>
    <t>State</t>
  </si>
  <si>
    <t>City</t>
  </si>
  <si>
    <t>Country</t>
  </si>
  <si>
    <t>Payment Terms</t>
  </si>
  <si>
    <t>Payment Breakdown</t>
  </si>
  <si>
    <t>Template</t>
  </si>
  <si>
    <t>Street and Number</t>
  </si>
  <si>
    <t>ZIP CODE</t>
  </si>
  <si>
    <t>STATE</t>
  </si>
  <si>
    <t>CITY</t>
  </si>
  <si>
    <t>COUNTRY</t>
  </si>
  <si>
    <t>Vendor Number</t>
  </si>
  <si>
    <t>Region</t>
  </si>
  <si>
    <t>N.L</t>
  </si>
  <si>
    <t>Guadalupe</t>
  </si>
  <si>
    <t>MEXICO</t>
  </si>
  <si>
    <t>North</t>
  </si>
  <si>
    <t>APT-001</t>
  </si>
  <si>
    <t>APTIV Reynosa</t>
  </si>
  <si>
    <t>Col del Norte Reynosa</t>
  </si>
  <si>
    <t>TAMAULIPAS</t>
  </si>
  <si>
    <t>REYNOSA</t>
  </si>
  <si>
    <t>ARC-001</t>
  </si>
  <si>
    <t>Arcadia Test, Inc.</t>
  </si>
  <si>
    <t>101 Hammond Ave,</t>
  </si>
  <si>
    <t>California</t>
  </si>
  <si>
    <t>Fremont</t>
  </si>
  <si>
    <t>USA</t>
  </si>
  <si>
    <t>NET 15</t>
  </si>
  <si>
    <t>ATEF-001</t>
  </si>
  <si>
    <t>Asteelflash México. Servicios S.A. de C.V</t>
  </si>
  <si>
    <t>Avenida Producción No. 5-B</t>
  </si>
  <si>
    <t>Baja California</t>
  </si>
  <si>
    <t>Tijuana</t>
  </si>
  <si>
    <t>AVO-001</t>
  </si>
  <si>
    <t>Avomex International, S.A. De C.V.</t>
  </si>
  <si>
    <t>Andrés Flores</t>
  </si>
  <si>
    <t>Coahuila</t>
  </si>
  <si>
    <t>Sabias</t>
  </si>
  <si>
    <t>BEN-001</t>
  </si>
  <si>
    <t>Bechmark Electronics de Mexico S. de RL de CV</t>
  </si>
  <si>
    <t>Circuito de la Productividad No. 132-A</t>
  </si>
  <si>
    <t>Jalisco</t>
  </si>
  <si>
    <t>El Salto</t>
  </si>
  <si>
    <t>South</t>
  </si>
  <si>
    <t>Borg-001</t>
  </si>
  <si>
    <t>BorgWarner Morse Systems Mexico</t>
  </si>
  <si>
    <t>Calle 2 No. 10543 Parque Industrial</t>
  </si>
  <si>
    <t>Borg-002</t>
  </si>
  <si>
    <t>Av. de los Encinos #1050, Parque Ind. Villa Florida</t>
  </si>
  <si>
    <t>88718</t>
  </si>
  <si>
    <t xml:space="preserve">Renyosa </t>
  </si>
  <si>
    <t>Tamaulipas</t>
  </si>
  <si>
    <t>Down Payment of 30% at NET 30 and 70% is 
covered at NET 30 once the project is delivered</t>
  </si>
  <si>
    <t>BOS-001</t>
  </si>
  <si>
    <t>BOSE</t>
  </si>
  <si>
    <t>Chilpancingo No. 52</t>
  </si>
  <si>
    <t>BRK-001</t>
  </si>
  <si>
    <t>BRK First Alert</t>
  </si>
  <si>
    <t>PO Box 774</t>
  </si>
  <si>
    <t>IL</t>
  </si>
  <si>
    <t>Freeport</t>
  </si>
  <si>
    <t>Cel-001</t>
  </si>
  <si>
    <t>Celestica MTY</t>
  </si>
  <si>
    <t>Calle Octava 102</t>
  </si>
  <si>
    <t>NUEVO LEON</t>
  </si>
  <si>
    <t>Apodaca</t>
  </si>
  <si>
    <t>NET 60</t>
  </si>
  <si>
    <t>60109</t>
  </si>
  <si>
    <t>CEQ-001</t>
  </si>
  <si>
    <t>CEQUENT ELECTRICAL PRODUCTS DE MEXICO S DE RL DE CV</t>
  </si>
  <si>
    <t>Industrial Drive S/N Edificio 11</t>
  </si>
  <si>
    <t>CQT-001</t>
  </si>
  <si>
    <t>Cequent Performance Products, Inc</t>
  </si>
  <si>
    <t>4445 Rock Quarry Rd #100</t>
  </si>
  <si>
    <t>TX</t>
  </si>
  <si>
    <t>Dallas</t>
  </si>
  <si>
    <t>Cha-001</t>
  </si>
  <si>
    <t>Chamberlain Group Inc</t>
  </si>
  <si>
    <t>C/O Freig Carillo Forwarding Inc 1430 N</t>
  </si>
  <si>
    <t>85621-4505</t>
  </si>
  <si>
    <t>NOGALES AZ</t>
  </si>
  <si>
    <t>DCR-11150</t>
  </si>
  <si>
    <t>CCI-01</t>
  </si>
  <si>
    <t>Circuit Check, Inc</t>
  </si>
  <si>
    <t>6550 Wedgwood Road</t>
  </si>
  <si>
    <t>MN</t>
  </si>
  <si>
    <t>Maple Grove</t>
  </si>
  <si>
    <t>LEA-001</t>
  </si>
  <si>
    <t>Consorcio Industrial Mexicano De Autopartes S.A. De C.V.</t>
  </si>
  <si>
    <t>Vía Monterrey -Matamoros No. 514</t>
  </si>
  <si>
    <t>Con-001</t>
  </si>
  <si>
    <t>Continental AGS</t>
  </si>
  <si>
    <t xml:space="preserve">Municipio Libre </t>
  </si>
  <si>
    <t>AGS</t>
  </si>
  <si>
    <t>Aguascalientes</t>
  </si>
  <si>
    <t>NET 45</t>
  </si>
  <si>
    <t>50% PIA (Payment in advance)
50% SAT (Site Acceptance Test); NET 45</t>
  </si>
  <si>
    <t>700018596</t>
  </si>
  <si>
    <t>Con-002</t>
  </si>
  <si>
    <t>Continental Automotive Guadalajara</t>
  </si>
  <si>
    <t>Anillo Perif. Sur Manuel Gómez Morín 7999</t>
  </si>
  <si>
    <t>Tlaquepaque</t>
  </si>
  <si>
    <t>9137361</t>
  </si>
  <si>
    <t>Con-004</t>
  </si>
  <si>
    <t>Continental Automotive Guadalajara Mexico SA de CV</t>
  </si>
  <si>
    <t>Camino a la Tijera No 3 Km 3 Carr Guad-Morelia</t>
  </si>
  <si>
    <t xml:space="preserve">Tlajomulco </t>
  </si>
  <si>
    <t>Con-005</t>
  </si>
  <si>
    <t>Continental Automotive Nogales SA de CV</t>
  </si>
  <si>
    <t>Prol. Ruiz Cortinez y Calle San Patricio Lote #6</t>
  </si>
  <si>
    <t xml:space="preserve">84095 </t>
  </si>
  <si>
    <t>Sonora</t>
  </si>
  <si>
    <t>Nogales</t>
  </si>
  <si>
    <t>386731</t>
  </si>
  <si>
    <t>Con-003</t>
  </si>
  <si>
    <t>Continental Santa Anita</t>
  </si>
  <si>
    <t>Av. Ramon Corona 705</t>
  </si>
  <si>
    <t>Cre-001</t>
  </si>
  <si>
    <t>Crestron Electronics Inc</t>
  </si>
  <si>
    <t>15 Volvo Dr</t>
  </si>
  <si>
    <t>07647</t>
  </si>
  <si>
    <t>NJ</t>
  </si>
  <si>
    <t xml:space="preserve">Rockleigh </t>
  </si>
  <si>
    <t>DELT-001</t>
  </si>
  <si>
    <t>Delphi</t>
  </si>
  <si>
    <t>Villa Florida Industrial Park Calle del Parque 1050</t>
  </si>
  <si>
    <t>DELJ-002</t>
  </si>
  <si>
    <t xml:space="preserve">Delphi Global Purchasing </t>
  </si>
  <si>
    <t>One Corporate Center</t>
  </si>
  <si>
    <t>46904-9005</t>
  </si>
  <si>
    <t>IN</t>
  </si>
  <si>
    <t>KOKOMO</t>
  </si>
  <si>
    <t>EGO-001</t>
  </si>
  <si>
    <t xml:space="preserve">E.G.O. Componentes Electrónicos S.A. de C.V. </t>
  </si>
  <si>
    <t xml:space="preserve">Benito Juárez # 125 </t>
  </si>
  <si>
    <t xml:space="preserve">Querétaro </t>
  </si>
  <si>
    <t>EME-001</t>
  </si>
  <si>
    <t xml:space="preserve">Empire Electronics </t>
  </si>
  <si>
    <t>KM 7 Carretera a La Lima</t>
  </si>
  <si>
    <t>ZIP CAPULES</t>
  </si>
  <si>
    <t>San Pedro Sula</t>
  </si>
  <si>
    <t>HONDURAS</t>
  </si>
  <si>
    <t>EPI-001</t>
  </si>
  <si>
    <t>EPIC Technlogies de Juarez S de RL de CV</t>
  </si>
  <si>
    <t>Boulevard Independencia No. 1450</t>
  </si>
  <si>
    <t>CHIHUAHUA</t>
  </si>
  <si>
    <t>CD. JUAREZ</t>
  </si>
  <si>
    <t>EPI-002</t>
  </si>
  <si>
    <t>EPIC TECHNOLOGIES, LLC</t>
  </si>
  <si>
    <t>200 E. Bluegrass Dr.</t>
  </si>
  <si>
    <t>Ohio</t>
  </si>
  <si>
    <t>Norwalk</t>
  </si>
  <si>
    <t>Fle-002</t>
  </si>
  <si>
    <t>Flex LTD</t>
  </si>
  <si>
    <t>Bulevar Independencia 4240</t>
  </si>
  <si>
    <t>SP0125223</t>
  </si>
  <si>
    <t>FLE-001</t>
  </si>
  <si>
    <t>FLEXTRONICS MANUFACTURING MEX, S.A. DE C.V.</t>
  </si>
  <si>
    <t>Boulevard a Zacatecas Km. 9.5</t>
  </si>
  <si>
    <t>SP0005256</t>
  </si>
  <si>
    <t>Fle-004</t>
  </si>
  <si>
    <t>Flextronics Technologies México S. de R.L. de C.V.</t>
  </si>
  <si>
    <t>Av. López Mateos Sur No. 2915 Km 6.5</t>
  </si>
  <si>
    <t>SUS001175</t>
  </si>
  <si>
    <t>FWS-001</t>
  </si>
  <si>
    <t>Forwessun</t>
  </si>
  <si>
    <t>Calle Mexicaltzingo 1711</t>
  </si>
  <si>
    <t>Guadalajara</t>
  </si>
  <si>
    <t>Fox-001</t>
  </si>
  <si>
    <t>Foxconn Cd Juarez</t>
  </si>
  <si>
    <t>Av. Intermex 1680</t>
  </si>
  <si>
    <t>57608</t>
  </si>
  <si>
    <t>Fox-002</t>
  </si>
  <si>
    <t>Foxconn GDL</t>
  </si>
  <si>
    <t xml:space="preserve">Productividad Oriente </t>
  </si>
  <si>
    <t>GINNBOA</t>
  </si>
  <si>
    <t>GDL-001</t>
  </si>
  <si>
    <t>GDL Circuits</t>
  </si>
  <si>
    <t>Av. de las americas 224</t>
  </si>
  <si>
    <t>Zapopan</t>
  </si>
  <si>
    <t>1000471</t>
  </si>
  <si>
    <t>GFS-001</t>
  </si>
  <si>
    <t>GEFASOFT Automation Systems México</t>
  </si>
  <si>
    <t>Independencia #1018 Edificio 3 Ofc 207</t>
  </si>
  <si>
    <t>HAR-001</t>
  </si>
  <si>
    <t>HARMAN DE MEXICO SA DE CV</t>
  </si>
  <si>
    <t>Av. Industria Minera 502</t>
  </si>
  <si>
    <t>Queretaro</t>
  </si>
  <si>
    <t>Hel-001</t>
  </si>
  <si>
    <t>Hella Automotive Mexico SA de CV</t>
  </si>
  <si>
    <t>Av. Ing. Antonio Gutierrez Cortina # 16</t>
  </si>
  <si>
    <t>GTO</t>
  </si>
  <si>
    <t>San Jose Iturbide</t>
  </si>
  <si>
    <t>43709835</t>
  </si>
  <si>
    <t>HUF-001</t>
  </si>
  <si>
    <t>HUF Mexico</t>
  </si>
  <si>
    <t>Anillo Perif. Ecológico 421</t>
  </si>
  <si>
    <t>Puebla</t>
  </si>
  <si>
    <t>San Francisco Ocotlán</t>
  </si>
  <si>
    <t>INNBOA</t>
  </si>
  <si>
    <t>Inc-001</t>
  </si>
  <si>
    <t>Incell As S.A de C.V.</t>
  </si>
  <si>
    <t>Circunvalación Agustin Yanez 2613</t>
  </si>
  <si>
    <t>V0113</t>
  </si>
  <si>
    <t>ING-001</t>
  </si>
  <si>
    <t>Ingun Mexico S de RL de CV</t>
  </si>
  <si>
    <t>Av. Bosques de San Isidro 3019-A</t>
  </si>
  <si>
    <t>IMI-001</t>
  </si>
  <si>
    <t xml:space="preserve">Integrated Micro-Electronics México S.A.P.I.  de C.V. </t>
  </si>
  <si>
    <t>4 poniente No. 10560 Parque Industrial El Salto</t>
  </si>
  <si>
    <t>Jab-003</t>
  </si>
  <si>
    <t>Jabil Circuit de Chihuahua</t>
  </si>
  <si>
    <t>Alejandro Dumas No. 11341</t>
  </si>
  <si>
    <t>0010016137</t>
  </si>
  <si>
    <t>JABT-003</t>
  </si>
  <si>
    <t>JABIL CIRCUIT DE MEXICO S DE RL DE CV</t>
  </si>
  <si>
    <t>Pase0 de Valle 5200</t>
  </si>
  <si>
    <t>10012619</t>
  </si>
  <si>
    <t>Jab-002</t>
  </si>
  <si>
    <t>Jabil Circuit de México, S. de R.L. de C.V.</t>
  </si>
  <si>
    <t>Av. Valdepeñas No. 1993</t>
  </si>
  <si>
    <t>Jab-004</t>
  </si>
  <si>
    <t>JABIL Circuit de Mexico</t>
  </si>
  <si>
    <t>Autopista al Aeropuerto No. 3000</t>
  </si>
  <si>
    <t>64080</t>
  </si>
  <si>
    <t>Monterrey</t>
  </si>
  <si>
    <t>JOT-001</t>
  </si>
  <si>
    <t>Joule Technologies Inc.</t>
  </si>
  <si>
    <t>4167 Orleans Street</t>
  </si>
  <si>
    <t>McHenry</t>
  </si>
  <si>
    <t>JUATE-001</t>
  </si>
  <si>
    <t>Juarez Technology S. De R.L. De C.V.</t>
  </si>
  <si>
    <t>Ramón Rayon 9735, Praderas de los Álamos</t>
  </si>
  <si>
    <t>Chihuahua</t>
  </si>
  <si>
    <t>Cd. Juarez</t>
  </si>
  <si>
    <t>KEY-001</t>
  </si>
  <si>
    <t>Keysight Technologies Inc</t>
  </si>
  <si>
    <t>PO BOX 4026</t>
  </si>
  <si>
    <t>Colorado</t>
  </si>
  <si>
    <t>Englewood</t>
  </si>
  <si>
    <t>Key-001</t>
  </si>
  <si>
    <t>Keysight Technologies Mexico, S. de R.L. de C.V.</t>
  </si>
  <si>
    <t>KIM-001</t>
  </si>
  <si>
    <t>TEXAS</t>
  </si>
  <si>
    <t>PHARR</t>
  </si>
  <si>
    <t>Down Payment of 40% and 60% is covered at 
NET 30 once the Project is delivered</t>
  </si>
  <si>
    <t>Kos-002</t>
  </si>
  <si>
    <t>Kostal Acambaro</t>
  </si>
  <si>
    <t>Loma Bonita Dos</t>
  </si>
  <si>
    <t>Guanajuato</t>
  </si>
  <si>
    <t>Acambaro</t>
  </si>
  <si>
    <t>745086</t>
  </si>
  <si>
    <t>KOS-001</t>
  </si>
  <si>
    <t xml:space="preserve">Kostal Mexicana SA de CV </t>
  </si>
  <si>
    <t xml:space="preserve">Acceso II No 36 entre C/ II y C/ I
Zona Industrial
</t>
  </si>
  <si>
    <t xml:space="preserve">Santiago de Queretaro </t>
  </si>
  <si>
    <t>NET 30
30% of the total amount per date of the order
30% after acceptation of the Final Design Review (FDR)
30% after acceptation on Factory Acceptance Test (FAT)
10% after acceptation on Site Acceptance Test (SAT)</t>
  </si>
  <si>
    <t>LEAR MTY</t>
  </si>
  <si>
    <t>Parque Industrial Calle 7a S&amp;N</t>
  </si>
  <si>
    <t>MAG-001</t>
  </si>
  <si>
    <t>MAGNA Electronics</t>
  </si>
  <si>
    <t>Avenida Finsa 1524</t>
  </si>
  <si>
    <t>67132</t>
  </si>
  <si>
    <t xml:space="preserve">MEXICO </t>
  </si>
  <si>
    <t xml:space="preserve">NET 30 </t>
  </si>
  <si>
    <t>Down Payment of 40% NET 30 and 60% is covered at NET 30 once the Project is delivered</t>
  </si>
  <si>
    <t>NEO-001</t>
  </si>
  <si>
    <t>NEO Tech Tijuana</t>
  </si>
  <si>
    <t>Tercera 217, Chilpancingo</t>
  </si>
  <si>
    <t>OMR-001</t>
  </si>
  <si>
    <t>Omron Automotive Electronics Inc</t>
  </si>
  <si>
    <t>Av Paraiso 344</t>
  </si>
  <si>
    <t>Silao</t>
  </si>
  <si>
    <t>Osr-001</t>
  </si>
  <si>
    <t>Osram Continental</t>
  </si>
  <si>
    <t xml:space="preserve">La Rioja </t>
  </si>
  <si>
    <t>601460</t>
  </si>
  <si>
    <t>OTH</t>
  </si>
  <si>
    <t>Other Company</t>
  </si>
  <si>
    <t>N/A</t>
  </si>
  <si>
    <t>Ple-001</t>
  </si>
  <si>
    <t>Plexus Electronica, S. de R.L. de C.V.</t>
  </si>
  <si>
    <t>Technology Park, Paseo del Norte 4640</t>
  </si>
  <si>
    <t>V1100486</t>
  </si>
  <si>
    <t>PRE-001</t>
  </si>
  <si>
    <t>Prettl de Mexico S.A de C.V.</t>
  </si>
  <si>
    <t>Carretera libre a Celaya Km 8.6</t>
  </si>
  <si>
    <t>Santiago de Queretaro</t>
  </si>
  <si>
    <t>BSH-001</t>
  </si>
  <si>
    <t>Robert Bosch Sistemas Automotrices</t>
  </si>
  <si>
    <t xml:space="preserve">AV. HERMANOS ESCOBAR No. 6965 </t>
  </si>
  <si>
    <t>OFE-001</t>
  </si>
  <si>
    <t>ROBERTSHAW CONTROLS COMPANY D/B/A INVENSYS CONTROLS</t>
  </si>
  <si>
    <t xml:space="preserve">Avenida Lauro Villar 900, km4 </t>
  </si>
  <si>
    <t>MATAMOROS</t>
  </si>
  <si>
    <t>ROC-002</t>
  </si>
  <si>
    <t xml:space="preserve">Rockwell Automation </t>
  </si>
  <si>
    <t xml:space="preserve">6400 W. Enterprise Drive </t>
  </si>
  <si>
    <t xml:space="preserve">WI </t>
  </si>
  <si>
    <t>Mequon</t>
  </si>
  <si>
    <t>ROC-001</t>
  </si>
  <si>
    <t>Rockwell Automation Monterrey Manufactury S. De R.L. De C.V.</t>
  </si>
  <si>
    <t>Camino Vecinal 3051</t>
  </si>
  <si>
    <t>SANP1-001</t>
  </si>
  <si>
    <t>Sanmina-SCI Systems de Mexico SA de CV</t>
  </si>
  <si>
    <t>Av de la Solidaridad Iberoamerciana 7020</t>
  </si>
  <si>
    <t>JAL</t>
  </si>
  <si>
    <t>SANP3-003</t>
  </si>
  <si>
    <t>Sanmina-SCI Systems de México, S.A. de C.V.</t>
  </si>
  <si>
    <t>Carr. Guadalajara - Chapala Km. 15.8 No. 45, P3.</t>
  </si>
  <si>
    <t>Tlajomulco de Zúñiga</t>
  </si>
  <si>
    <t>SER-001</t>
  </si>
  <si>
    <t>SEIRU S.A. de C.V.</t>
  </si>
  <si>
    <t>Victoria # 17</t>
  </si>
  <si>
    <t>Estado de Mexico</t>
  </si>
  <si>
    <t>Azcapotzalco</t>
  </si>
  <si>
    <t>Sii-001</t>
  </si>
  <si>
    <t>SiiX EMS</t>
  </si>
  <si>
    <t>Av. Santiago Poniente No. 108</t>
  </si>
  <si>
    <t>SLP</t>
  </si>
  <si>
    <t>San Luis</t>
  </si>
  <si>
    <t>SII-001</t>
  </si>
  <si>
    <t>SIIX USA CORPORATION</t>
  </si>
  <si>
    <t>651 BONNIE LANE</t>
  </si>
  <si>
    <t>ELK GROVE VILLAGE</t>
  </si>
  <si>
    <t>SMTC-001</t>
  </si>
  <si>
    <t>SMTC de Chihuahua SA de CV</t>
  </si>
  <si>
    <t>Washington No 3701 Parque Industrial las Americas</t>
  </si>
  <si>
    <t>PARA-001</t>
  </si>
  <si>
    <t>SOL-PRASSY S de RL de CV</t>
  </si>
  <si>
    <t>Avenida de los Nogales 79</t>
  </si>
  <si>
    <t>STN-001</t>
  </si>
  <si>
    <t>Stoneridge Electronics Inc</t>
  </si>
  <si>
    <t>21 Butterfield Trail Blvd Ste 100</t>
  </si>
  <si>
    <t>Texas</t>
  </si>
  <si>
    <t>El Paso</t>
  </si>
  <si>
    <t>TAX001</t>
  </si>
  <si>
    <t>TAXAN Mexico S.A. de C.V.</t>
  </si>
  <si>
    <t>Av. Carrusel #111 Parque Industrial Logistik 1</t>
  </si>
  <si>
    <t>San Luis Potosi</t>
  </si>
  <si>
    <t>NET 180</t>
  </si>
  <si>
    <t>AINN01U</t>
  </si>
  <si>
    <t>TEC-001</t>
  </si>
  <si>
    <t>Tecvox OEM Solutions</t>
  </si>
  <si>
    <t>650 Sun Temple Dr, Madison</t>
  </si>
  <si>
    <t>AL</t>
  </si>
  <si>
    <t xml:space="preserve">Madison </t>
  </si>
  <si>
    <t>TYC-001</t>
  </si>
  <si>
    <t>Tyco International de México, S. de R.L. de C.V.</t>
  </si>
  <si>
    <t xml:space="preserve">Antonio Meucci # 500 </t>
  </si>
  <si>
    <t>UTC-001</t>
  </si>
  <si>
    <t xml:space="preserve">UTC Fire &amp; Security Mexico Corporation S. de R.L. de C.V. </t>
  </si>
  <si>
    <t xml:space="preserve">Bv eje 1, Parque Industrial </t>
  </si>
  <si>
    <t>Navojoa</t>
  </si>
  <si>
    <t>162005</t>
  </si>
  <si>
    <t>Val-001</t>
  </si>
  <si>
    <t>Valeo Sistemas Electronicos S de RL de CV</t>
  </si>
  <si>
    <t>Carr Matamoros Brecha 115 Km 99</t>
  </si>
  <si>
    <t>Rio Bravo</t>
  </si>
  <si>
    <t>NET 90</t>
  </si>
  <si>
    <t>282669</t>
  </si>
  <si>
    <t>VEC-001</t>
  </si>
  <si>
    <t>Vectralis SA de CV</t>
  </si>
  <si>
    <t>Industria Naviera 168</t>
  </si>
  <si>
    <t>VIS-001</t>
  </si>
  <si>
    <t>VISTEON CORP.</t>
  </si>
  <si>
    <t>ONE VILLAGE CENTER DRIVE</t>
  </si>
  <si>
    <t>MI</t>
  </si>
  <si>
    <t>VAN BUREN TOWNSHIP</t>
  </si>
  <si>
    <t>VITC-001</t>
  </si>
  <si>
    <t>Vitesco Cuautla</t>
  </si>
  <si>
    <t>Morelos</t>
  </si>
  <si>
    <t>VITC-002</t>
  </si>
  <si>
    <t>Vitesco Cd. Juarez</t>
  </si>
  <si>
    <t>Calle Hornos 5024</t>
  </si>
  <si>
    <t xml:space="preserve">Cd. Juarez </t>
  </si>
  <si>
    <t>NET45</t>
  </si>
  <si>
    <t>ZFE-001</t>
  </si>
  <si>
    <t>ZF Electronics</t>
  </si>
  <si>
    <t>Av. Valle de los Cedrs 1650</t>
  </si>
  <si>
    <t>Tools</t>
  </si>
  <si>
    <t>Req/Op List</t>
  </si>
  <si>
    <t>Labor Rates</t>
  </si>
  <si>
    <t>Task</t>
  </si>
  <si>
    <t>Calculation</t>
  </si>
  <si>
    <t>Hours Table by Accesible Nodes</t>
  </si>
  <si>
    <t>Hours table by Component Type</t>
  </si>
  <si>
    <t>Nest (Qty) Factor</t>
  </si>
  <si>
    <t>Factor</t>
  </si>
  <si>
    <t>T&amp;C OF SALE</t>
  </si>
  <si>
    <t>0,1</t>
  </si>
  <si>
    <t>"The term ""iBtest"" means Innovative Board Test S.A.P.I de C.V. and / or an affiliated company of Innovative Board Test S.A.P.I de C.V. An affiliated of Innovative Board Test S.A.P.I de C.V. means any corporation or other business entity over which Innovative Board Test S.A.P.I de C.V. can have control or deal.
These terms and conditions (“General Terms and Conditions”) form the agreement between Innovative Board Test S.A.P.I de C.V. (iBtest®) and our customers, which start from the acceptance of our quotation or proposal and continue until the end. No conflicting terms and conditions will apply to this transaction, unless iBtest has agreed in writing specifically to such other terms and conditions.  Otherwise, these General Terms and Conditions shall apply.  These General Terms and Conditions are subject to any change without prior notice.
1. Introduction.
• These General Terms and Conditions apply to all transactions of any nature with iBtest®.
• Must know, understand, and comply with these General Terms and Conditions, as they are a binding agreement between iBtest® and the customer.</t>
  </si>
  <si>
    <t>Optional</t>
  </si>
  <si>
    <t>Development</t>
  </si>
  <si>
    <t>2. Commercial conditions.
• Customer will be obliged to fully cover the payment of the invoice on the dates stipulated in the commercial proposal. iBtest® reserves the right to grant a credit line when deemed necessary.
• All payments shall be made in United States dollars, without discount, setoff, retention, or deduction, in the form and manner as designated by iBtest.  iBtest reserves the right to require payment by wire transfer.
• The days that cover the credit line will be stipulated -only- by iBtest®; Once the line of credit is approved it will not be extended under any circumstances.
• Invoices not paid within these commercial terms will be considered past due.
• Any delay in payment will generate a 6% six percent monthly interest from the due date of the invoices until it is paid in full.
• If payment is not made to iBtest in accordance with the above terms, iBtest® reserves the right to, at its option and without prejudice to its other rights and remedies: (i) provide its services until the client is up to date with payment; or terminate; or terminate its services.
• A  party is excused from and not liable for performance of its obligations under this Agreement for any occurrence beyond its reasonable control and without its fault or negligence including, but not limited to, acts of God (such as fires, floods, storms, earthquakes, hurricanes or other natural disasters), acts of the public enemy (such as civil war, rebellion, revolution or terrorist activities), regulations, acts or restraints of a government in either its sovereign or contractual capacity, significant and widespread supply chain shortages and disruptions caused by pandemics, epidemics, quarantine restrictions, strikes, lockouts, interruption or failure of utilities, or acts or omissions of common carriers, which will cause the provision of products/services to be rescheduled.</t>
  </si>
  <si>
    <t>vr: checkChava</t>
  </si>
  <si>
    <t>3,4,5,6</t>
  </si>
  <si>
    <t xml:space="preserve">3. Acceptance.
• The System Acceptance Test (""SAT"") is carried out in accordance with the Proposal and is completed after the signing of an acceptance certificate. To the extent that circumstances permit, the SAT will be carried out at the buyer's (client’s) site and will be done (30) business days following delivery. If a delay in the start of the SAT is caused by the buyer /client, the SAT will be deemed to have been accepted on the thirty-first (31st) business day after delivery and will trigger the final payment and the guarantee, if applicable.
4. Quote.
• The quotation is based on the specifications provided by the customer and unless otherwise detailed, only an estimate should be considered. iBtest® will bill based on the actual number and type of tests performed as detailed in the proposal.
• The prices of iBtest® as quoted and the invoice do not include applicable taxes, fees, charges, duties and import fees, all of which are payable by the Client.
• iBtest® reserves the right to adjust the prices of any order for any alteration or change authorized or made by the buyer /client after acceptance
5. Overdue invoices.
• iBtest® reserves the right to forward all overdue accounts to a lawyer or debt collection agency.
• All costs associated with the recovery of overdue accounts (including forecasting commissions and attorney fees and expenses) will be the responsibility of the customer.
6. Cancellation of the order.
• iBtest® will penalize based on or purchase of materials that have been disbursed during the progress of the project and at the moment when the client does not want the full service.
• The client may cancel the project when deemed necessary, however, the client will be obliged to pay a penalty that will be established by iBtest®, which will be subject to the acquisition of materials, services or the use of time, effort, technology by the iBtest® engineering department.
• In the event that the client has been penalized according to the previous two points, iBtest® will be obliged to demonstrate and deliver the progress of the project and the expenses incurred and applied to the project itself.	
</t>
  </si>
  <si>
    <t>7. Guarantees
• Any resale software integrated into the System and all hardware, equipment, instrumentation, as well as any other manufactured product integrated into the System (except Equipment manufactured by Innovative Board Test S.A.P.I de C.V. (iBtest® or iBtest® subsidiaries) are guaranteed by their respective manufacturers ("Third Party Guarantee"), and not by iBtest®. The only recourse of the Client for breach of any Third Party Guarantee will be against the third party offering that guarantee and not against iBtest®.
• iBtest® offers a warranty for a period of thirty (30) days from the date of the purchase order. This warranty will not be valid when any of the following assumptions are updated: i. Modification of the hardware or software of the tester. ii. Fixing modifications not made by iBtest®.  
• iBtest® does not guarantee that the functions contained in the System will work in combinations that can be selected for use by the Client that do not comply with the Specifications.
• iBtest® does not guarantee that the operation of the System will be uninterrupted or that the Software is error free.
• DISCLAIMER: OTHER THAN EXPRESSLY SET FORTH IN THESE GENERAL TERMS AND CONDITIONS, IBTEST MAKES NO GUARANTY OR WARRANTY, EXPRESS OR IMPLIED, INCLUDING, BUT NOT LIMITED TO, MERCHANTABILITY OR FITNESS FOR USE, OR FITNESS FOR ANY SPECIFIC PURPOSE.
• LIMITATION OF LIABILITY: Client’s exclusive remedy for any and all losses or damages resulting from the sale of System under these General Terms and Conditions and the applicable quotation, order and invoice, including, but not limited to, any breach of warranty, breach of contract, negligence or strict liability, shall be limited, at iBtest’s option, to either: (a) the return of the sales price, or (b) the timely replacement in kind of the quantity of System. Any liability of iBtest for any claim of client for loss or damage shall be offset by any insurance available to client to pay any portion of the claim.  Further, no insurance carrier of client, nor any other person or entity, shall have rights of subrogation pursuant to these General Terms and Conditions.   In no event shall iBtest be liable to client, customer or any third-party for any special, consequential, incidental, punitive, exemplary, or indirect losses or damages, including, but not limited to, loss of anticipated profits or revenue or other economic loss attributable to the sale of System under these General Terms and Conditions and the applicable quotation, order and invoice or to any other matter arising out of or in connection therewith. Furthermore, it is the intention of the parties that there are no third-party beneficiaries to these General Terms and Conditions.</t>
  </si>
  <si>
    <t>Import Req List</t>
  </si>
  <si>
    <t>8,9</t>
  </si>
  <si>
    <t>8. Indemnification. 
CLIENT SHALL INDEMNIFY, DEFEND AND HOLD HARMLESS IBTEST AND ITS OWNERS, DIRECTROS, MANAGERS, EMPLOYEES AND AGENTS (COLLECTIVELY “INDEMNIFIED PARTIES”) FROM ANY AND ALL LOSSES, COSTS, LIABILITIES OR DAMAGES (INCLUDING REASONABLE ATTORNEYS’ FEES) INCURRED BY THE INDEMNIFIED PARTIES, AND CLAIMS, LAWSUITS, PROCEEDINGS OR DEMANDS THAT MAY BE MADE BY ANY PERSON OR ENTITY, (INCLUDING BUYER/CLIENT AND ITS EMPLOYEES AND AGENTS, AND ANY THIRD PARTY) AGAINST INDEMNIFIED PARTIES, ARISING FROM ANY MATTER RELATING TO (A) ANY BREACH OR MISREPRESENTATION BY CLIENT UNDER THESE GENERAL TERMS AND CONDITIONS, AND (B) USED BY CLIENT OF THE SYSTEM IN CONTRADICTIONS WITH ITS SPECIFICATIONS OR INSTRUCTIONS BY IBTEST.
9.  Governing Law.
These General Terms and Conditions (and applicable quotation, order and invoice) and any document related hereto shall be governed by, and construed pursuant to, the laws of the State of Texas, United States of America, excluding any choice of law rules which may direct the application of the laws of any other jurisdiction.  The United Nations Convention on Contracts for the International Sale of Goods (CISG) shall not apply to General Terms and Conditions (and applicable quotation, order and invoice) and any document related hereto.</t>
  </si>
  <si>
    <t>10.  Extended support and coverage.
iBtest® customers seeking service and support can contact the iBtest® Technical Service (+52 33 2712 8415) or by email: support@ibtest.com.
No waiver of iBtest of any breach of any of these General Terms and Conditions shall be construed as a waiver of any subsequent breach of the same or any other term or condition This Agreement establishes the complete understanding and agreement between the client and iBtest®, which is accepted in accordance by both parties.
Once the production of the equipment has been completed, iBtest will inform the Client via email. This notification will be sent to the email accounts specified by the client, as well as to the relevant personnel responsible for receiving the equipment and other involved parties (such as purchasing and accounts payable). The equipment must not remain in iBtest facilities for more than thirty days. If the client fails to receive the equipment within the specified timeframe, they will be required to pay a storage fee of six dollars per square meter that the equipment covers, along with an additional charge for each day it remains in storage. Prior to equipment delivery, iBtest may request certain tests, trials, or samples (inputs) from the client in order to carry out necessary validations. In such cases, iBtest will promptly notify the client's email accounts of any specific requirements. The client must provide the requested items to iBtest within a maximum of three business days. Failure to comply with this requirement will result in the application of the penalty described in the previous paragraph. Regardless of the circumstances, iBtest will issue the corresponding invoice, which must not be subject to any payment conditions.</t>
  </si>
  <si>
    <t>26/04/2024 Victor Rojas</t>
  </si>
  <si>
    <t>TEST</t>
  </si>
  <si>
    <t>Test Time Execution (Sec)</t>
  </si>
  <si>
    <t>Test Time Single Board</t>
  </si>
  <si>
    <t>Test Time by Panel</t>
  </si>
  <si>
    <t>TO REVIEW</t>
  </si>
  <si>
    <t>Shorts</t>
  </si>
  <si>
    <t>Debug</t>
  </si>
  <si>
    <t>PCAP ???</t>
  </si>
  <si>
    <t>TO REVIEW VR: checkChava que componentes aplican como preshorts? No se ha modificado nada todavía</t>
  </si>
  <si>
    <t>TO REVIEW VR: Cuanto se le pondría de más por cada pcb adicional en el panel? 0.2 por cada pcb extra? 0.1? O las primeras siguientes un 0.35 y ya las otras un 0.05? Etc</t>
  </si>
  <si>
    <t>vr: checkChava VR: Misma pregunta que para unpowered</t>
  </si>
  <si>
    <t>Setting Up Power Supplies</t>
  </si>
  <si>
    <t>TO REVIEW VR: Misma pregunta que para unpowered</t>
  </si>
  <si>
    <t>Disconnect power supplies</t>
  </si>
  <si>
    <t>Discharge of the Board</t>
  </si>
  <si>
    <t>TOTAL Test Time</t>
  </si>
  <si>
    <t>vr: checkChava Aquí dependerá de si es offline (8hr) o inline (9.5hr)</t>
  </si>
  <si>
    <t>SE CAMBIA DE 0.3 A 0</t>
  </si>
  <si>
    <t>ENG Team</t>
  </si>
  <si>
    <t>LED Methods</t>
  </si>
  <si>
    <t>Alejandro S.</t>
  </si>
  <si>
    <t>Single Well</t>
  </si>
  <si>
    <t>Jaime A.</t>
  </si>
  <si>
    <t>Hold Down Gates</t>
  </si>
  <si>
    <t>Large Kit</t>
  </si>
  <si>
    <t>Dual Well</t>
  </si>
  <si>
    <t>Javier G.</t>
  </si>
  <si>
    <t>Smart FINN</t>
  </si>
  <si>
    <t>Pneumatic</t>
  </si>
  <si>
    <t>Small Extended</t>
  </si>
  <si>
    <t>Dual Stage</t>
  </si>
  <si>
    <t>Salvador G.</t>
  </si>
  <si>
    <t>Ultra FINN</t>
  </si>
  <si>
    <t>InLine Test Fixture</t>
  </si>
  <si>
    <t>Large Extended</t>
  </si>
  <si>
    <t>Isaac A.</t>
  </si>
  <si>
    <t>FINN</t>
  </si>
  <si>
    <t>Sales Team</t>
  </si>
  <si>
    <t>Oliver H.</t>
  </si>
  <si>
    <t>P-FINN</t>
  </si>
  <si>
    <t xml:space="preserve">Regional Sales Manager: Jean Magaña </t>
  </si>
  <si>
    <t>Regional Sales Manager: Carlos Miramontes</t>
  </si>
  <si>
    <t>Regional Sales Manager: Omar Chávez</t>
  </si>
  <si>
    <t>Regional Sales Manager: César Luna</t>
  </si>
  <si>
    <t>Rodrigo R.</t>
  </si>
  <si>
    <t>+1 (915) 300 6632</t>
  </si>
  <si>
    <t>+52 (33) 3955 2698</t>
  </si>
  <si>
    <t>+52 (33) 1747 0034</t>
  </si>
  <si>
    <t>+52 (33) 2833 4980</t>
  </si>
  <si>
    <t>Edgar V.</t>
  </si>
  <si>
    <t>Victor R.</t>
  </si>
  <si>
    <t>jonathan.lopez@ibtest.com</t>
  </si>
  <si>
    <t>jorge.aguilar@ibtest.com</t>
  </si>
  <si>
    <t>jean.magana@ibtest.com</t>
  </si>
  <si>
    <t>carlos.miramontes@ibtest.com</t>
  </si>
  <si>
    <t>omar.chavez@ibtest.com</t>
  </si>
  <si>
    <t>cesar.luna@ibtest.com</t>
  </si>
  <si>
    <t>Otro…</t>
  </si>
  <si>
    <t>www.ibtest.com</t>
  </si>
  <si>
    <t>Adv. Dev &amp; Flash</t>
  </si>
  <si>
    <t>Duplicate Fixture</t>
  </si>
  <si>
    <t>ECO</t>
  </si>
  <si>
    <t>Engeneering Supp</t>
  </si>
  <si>
    <t>Count</t>
  </si>
  <si>
    <t>For flashing only programmer is include additional accessories or Add-ons are not included.</t>
  </si>
  <si>
    <t>The fixture is based on the fixture files from the customer</t>
  </si>
  <si>
    <t>Test Program Development is not included</t>
  </si>
  <si>
    <t>The debug only applies to the changes against previous revision</t>
  </si>
  <si>
    <t>For Flash Programming, Dynamic Data are not included</t>
  </si>
  <si>
    <t>This ECO only applies to hardware</t>
  </si>
  <si>
    <t>Only the test program is included in this ECO, HW is not</t>
  </si>
  <si>
    <t>Support hours: Monday to Friday from 8am to 5pm</t>
  </si>
  <si>
    <t>Hardware is not included in this proposal</t>
  </si>
  <si>
    <t xml:space="preserve">Sequential Flash Programming is included											</t>
  </si>
  <si>
    <t>ARO all hours must be consumed before 3 to 4 months</t>
  </si>
  <si>
    <t>Fixture re-work is not included in this proposal</t>
  </si>
  <si>
    <t xml:space="preserve">License for Silicon Nails </t>
  </si>
  <si>
    <t>Flash Programming times is just an estimate</t>
  </si>
  <si>
    <t>ICs without a disable method are not included</t>
  </si>
  <si>
    <t>Work wich is not included in the above Scope will be charged at the standard hourly rates</t>
  </si>
  <si>
    <t>Component Type</t>
  </si>
  <si>
    <t>Nominal Tolerance</t>
  </si>
  <si>
    <t>Test Tolerance</t>
  </si>
  <si>
    <t>Comment</t>
  </si>
  <si>
    <t>Incoterms</t>
  </si>
  <si>
    <t>Jumper</t>
  </si>
  <si>
    <t>Threshold 10</t>
  </si>
  <si>
    <t>DDP (Incoterms 2020)</t>
  </si>
  <si>
    <t>Resistor</t>
  </si>
  <si>
    <t>Cluster Test Resistor</t>
  </si>
  <si>
    <t>Capacitor</t>
  </si>
  <si>
    <t>Inductor</t>
  </si>
  <si>
    <t>Jumper or Inductor 30% - 50%</t>
  </si>
  <si>
    <t>Normal Diode</t>
  </si>
  <si>
    <t>900mV - 500mV</t>
  </si>
  <si>
    <t>Suggested current 5mA</t>
  </si>
  <si>
    <t>Schottky Diode</t>
  </si>
  <si>
    <t>500mV - 150mV</t>
  </si>
  <si>
    <t>IC Diode</t>
  </si>
  <si>
    <t>Suggested current 1mA - 5mA</t>
  </si>
  <si>
    <t>Led</t>
  </si>
  <si>
    <t>Range: 1.5 - 3.5 up to the color</t>
  </si>
  <si>
    <t>Suggested current 5mA - 20mA</t>
  </si>
  <si>
    <t>Zeners</t>
  </si>
  <si>
    <t>Current Depends on circuit topology</t>
  </si>
  <si>
    <t>%DebugCompsWith "en" "ed"</t>
  </si>
  <si>
    <t>Additional Test Time</t>
  </si>
  <si>
    <t>Pruebas que necesitan tiempo de estabilización u opciones de estabilización</t>
  </si>
  <si>
    <t>Test Time Single Board + debug time</t>
  </si>
  <si>
    <t>%DebugCompsWith "am"</t>
  </si>
  <si>
    <t>Relay</t>
  </si>
  <si>
    <t>"en" + "ed" time</t>
  </si>
  <si>
    <t>s</t>
  </si>
  <si>
    <t>Cluster tests!!!</t>
  </si>
  <si>
    <t>De lo que no se prueba se calcula el 30%</t>
  </si>
  <si>
    <t>"en" or "ed" time</t>
  </si>
  <si>
    <t>PS Multiplexers (relays)</t>
  </si>
  <si>
    <t>si panel &gt;7 entonces, panel - 6, sino 0. No aplica throughput multiplier</t>
  </si>
  <si>
    <t>"am" time</t>
  </si>
  <si>
    <t>&gt;300uF Nodes to Discharge</t>
  </si>
  <si>
    <t>Relays test time</t>
  </si>
  <si>
    <t>Transistors test time</t>
  </si>
  <si>
    <t>Nodes &gt; 300uF discharge time</t>
  </si>
  <si>
    <t>S</t>
  </si>
  <si>
    <t>Delay Time for Diodes</t>
  </si>
  <si>
    <t>fixture built.</t>
  </si>
  <si>
    <r>
      <t xml:space="preserve">Please, confirm in quotation if </t>
    </r>
    <r>
      <rPr>
        <b/>
        <i/>
        <sz val="9"/>
        <color rgb="FFFF0000"/>
        <rFont val="Arial"/>
        <family val="2"/>
      </rPr>
      <t>min size</t>
    </r>
  </si>
  <si>
    <r>
      <rPr>
        <b/>
        <i/>
        <sz val="9"/>
        <color rgb="FFFF0000"/>
        <rFont val="Arial"/>
        <family val="2"/>
      </rPr>
      <t>pad</t>
    </r>
    <r>
      <rPr>
        <i/>
        <sz val="9"/>
        <color rgb="FFFF0000"/>
        <rFont val="Arial"/>
        <family val="2"/>
      </rPr>
      <t xml:space="preserve"> indicated is not a limitation to</t>
    </r>
  </si>
  <si>
    <t>Please, confirm in quotation if</t>
  </si>
  <si>
    <t>to fixture built.</t>
  </si>
  <si>
    <r>
      <rPr>
        <b/>
        <i/>
        <sz val="9"/>
        <color rgb="FFFF0000"/>
        <rFont val="Arial"/>
        <family val="2"/>
      </rPr>
      <t>thickness</t>
    </r>
    <r>
      <rPr>
        <i/>
        <sz val="9"/>
        <color rgb="FFFF0000"/>
        <rFont val="Arial"/>
        <family val="2"/>
      </rPr>
      <t xml:space="preserve"> indicated is not a limitation</t>
    </r>
  </si>
  <si>
    <t>Solution Delivery Time could change according Fixture Vendor Delivery Time for Fixture built when PO is with iBtest.</t>
  </si>
  <si>
    <t>Traducción: El tiempo de entrega puede variar de acuerdo al tiempo de fabricación que otorgue el fixture vendor al momento de poner la PO</t>
  </si>
  <si>
    <t>Traducción: Si el fixture vendor seleccionado por el cliente no puede fabricar el fixture (por motivos ajenos a iBtest), puede incurrirse en un incremento en el costo de la fixtura y en el tiempo de entrega.</t>
  </si>
  <si>
    <t>If Fixture vendor selected by customer could not built the Fixture (no iBtest causes), Fixture cost and Fixture Delivery Time could increase.</t>
  </si>
  <si>
    <t>AMP-001</t>
  </si>
  <si>
    <t xml:space="preserve">Amphenol Optimize Mfg </t>
  </si>
  <si>
    <t>482 N. Mariposa Rd</t>
  </si>
  <si>
    <t>85621</t>
  </si>
  <si>
    <t>AZ</t>
  </si>
  <si>
    <t>BCS-001</t>
  </si>
  <si>
    <t>BCS Automotive Interface Solutions BCS-AIS ENSAMBLES MEXICO</t>
  </si>
  <si>
    <t>76246</t>
  </si>
  <si>
    <t>Carretera estatal 431 KM 2+200 Parque Industrial Innovación tecnológico lotes 1y2 , el Marques</t>
  </si>
  <si>
    <t>No polarity test on capacitors.</t>
  </si>
  <si>
    <t>SGA (no poner markup)</t>
  </si>
  <si>
    <t>FEA (no poner markup)</t>
  </si>
  <si>
    <t>A milestone delay implies an increase in delivery time.</t>
  </si>
  <si>
    <t xml:space="preserve"> The release will be done in only one ICT test system.</t>
  </si>
  <si>
    <t>Via holes could be used to increase test coverage.</t>
  </si>
  <si>
    <t>The fixture debugging will be done in iBtest facilities (GDL, MEX).</t>
  </si>
  <si>
    <t>Only one version is included in the debug for site acceptance test purposes.</t>
  </si>
  <si>
    <t>On-site validation only includes simple pass/fail criteria.</t>
  </si>
  <si>
    <t>Availability of the test system is required for release.</t>
  </si>
  <si>
    <t>The program will be delivered into a Windows System.</t>
  </si>
  <si>
    <t>Delivery time will be modified if optional items are required.</t>
  </si>
  <si>
    <t xml:space="preserve">The program will be developed considering compatibility with S3 and S5 systems.										</t>
  </si>
  <si>
    <t xml:space="preserve">Test time is limited to reasonable efforts and UUT capabilities. The final test time cannot be guaranteed.									</t>
  </si>
  <si>
    <t>Config file (HDD Qty- nets quantity).</t>
  </si>
  <si>
    <t>Relays or hybrid resources must exist to control Relay Card.</t>
  </si>
  <si>
    <t>Available ports for additional hardware.</t>
  </si>
  <si>
    <t>The ICT system has the appropriate licenses to function properly according the test program requirements.</t>
  </si>
  <si>
    <t xml:space="preserve"> Additional Hardware that wasn’t described in this proposal is not included.</t>
  </si>
  <si>
    <t>Optional Items are not included in the TOTAL price (price section).</t>
  </si>
  <si>
    <t>Any changes to the HW or in the SOW are not included in this proposal.</t>
  </si>
  <si>
    <t>FPY is not a deliverable.</t>
  </si>
  <si>
    <t>Nodes with only one connection are considered NC nets. These nodes are not considered to place a probe to be tested.</t>
  </si>
  <si>
    <t>Scanner is not included.</t>
  </si>
  <si>
    <t xml:space="preserve">Custom Testplan and routines previously not defined in this document will not be validated and/or integrated by iBtest team.											</t>
  </si>
  <si>
    <t>GR&amp;R Analysis is not included.</t>
  </si>
  <si>
    <t>BSCAN test are not included.</t>
  </si>
  <si>
    <t>Optical Test for LEDs (such as FEASA, Optomistic, SmartFINN, etc) is not included.</t>
  </si>
  <si>
    <t>Flash Programming  is not included.</t>
  </si>
  <si>
    <t>MSA, PPCA and GR&amp;R are not included.</t>
  </si>
  <si>
    <t>PTH tests are not included.</t>
  </si>
  <si>
    <t>Board Directory (i3070 Test Program).</t>
  </si>
  <si>
    <t>Electrical Diagrams of Additional Hardware.</t>
  </si>
  <si>
    <t>i3070 Fixture.</t>
  </si>
  <si>
    <t>i3070 Fixture Documentation.</t>
  </si>
  <si>
    <t>MSA Report.</t>
  </si>
  <si>
    <t>Test Coverage Report.</t>
  </si>
  <si>
    <t>BOM.</t>
  </si>
  <si>
    <t>CAD Files.</t>
  </si>
  <si>
    <t>Config File and Codeword data.</t>
  </si>
  <si>
    <t>Drawings.</t>
  </si>
  <si>
    <t>Functional Samples (2 PCB PanelSamples).</t>
  </si>
  <si>
    <t>Gerber Files.</t>
  </si>
  <si>
    <t>Mechanical Samples (1 Bare, 1 Populated).</t>
  </si>
  <si>
    <t>Programming Files.</t>
  </si>
  <si>
    <t>Schematics.</t>
  </si>
  <si>
    <t>Test Spec (if apply).</t>
  </si>
  <si>
    <t>Individual PCBs for Flashing Bench test (4).</t>
  </si>
  <si>
    <t>v20240711</t>
  </si>
  <si>
    <t>Envío Muestras a Fixture Vendor</t>
  </si>
  <si>
    <t>2025: sube 10%</t>
  </si>
  <si>
    <t>* Hay destinos que incurren en gastos adicionales de transporte (Cuautla)</t>
  </si>
  <si>
    <t>* Los vuelos incluyen equipaje y es vuelo redondo</t>
  </si>
  <si>
    <t>*Considerar tipo de cambio lo más actualizado posible</t>
  </si>
  <si>
    <t>* TC considerado para estas tarifas: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</si>
</sst>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quot;$&quot;#,##0.00;[Red]\-&quot;$&quot;#,##0.00"/>
    <numFmt numFmtId="44" formatCode="_-&quot;$&quot;* #,##0.00_-;\-&quot;$&quot;* #,##0.00_-;_-&quot;$&quot;* &quot;-&quot;??_-;_-@_-"/>
    <numFmt numFmtId="164" formatCode="[$-409]d\-mmm\-yyyy;@"/>
    <numFmt numFmtId="165" formatCode="[$-409]mmmm\ d\,\ yyyy;@"/>
    <numFmt numFmtId="166" formatCode="&quot;$&quot;#,##0.00"/>
    <numFmt numFmtId="167" formatCode="[$-1540A]dd\-mmm\-yy;@"/>
    <numFmt numFmtId="168" formatCode="[$$]#,##0.00"/>
    <numFmt numFmtId="169" formatCode="0.000"/>
  </numFmts>
  <fonts count="126">
    <font>
      <sz val="11"/>
      <color theme="1"/>
      <name val="Calibri"/>
      <family val="2"/>
      <scheme val="minor"/>
    </font>
    <font>
      <sz val="11"/>
      <color theme="1"/>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10"/>
      <color rgb="FF2F4684"/>
      <name val="Calibri"/>
      <family val="2"/>
      <scheme val="minor"/>
    </font>
    <font>
      <sz val="10"/>
      <color rgb="FF2F4684"/>
      <name val="Calibri"/>
      <family val="2"/>
      <scheme val="minor"/>
    </font>
    <font>
      <u/>
      <sz val="11"/>
      <color theme="10"/>
      <name val="Calibri"/>
      <family val="2"/>
      <scheme val="minor"/>
    </font>
    <font>
      <sz val="10"/>
      <color theme="1"/>
      <name val="Calibri"/>
      <family val="2"/>
      <scheme val="minor"/>
    </font>
    <font>
      <b/>
      <sz val="10"/>
      <color rgb="FF00A399"/>
      <name val="Calibri"/>
      <family val="2"/>
      <scheme val="minor"/>
    </font>
    <font>
      <sz val="10"/>
      <name val="Calibri"/>
      <family val="2"/>
      <scheme val="minor"/>
    </font>
    <font>
      <b/>
      <sz val="20"/>
      <color theme="1" tint="0.499984740745262"/>
      <name val="Calibri"/>
      <family val="2"/>
      <scheme val="minor"/>
    </font>
    <font>
      <b/>
      <sz val="10"/>
      <color theme="0"/>
      <name val="Calibri"/>
      <family val="2"/>
      <scheme val="minor"/>
    </font>
    <font>
      <b/>
      <sz val="9"/>
      <color theme="0"/>
      <name val="Calibri"/>
      <family val="2"/>
      <scheme val="minor"/>
    </font>
    <font>
      <sz val="9"/>
      <color theme="0"/>
      <name val="Calibri"/>
      <family val="2"/>
      <scheme val="minor"/>
    </font>
    <font>
      <b/>
      <sz val="12"/>
      <color theme="0"/>
      <name val="Calibri"/>
      <family val="2"/>
      <scheme val="minor"/>
    </font>
    <font>
      <sz val="9"/>
      <color theme="1"/>
      <name val="Calibri"/>
      <family val="2"/>
      <scheme val="minor"/>
    </font>
    <font>
      <sz val="8"/>
      <color theme="0"/>
      <name val="Calibri"/>
      <family val="2"/>
      <scheme val="minor"/>
    </font>
    <font>
      <sz val="11"/>
      <color rgb="FF3D3F79"/>
      <name val="Calibri"/>
      <family val="2"/>
      <scheme val="minor"/>
    </font>
    <font>
      <b/>
      <sz val="9"/>
      <color theme="1"/>
      <name val="Calibri"/>
      <family val="2"/>
      <scheme val="minor"/>
    </font>
    <font>
      <sz val="12"/>
      <color theme="1"/>
      <name val="Calibri"/>
      <family val="2"/>
      <scheme val="minor"/>
    </font>
    <font>
      <b/>
      <sz val="20"/>
      <color theme="0"/>
      <name val="Calibri"/>
      <family val="2"/>
      <scheme val="minor"/>
    </font>
    <font>
      <b/>
      <sz val="10"/>
      <color rgb="FF3D3F79"/>
      <name val="Calibri"/>
      <family val="2"/>
      <scheme val="minor"/>
    </font>
    <font>
      <sz val="10"/>
      <color rgb="FF3D3F79"/>
      <name val="Calibri"/>
      <family val="2"/>
      <scheme val="minor"/>
    </font>
    <font>
      <b/>
      <sz val="9"/>
      <color indexed="81"/>
      <name val="Tahoma"/>
      <family val="2"/>
    </font>
    <font>
      <sz val="9"/>
      <color indexed="81"/>
      <name val="Tahoma"/>
      <family val="2"/>
    </font>
    <font>
      <sz val="8"/>
      <color rgb="FF605F53"/>
      <name val="Arial"/>
      <family val="2"/>
    </font>
    <font>
      <b/>
      <sz val="9"/>
      <name val="Calibri"/>
      <family val="2"/>
      <scheme val="minor"/>
    </font>
    <font>
      <sz val="9"/>
      <color rgb="FF605F53"/>
      <name val="Myriad Web Pro Condensed"/>
      <family val="2"/>
    </font>
    <font>
      <b/>
      <sz val="9"/>
      <color rgb="FF605F53"/>
      <name val="Myriad Web Pro Condensed"/>
      <family val="2"/>
    </font>
    <font>
      <b/>
      <sz val="10"/>
      <color rgb="FF605F53"/>
      <name val="Myriad Web Pro Condensed"/>
    </font>
    <font>
      <sz val="9"/>
      <color rgb="FF605F53"/>
      <name val="Myriad Web Pro Condensed"/>
    </font>
    <font>
      <sz val="10"/>
      <name val="Arial"/>
      <family val="2"/>
    </font>
    <font>
      <b/>
      <sz val="14"/>
      <color theme="1"/>
      <name val="Calibri"/>
      <family val="2"/>
      <scheme val="minor"/>
    </font>
    <font>
      <sz val="9"/>
      <name val="Calibri"/>
      <family val="2"/>
      <scheme val="minor"/>
    </font>
    <font>
      <sz val="8"/>
      <name val="Calibri"/>
      <family val="2"/>
      <scheme val="minor"/>
    </font>
    <font>
      <sz val="11"/>
      <color rgb="FF00A39C"/>
      <name val="Calibri"/>
      <family val="2"/>
      <scheme val="minor"/>
    </font>
    <font>
      <sz val="11"/>
      <name val="Calibri"/>
      <family val="2"/>
      <scheme val="minor"/>
    </font>
    <font>
      <b/>
      <sz val="9"/>
      <color rgb="FF605F53"/>
      <name val="Myriad Web Pro Condensed"/>
    </font>
    <font>
      <b/>
      <sz val="11"/>
      <color rgb="FF605F53"/>
      <name val="Myanmar Text"/>
      <family val="2"/>
    </font>
    <font>
      <b/>
      <sz val="10"/>
      <color rgb="FFFF0000"/>
      <name val="Myriad Web Pro Condensed"/>
    </font>
    <font>
      <sz val="11"/>
      <color theme="0" tint="-4.9989318521683403E-2"/>
      <name val="Calibri"/>
      <family val="2"/>
      <scheme val="minor"/>
    </font>
    <font>
      <sz val="10"/>
      <color theme="0"/>
      <name val="Calibri"/>
      <family val="2"/>
      <scheme val="minor"/>
    </font>
    <font>
      <sz val="9"/>
      <color rgb="FF605F53"/>
      <name val="Arial"/>
      <family val="2"/>
    </font>
    <font>
      <sz val="11"/>
      <color theme="1"/>
      <name val="Arial"/>
      <family val="2"/>
    </font>
    <font>
      <b/>
      <sz val="9"/>
      <color rgb="FF605F53"/>
      <name val="Arial"/>
      <family val="2"/>
    </font>
    <font>
      <b/>
      <sz val="11"/>
      <color rgb="FF605F53"/>
      <name val="Arial"/>
      <family val="2"/>
    </font>
    <font>
      <sz val="10"/>
      <color theme="1"/>
      <name val="Arial"/>
      <family val="2"/>
    </font>
    <font>
      <sz val="10"/>
      <color rgb="FF605F53"/>
      <name val="Arial"/>
      <family val="2"/>
    </font>
    <font>
      <b/>
      <sz val="10"/>
      <color rgb="FF605F53"/>
      <name val="Arial"/>
      <family val="2"/>
    </font>
    <font>
      <b/>
      <sz val="10"/>
      <color theme="1"/>
      <name val="Arial"/>
      <family val="2"/>
    </font>
    <font>
      <sz val="11"/>
      <color rgb="FF605F53"/>
      <name val="Arial"/>
      <family val="2"/>
    </font>
    <font>
      <b/>
      <sz val="12"/>
      <color rgb="FF605F53"/>
      <name val="Arial"/>
      <family val="2"/>
    </font>
    <font>
      <u/>
      <sz val="10"/>
      <color rgb="FF3399FF"/>
      <name val="Arial"/>
      <family val="2"/>
    </font>
    <font>
      <sz val="11"/>
      <color theme="0"/>
      <name val="Arial"/>
      <family val="2"/>
    </font>
    <font>
      <sz val="28"/>
      <color rgb="FF605F53"/>
      <name val="Arial"/>
      <family val="2"/>
    </font>
    <font>
      <u/>
      <sz val="9"/>
      <color rgb="FF3399FF"/>
      <name val="Arial"/>
      <family val="2"/>
    </font>
    <font>
      <u/>
      <sz val="11"/>
      <color rgb="FF3399FF"/>
      <name val="Arial"/>
      <family val="2"/>
    </font>
    <font>
      <u/>
      <sz val="11"/>
      <color theme="10"/>
      <name val="Arial"/>
      <family val="2"/>
    </font>
    <font>
      <sz val="11"/>
      <name val="Arial"/>
      <family val="2"/>
    </font>
    <font>
      <sz val="11"/>
      <color rgb="FF000000"/>
      <name val="Calibri"/>
      <family val="2"/>
    </font>
    <font>
      <u/>
      <sz val="11"/>
      <color theme="1"/>
      <name val="Arial"/>
      <family val="2"/>
    </font>
    <font>
      <sz val="11"/>
      <color theme="1"/>
      <name val="Myriad Web Pro Condensed"/>
      <family val="2"/>
    </font>
    <font>
      <sz val="14"/>
      <name val="Myriad Web Pro Condensed"/>
      <family val="2"/>
    </font>
    <font>
      <b/>
      <sz val="10"/>
      <color rgb="FF605F53"/>
      <name val="Times New Roman"/>
      <family val="1"/>
    </font>
    <font>
      <sz val="10"/>
      <color rgb="FF605F53"/>
      <name val="Times New Roman"/>
      <family val="1"/>
    </font>
    <font>
      <sz val="10"/>
      <color theme="0"/>
      <name val="Arial"/>
      <family val="2"/>
    </font>
    <font>
      <b/>
      <sz val="10"/>
      <color theme="0"/>
      <name val="Arial"/>
      <family val="2"/>
    </font>
    <font>
      <sz val="28"/>
      <color theme="0" tint="-0.499984740745262"/>
      <name val="Arial"/>
      <family val="2"/>
    </font>
    <font>
      <b/>
      <sz val="10"/>
      <color rgb="FF3399FF"/>
      <name val="Arial"/>
      <family val="2"/>
    </font>
    <font>
      <b/>
      <sz val="11"/>
      <color theme="1"/>
      <name val="Arial"/>
      <family val="2"/>
    </font>
    <font>
      <sz val="11"/>
      <color indexed="8"/>
      <name val="Arial"/>
      <family val="2"/>
    </font>
    <font>
      <b/>
      <sz val="8"/>
      <color rgb="FF605F53"/>
      <name val="Arial"/>
      <family val="2"/>
    </font>
    <font>
      <sz val="10"/>
      <color rgb="FF3399FF"/>
      <name val="Arial"/>
      <family val="2"/>
    </font>
    <font>
      <b/>
      <sz val="11"/>
      <color rgb="FF605F53"/>
      <name val="Myriad Web Pro Condensed"/>
      <family val="2"/>
    </font>
    <font>
      <sz val="11"/>
      <color rgb="FF605F53"/>
      <name val="Myriad Web Pro Condensed"/>
      <family val="2"/>
    </font>
    <font>
      <sz val="48"/>
      <color rgb="FF605F53"/>
      <name val="Myriad Web Pro Condensed"/>
      <family val="2"/>
    </font>
    <font>
      <b/>
      <sz val="11"/>
      <color rgb="FF605F53"/>
      <name val="Myriad Web Pro Condensed"/>
    </font>
    <font>
      <sz val="11"/>
      <color theme="1"/>
      <name val="Myriad Web Pro Condensed"/>
    </font>
    <font>
      <sz val="10"/>
      <color theme="1"/>
      <name val="Myriad Web Pro Condensed"/>
    </font>
    <font>
      <b/>
      <sz val="11"/>
      <color theme="1"/>
      <name val="Myriad Web Pro Condensed"/>
    </font>
    <font>
      <b/>
      <sz val="11"/>
      <color theme="1"/>
      <name val="Myriad Web Pro Condensed"/>
      <family val="2"/>
    </font>
    <font>
      <b/>
      <sz val="28"/>
      <color theme="1"/>
      <name val="Myriad Web Pro Condensed"/>
    </font>
    <font>
      <b/>
      <sz val="9"/>
      <color theme="1"/>
      <name val="Myriad Web Pro Condensed"/>
    </font>
    <font>
      <sz val="9"/>
      <color theme="1"/>
      <name val="Myriad Web Pro Condensed"/>
      <family val="2"/>
    </font>
    <font>
      <sz val="9"/>
      <color theme="1"/>
      <name val="Myriad Web Pro Condensed"/>
    </font>
    <font>
      <b/>
      <sz val="10"/>
      <color theme="1"/>
      <name val="Myriad Web Pro Condensed"/>
    </font>
    <font>
      <sz val="10"/>
      <color theme="1"/>
      <name val="Myriad Web Pro Condensed"/>
      <family val="2"/>
    </font>
    <font>
      <sz val="10"/>
      <color rgb="FF605F53"/>
      <name val="Myriad Web Pro Condensed"/>
    </font>
    <font>
      <sz val="9"/>
      <color rgb="FFFF0000"/>
      <name val="Arial"/>
      <family val="2"/>
    </font>
    <font>
      <b/>
      <sz val="8"/>
      <color rgb="FFFFFFFF"/>
      <name val="Myriad Web Pro Condensed"/>
    </font>
    <font>
      <sz val="8"/>
      <color rgb="FF605F53"/>
      <name val="Myriad Web Pro Condensed"/>
    </font>
    <font>
      <sz val="10"/>
      <color rgb="FF000000"/>
      <name val="Arial"/>
      <family val="2"/>
    </font>
    <font>
      <b/>
      <sz val="12"/>
      <color rgb="FFFFFFFF"/>
      <name val="Calibri"/>
      <family val="2"/>
    </font>
    <font>
      <b/>
      <sz val="11"/>
      <color rgb="FFFFFFFF"/>
      <name val="Calibri"/>
      <family val="2"/>
    </font>
    <font>
      <b/>
      <sz val="11"/>
      <color rgb="FF000000"/>
      <name val="Calibri"/>
      <family val="2"/>
    </font>
    <font>
      <b/>
      <sz val="12"/>
      <color rgb="FF46BDC6"/>
      <name val="Calibri"/>
      <family val="2"/>
    </font>
    <font>
      <sz val="11"/>
      <color rgb="FF000000"/>
      <name val="Inconsolata"/>
    </font>
    <font>
      <b/>
      <sz val="11"/>
      <color rgb="FF00A39C"/>
      <name val="Calibri"/>
      <family val="2"/>
    </font>
    <font>
      <sz val="10"/>
      <color rgb="FF000000"/>
      <name val="Roboto"/>
    </font>
    <font>
      <b/>
      <sz val="11"/>
      <color rgb="FF990033"/>
      <name val="Calibri"/>
      <family val="2"/>
    </font>
    <font>
      <sz val="11"/>
      <color rgb="FF990033"/>
      <name val="Calibri"/>
      <family val="2"/>
    </font>
    <font>
      <b/>
      <sz val="14"/>
      <color rgb="FFFFFFFF"/>
      <name val="Calibri"/>
      <family val="2"/>
    </font>
    <font>
      <sz val="14"/>
      <name val="Arial"/>
      <family val="2"/>
    </font>
    <font>
      <b/>
      <sz val="16"/>
      <color rgb="FFFFFFFF"/>
      <name val="Calibri"/>
      <family val="2"/>
    </font>
    <font>
      <sz val="16"/>
      <name val="Arial"/>
      <family val="2"/>
    </font>
    <font>
      <b/>
      <sz val="14"/>
      <color theme="0"/>
      <name val="Calibri"/>
      <family val="2"/>
      <scheme val="minor"/>
    </font>
    <font>
      <b/>
      <sz val="9"/>
      <color theme="1"/>
      <name val="Arial"/>
      <family val="2"/>
    </font>
    <font>
      <sz val="8"/>
      <color theme="1"/>
      <name val="Calibri"/>
      <family val="2"/>
      <scheme val="minor"/>
    </font>
    <font>
      <sz val="10"/>
      <color rgb="FF605F53"/>
      <name val="Myriad Web Pro Condensed"/>
      <family val="2"/>
    </font>
    <font>
      <i/>
      <sz val="9"/>
      <color rgb="FFFF0000"/>
      <name val="Calibri"/>
      <family val="2"/>
      <scheme val="minor"/>
    </font>
    <font>
      <b/>
      <u/>
      <sz val="10"/>
      <color theme="0"/>
      <name val="Arial"/>
      <family val="2"/>
    </font>
    <font>
      <sz val="9"/>
      <color theme="0" tint="-4.9989318521683403E-2"/>
      <name val="Myriad Web Pro Condensed"/>
      <family val="2"/>
    </font>
    <font>
      <strike/>
      <sz val="9"/>
      <color rgb="FF605F53"/>
      <name val="Myriad Web Pro Condensed"/>
    </font>
    <font>
      <b/>
      <strike/>
      <sz val="14"/>
      <color theme="0"/>
      <name val="Calibri"/>
      <family val="2"/>
      <scheme val="minor"/>
    </font>
    <font>
      <i/>
      <sz val="9"/>
      <color theme="1"/>
      <name val="Calibri"/>
      <family val="2"/>
      <scheme val="minor"/>
    </font>
    <font>
      <sz val="10"/>
      <color theme="0" tint="-4.9989318521683403E-2"/>
      <name val="Calibri"/>
      <family val="2"/>
      <scheme val="minor"/>
    </font>
    <font>
      <b/>
      <sz val="10"/>
      <color theme="0" tint="-4.9989318521683403E-2"/>
      <name val="Calibri"/>
      <family val="2"/>
      <scheme val="minor"/>
    </font>
    <font>
      <sz val="8"/>
      <color rgb="FF000000"/>
      <name val="Segoe UI"/>
      <family val="2"/>
    </font>
    <font>
      <i/>
      <sz val="9"/>
      <color rgb="FFFF0000"/>
      <name val="Arial"/>
      <family val="2"/>
    </font>
    <font>
      <b/>
      <i/>
      <sz val="9"/>
      <color rgb="FFFF0000"/>
      <name val="Arial"/>
      <family val="2"/>
    </font>
    <font>
      <sz val="9"/>
      <color rgb="FFFF0000"/>
      <name val="Calibri"/>
      <family val="2"/>
      <scheme val="minor"/>
    </font>
    <font>
      <b/>
      <sz val="9"/>
      <color theme="0" tint="-0.14999847407452621"/>
      <name val="Calibri"/>
      <family val="2"/>
      <scheme val="minor"/>
    </font>
  </fonts>
  <fills count="26">
    <fill>
      <patternFill patternType="none"/>
    </fill>
    <fill>
      <patternFill patternType="gray125"/>
    </fill>
    <fill>
      <patternFill patternType="solid">
        <fgColor rgb="FFC6EFCE"/>
      </patternFill>
    </fill>
    <fill>
      <patternFill patternType="solid">
        <fgColor rgb="FFFFEB9C"/>
      </patternFill>
    </fill>
    <fill>
      <patternFill patternType="solid">
        <fgColor rgb="FF2F4684"/>
        <bgColor indexed="64"/>
      </patternFill>
    </fill>
    <fill>
      <patternFill patternType="solid">
        <fgColor theme="0" tint="-4.9989318521683403E-2"/>
        <bgColor indexed="64"/>
      </patternFill>
    </fill>
    <fill>
      <patternFill patternType="solid">
        <fgColor rgb="FF00A39C"/>
        <bgColor indexed="64"/>
      </patternFill>
    </fill>
    <fill>
      <patternFill patternType="solid">
        <fgColor indexed="9"/>
        <bgColor indexed="64"/>
      </patternFill>
    </fill>
    <fill>
      <patternFill patternType="solid">
        <fgColor rgb="FF3D3F79"/>
        <bgColor indexed="64"/>
      </patternFill>
    </fill>
    <fill>
      <patternFill patternType="solid">
        <fgColor theme="0"/>
        <bgColor indexed="64"/>
      </patternFill>
    </fill>
    <fill>
      <patternFill patternType="solid">
        <fgColor indexed="10"/>
        <bgColor indexed="64"/>
      </patternFill>
    </fill>
    <fill>
      <patternFill patternType="solid">
        <fgColor rgb="FF00605B"/>
        <bgColor indexed="64"/>
      </patternFill>
    </fill>
    <fill>
      <patternFill patternType="solid">
        <fgColor rgb="FF01A49D"/>
        <bgColor indexed="64"/>
      </patternFill>
    </fill>
    <fill>
      <patternFill patternType="solid">
        <fgColor rgb="FF00A599"/>
        <bgColor indexed="64"/>
      </patternFill>
    </fill>
    <fill>
      <patternFill patternType="solid">
        <fgColor rgb="FF00A39C"/>
        <bgColor rgb="FF00A39C"/>
      </patternFill>
    </fill>
    <fill>
      <patternFill patternType="solid">
        <fgColor rgb="FF3D3F79"/>
        <bgColor rgb="FF3D3F79"/>
      </patternFill>
    </fill>
    <fill>
      <patternFill patternType="solid">
        <fgColor rgb="FFFFFFFF"/>
        <bgColor rgb="FFFFFFFF"/>
      </patternFill>
    </fill>
    <fill>
      <patternFill patternType="solid">
        <fgColor rgb="FF990033"/>
        <bgColor rgb="FF3D3F79"/>
      </patternFill>
    </fill>
    <fill>
      <patternFill patternType="solid">
        <fgColor rgb="FF990033"/>
        <bgColor indexed="64"/>
      </patternFill>
    </fill>
    <fill>
      <patternFill patternType="solid">
        <fgColor rgb="FF00A399"/>
        <bgColor indexed="64"/>
      </patternFill>
    </fill>
    <fill>
      <patternFill patternType="solid">
        <fgColor rgb="FFFFFF00"/>
        <bgColor indexed="64"/>
      </patternFill>
    </fill>
    <fill>
      <patternFill patternType="solid">
        <fgColor theme="2"/>
        <bgColor indexed="64"/>
      </patternFill>
    </fill>
    <fill>
      <patternFill patternType="solid">
        <fgColor theme="1"/>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s>
  <borders count="82">
    <border>
      <left/>
      <right/>
      <top/>
      <bottom/>
      <diagonal/>
    </border>
    <border>
      <left/>
      <right/>
      <top style="medium">
        <color indexed="64"/>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right/>
      <top/>
      <bottom style="hair">
        <color indexed="64"/>
      </bottom>
      <diagonal/>
    </border>
    <border>
      <left/>
      <right/>
      <top style="hair">
        <color indexed="64"/>
      </top>
      <bottom style="hair">
        <color indexed="64"/>
      </bottom>
      <diagonal/>
    </border>
    <border>
      <left style="thin">
        <color rgb="FF3D3F79"/>
      </left>
      <right/>
      <top style="thin">
        <color rgb="FF3D3F79"/>
      </top>
      <bottom style="thin">
        <color rgb="FF3D3F79"/>
      </bottom>
      <diagonal/>
    </border>
    <border>
      <left/>
      <right/>
      <top style="thin">
        <color rgb="FF3D3F79"/>
      </top>
      <bottom style="thin">
        <color rgb="FF3D3F79"/>
      </bottom>
      <diagonal/>
    </border>
    <border>
      <left/>
      <right style="thin">
        <color rgb="FF3D3F79"/>
      </right>
      <top style="thin">
        <color rgb="FF3D3F79"/>
      </top>
      <bottom style="thin">
        <color rgb="FF3D3F79"/>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rgb="FF3D3F79"/>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rgb="FF3D3F79"/>
      </bottom>
      <diagonal/>
    </border>
    <border>
      <left style="thin">
        <color indexed="64"/>
      </left>
      <right/>
      <top style="thin">
        <color rgb="FF3D3F79"/>
      </top>
      <bottom style="medium">
        <color rgb="FF3D3F79"/>
      </bottom>
      <diagonal/>
    </border>
    <border>
      <left/>
      <right/>
      <top style="thin">
        <color rgb="FF3D3F79"/>
      </top>
      <bottom style="medium">
        <color rgb="FF3D3F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style="thin">
        <color rgb="FF3D3F79"/>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A6A6A6"/>
      </left>
      <right/>
      <top style="thin">
        <color rgb="FFA6A6A6"/>
      </top>
      <bottom style="thin">
        <color rgb="FFA6A6A6"/>
      </bottom>
      <diagonal/>
    </border>
    <border>
      <left/>
      <right style="thin">
        <color rgb="FFA6A6A6"/>
      </right>
      <top style="thin">
        <color rgb="FFA6A6A6"/>
      </top>
      <bottom style="thin">
        <color rgb="FFA6A6A6"/>
      </bottom>
      <diagonal/>
    </border>
    <border>
      <left/>
      <right/>
      <top style="thin">
        <color rgb="FFA6A6A6"/>
      </top>
      <bottom style="thin">
        <color rgb="FFA6A6A6"/>
      </bottom>
      <diagonal/>
    </border>
    <border>
      <left style="thin">
        <color rgb="FFA6A6A6"/>
      </left>
      <right/>
      <top/>
      <bottom/>
      <diagonal/>
    </border>
    <border>
      <left/>
      <right style="thin">
        <color rgb="FFA6A6A6"/>
      </right>
      <top/>
      <bottom/>
      <diagonal/>
    </border>
    <border>
      <left style="thin">
        <color rgb="FFA6A6A6"/>
      </left>
      <right/>
      <top/>
      <bottom style="thin">
        <color rgb="FFA6A6A6"/>
      </bottom>
      <diagonal/>
    </border>
    <border>
      <left/>
      <right/>
      <top style="thin">
        <color rgb="FFA6A6A6"/>
      </top>
      <bottom style="double">
        <color rgb="FFA6A6A6"/>
      </bottom>
      <diagonal/>
    </border>
    <border>
      <left style="thin">
        <color rgb="FFA6A6A6"/>
      </left>
      <right style="thin">
        <color rgb="FFA6A6A6"/>
      </right>
      <top style="thin">
        <color rgb="FFA6A6A6"/>
      </top>
      <bottom style="thin">
        <color rgb="FFA6A6A6"/>
      </bottom>
      <diagonal/>
    </border>
    <border>
      <left/>
      <right style="thin">
        <color rgb="FFA6A6A6"/>
      </right>
      <top/>
      <bottom style="thin">
        <color rgb="FFA6A6A6"/>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rgb="FFA6A6A6"/>
      </top>
      <bottom/>
      <diagonal/>
    </border>
    <border>
      <left style="thin">
        <color rgb="FF605F53"/>
      </left>
      <right/>
      <top style="thin">
        <color rgb="FF605F53"/>
      </top>
      <bottom style="thin">
        <color rgb="FF605F53"/>
      </bottom>
      <diagonal/>
    </border>
    <border>
      <left/>
      <right/>
      <top style="thin">
        <color rgb="FF605F53"/>
      </top>
      <bottom style="thin">
        <color rgb="FF605F53"/>
      </bottom>
      <diagonal/>
    </border>
    <border>
      <left/>
      <right style="thin">
        <color rgb="FF605F53"/>
      </right>
      <top style="thin">
        <color rgb="FF605F53"/>
      </top>
      <bottom style="thin">
        <color rgb="FF605F53"/>
      </bottom>
      <diagonal/>
    </border>
    <border>
      <left style="thin">
        <color rgb="FF605F53"/>
      </left>
      <right style="thin">
        <color rgb="FF605F53"/>
      </right>
      <top style="thin">
        <color rgb="FF605F53"/>
      </top>
      <bottom style="thin">
        <color rgb="FF605F53"/>
      </bottom>
      <diagonal/>
    </border>
    <border>
      <left/>
      <right/>
      <top/>
      <bottom style="thin">
        <color rgb="FF605F53"/>
      </bottom>
      <diagonal/>
    </border>
    <border>
      <left style="thin">
        <color rgb="FF605F53"/>
      </left>
      <right/>
      <top style="thin">
        <color rgb="FF605F53"/>
      </top>
      <bottom/>
      <diagonal/>
    </border>
    <border>
      <left/>
      <right style="thin">
        <color rgb="FF605F53"/>
      </right>
      <top style="thin">
        <color rgb="FF605F53"/>
      </top>
      <bottom/>
      <diagonal/>
    </border>
    <border>
      <left style="thin">
        <color rgb="FF605553"/>
      </left>
      <right/>
      <top/>
      <bottom/>
      <diagonal/>
    </border>
    <border>
      <left style="thin">
        <color rgb="FF605F53"/>
      </left>
      <right style="thin">
        <color indexed="64"/>
      </right>
      <top style="thin">
        <color rgb="FF605F53"/>
      </top>
      <bottom style="thin">
        <color rgb="FF605F53"/>
      </bottom>
      <diagonal/>
    </border>
    <border>
      <left style="thin">
        <color indexed="64"/>
      </left>
      <right style="thin">
        <color rgb="FF605F53"/>
      </right>
      <top style="thin">
        <color rgb="FF605F53"/>
      </top>
      <bottom style="thin">
        <color rgb="FF605F53"/>
      </bottom>
      <diagonal/>
    </border>
    <border>
      <left/>
      <right/>
      <top style="thin">
        <color indexed="64"/>
      </top>
      <bottom style="double">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s>
  <cellStyleXfs count="8">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10" fillId="0" borderId="0" applyNumberFormat="0" applyFill="0" applyBorder="0" applyAlignment="0" applyProtection="0"/>
    <xf numFmtId="0" fontId="35" fillId="0" borderId="0"/>
    <xf numFmtId="0" fontId="95" fillId="0" borderId="0"/>
  </cellStyleXfs>
  <cellXfs count="753">
    <xf numFmtId="0" fontId="0" fillId="0" borderId="0" xfId="0"/>
    <xf numFmtId="0" fontId="1" fillId="0" borderId="11" xfId="0" applyFont="1" applyBorder="1" applyAlignment="1" applyProtection="1">
      <alignment horizontal="center"/>
      <protection locked="0"/>
    </xf>
    <xf numFmtId="0" fontId="17" fillId="6" borderId="11" xfId="0" applyFont="1" applyFill="1" applyBorder="1" applyAlignment="1">
      <alignment horizontal="left"/>
    </xf>
    <xf numFmtId="0" fontId="19" fillId="0" borderId="11" xfId="0" applyFont="1" applyBorder="1" applyAlignment="1" applyProtection="1">
      <alignment horizontal="center"/>
      <protection locked="0"/>
    </xf>
    <xf numFmtId="0" fontId="1" fillId="7" borderId="11" xfId="0" applyFont="1" applyFill="1" applyBorder="1" applyAlignment="1" applyProtection="1">
      <alignment horizontal="center"/>
      <protection locked="0"/>
    </xf>
    <xf numFmtId="0" fontId="19" fillId="7" borderId="11" xfId="0" applyFont="1" applyFill="1" applyBorder="1" applyAlignment="1" applyProtection="1">
      <alignment horizontal="center"/>
      <protection locked="0"/>
    </xf>
    <xf numFmtId="0" fontId="22" fillId="7" borderId="15" xfId="0" applyFont="1" applyFill="1" applyBorder="1" applyAlignment="1" applyProtection="1">
      <alignment horizontal="center"/>
      <protection locked="0"/>
    </xf>
    <xf numFmtId="44" fontId="19" fillId="0" borderId="11" xfId="1" applyFont="1" applyBorder="1" applyAlignment="1" applyProtection="1">
      <alignment horizontal="center"/>
      <protection locked="0"/>
    </xf>
    <xf numFmtId="0" fontId="19" fillId="0" borderId="11" xfId="0" applyFont="1" applyBorder="1" applyProtection="1">
      <protection locked="0"/>
    </xf>
    <xf numFmtId="9" fontId="19" fillId="0" borderId="11" xfId="0" applyNumberFormat="1" applyFont="1" applyBorder="1" applyProtection="1">
      <protection locked="0"/>
    </xf>
    <xf numFmtId="44" fontId="19" fillId="0" borderId="11" xfId="1" applyFont="1" applyBorder="1" applyProtection="1">
      <protection locked="0"/>
    </xf>
    <xf numFmtId="0" fontId="19" fillId="0" borderId="11" xfId="1" applyNumberFormat="1" applyFont="1" applyBorder="1" applyAlignment="1" applyProtection="1">
      <alignment horizontal="center"/>
      <protection locked="0"/>
    </xf>
    <xf numFmtId="9" fontId="19" fillId="0" borderId="11" xfId="0" applyNumberFormat="1" applyFont="1" applyBorder="1" applyAlignment="1" applyProtection="1">
      <alignment horizontal="center"/>
      <protection locked="0"/>
    </xf>
    <xf numFmtId="0" fontId="29" fillId="0" borderId="0" xfId="0" applyFont="1" applyAlignment="1">
      <alignment vertical="center"/>
    </xf>
    <xf numFmtId="0" fontId="32" fillId="0" borderId="32" xfId="0" applyFont="1" applyBorder="1" applyAlignment="1">
      <alignment vertical="center"/>
    </xf>
    <xf numFmtId="0" fontId="19" fillId="0" borderId="11" xfId="0" applyFont="1" applyBorder="1" applyAlignment="1">
      <alignment horizontal="center"/>
    </xf>
    <xf numFmtId="0" fontId="16" fillId="8" borderId="15" xfId="0" applyFont="1" applyFill="1" applyBorder="1" applyAlignment="1">
      <alignment horizontal="center"/>
    </xf>
    <xf numFmtId="0" fontId="16" fillId="0" borderId="0" xfId="0" applyFont="1"/>
    <xf numFmtId="0" fontId="29" fillId="0" borderId="18" xfId="0" applyFont="1" applyBorder="1" applyAlignment="1">
      <alignment vertical="center"/>
    </xf>
    <xf numFmtId="49" fontId="29" fillId="0" borderId="0" xfId="0" applyNumberFormat="1" applyFont="1" applyAlignment="1">
      <alignment vertical="center"/>
    </xf>
    <xf numFmtId="49" fontId="0" fillId="0" borderId="0" xfId="0" applyNumberFormat="1"/>
    <xf numFmtId="0" fontId="17" fillId="0" borderId="0" xfId="0" applyFont="1" applyAlignment="1">
      <alignment horizontal="left"/>
    </xf>
    <xf numFmtId="0" fontId="22" fillId="0" borderId="11" xfId="0" applyFont="1" applyBorder="1" applyAlignment="1" applyProtection="1">
      <alignment horizontal="center"/>
      <protection locked="0"/>
    </xf>
    <xf numFmtId="0" fontId="22" fillId="7" borderId="11" xfId="0" applyFont="1" applyFill="1" applyBorder="1" applyAlignment="1" applyProtection="1">
      <alignment horizontal="center"/>
      <protection locked="0"/>
    </xf>
    <xf numFmtId="44" fontId="19" fillId="7" borderId="11" xfId="1" applyFont="1" applyFill="1" applyBorder="1" applyAlignment="1" applyProtection="1">
      <alignment horizontal="center"/>
      <protection locked="0"/>
    </xf>
    <xf numFmtId="166" fontId="18" fillId="8" borderId="11" xfId="0" applyNumberFormat="1" applyFont="1" applyFill="1" applyBorder="1" applyAlignment="1">
      <alignment horizontal="left" vertical="center" wrapText="1"/>
    </xf>
    <xf numFmtId="0" fontId="17" fillId="6" borderId="11" xfId="0" applyFont="1" applyFill="1" applyBorder="1" applyAlignment="1">
      <alignment horizontal="left" wrapText="1"/>
    </xf>
    <xf numFmtId="0" fontId="37" fillId="0" borderId="11" xfId="0" applyFont="1" applyBorder="1" applyAlignment="1" applyProtection="1">
      <alignment horizontal="left"/>
      <protection locked="0"/>
    </xf>
    <xf numFmtId="49" fontId="17" fillId="6" borderId="11" xfId="0" applyNumberFormat="1" applyFont="1" applyFill="1" applyBorder="1" applyAlignment="1">
      <alignment horizontal="left"/>
    </xf>
    <xf numFmtId="49" fontId="18" fillId="8" borderId="11" xfId="0" applyNumberFormat="1" applyFont="1" applyFill="1" applyBorder="1" applyAlignment="1">
      <alignment horizontal="left" vertical="center" wrapText="1"/>
    </xf>
    <xf numFmtId="0" fontId="14" fillId="0" borderId="0" xfId="0" applyFont="1" applyAlignment="1">
      <alignment horizontal="center" vertical="center"/>
    </xf>
    <xf numFmtId="49" fontId="0" fillId="0" borderId="0" xfId="0" applyNumberFormat="1" applyAlignment="1">
      <alignment horizontal="center"/>
    </xf>
    <xf numFmtId="0" fontId="36" fillId="0" borderId="0" xfId="0" applyFont="1"/>
    <xf numFmtId="0" fontId="4" fillId="0" borderId="0" xfId="0" applyFont="1" applyAlignment="1">
      <alignment vertical="center"/>
    </xf>
    <xf numFmtId="0" fontId="17" fillId="0" borderId="0" xfId="0" applyFont="1" applyAlignment="1">
      <alignment horizontal="right"/>
    </xf>
    <xf numFmtId="0" fontId="19" fillId="0" borderId="0" xfId="0" applyFont="1" applyAlignment="1">
      <alignment horizontal="right"/>
    </xf>
    <xf numFmtId="9" fontId="0" fillId="0" borderId="0" xfId="0" applyNumberFormat="1"/>
    <xf numFmtId="0" fontId="37" fillId="0" borderId="0" xfId="0" applyFont="1" applyAlignment="1">
      <alignment horizontal="right"/>
    </xf>
    <xf numFmtId="0" fontId="0" fillId="0" borderId="11" xfId="0" applyBorder="1" applyProtection="1">
      <protection locked="0"/>
    </xf>
    <xf numFmtId="0" fontId="17" fillId="6" borderId="11" xfId="0" applyFont="1" applyFill="1" applyBorder="1" applyAlignment="1">
      <alignment horizontal="right"/>
    </xf>
    <xf numFmtId="0" fontId="17" fillId="11" borderId="11" xfId="0" applyFont="1" applyFill="1" applyBorder="1" applyAlignment="1">
      <alignment horizontal="right"/>
    </xf>
    <xf numFmtId="2" fontId="17" fillId="6" borderId="11" xfId="0" applyNumberFormat="1" applyFont="1" applyFill="1" applyBorder="1" applyAlignment="1">
      <alignment horizontal="center"/>
    </xf>
    <xf numFmtId="0" fontId="42" fillId="0" borderId="40" xfId="0" applyFont="1" applyBorder="1" applyAlignment="1">
      <alignment horizontal="right"/>
    </xf>
    <xf numFmtId="0" fontId="42" fillId="0" borderId="39" xfId="0" applyFont="1" applyBorder="1" applyAlignment="1">
      <alignment horizontal="right"/>
    </xf>
    <xf numFmtId="0" fontId="42" fillId="0" borderId="38" xfId="0" applyFont="1" applyBorder="1" applyAlignment="1">
      <alignment horizontal="center"/>
    </xf>
    <xf numFmtId="49" fontId="17" fillId="6" borderId="11" xfId="0" applyNumberFormat="1" applyFont="1" applyFill="1" applyBorder="1" applyAlignment="1">
      <alignment horizontal="left" wrapText="1"/>
    </xf>
    <xf numFmtId="0" fontId="17" fillId="6" borderId="11" xfId="0" applyFont="1" applyFill="1" applyBorder="1"/>
    <xf numFmtId="0" fontId="0" fillId="6" borderId="36" xfId="0" applyFill="1" applyBorder="1"/>
    <xf numFmtId="0" fontId="0" fillId="6" borderId="37" xfId="0" applyFill="1" applyBorder="1"/>
    <xf numFmtId="0" fontId="17" fillId="0" borderId="0" xfId="0" applyFont="1" applyAlignment="1">
      <alignment horizontal="center"/>
    </xf>
    <xf numFmtId="0" fontId="0" fillId="0" borderId="0" xfId="0" applyAlignment="1">
      <alignment horizontal="center" vertical="center" wrapText="1"/>
    </xf>
    <xf numFmtId="0" fontId="17" fillId="8" borderId="11" xfId="0" applyFont="1" applyFill="1" applyBorder="1" applyAlignment="1">
      <alignment horizontal="center" vertical="center" wrapText="1"/>
    </xf>
    <xf numFmtId="0" fontId="19" fillId="0" borderId="11" xfId="0" applyFont="1" applyBorder="1"/>
    <xf numFmtId="0" fontId="19" fillId="0" borderId="0" xfId="0" applyFont="1"/>
    <xf numFmtId="0" fontId="17" fillId="8" borderId="11" xfId="0" applyFont="1" applyFill="1" applyBorder="1" applyAlignment="1">
      <alignment horizontal="center" wrapText="1"/>
    </xf>
    <xf numFmtId="0" fontId="31" fillId="0" borderId="0" xfId="0" applyFont="1" applyAlignment="1">
      <alignment vertical="top"/>
    </xf>
    <xf numFmtId="0" fontId="33" fillId="0" borderId="0" xfId="0" applyFont="1" applyAlignment="1">
      <alignment vertical="center"/>
    </xf>
    <xf numFmtId="0" fontId="34" fillId="0" borderId="0" xfId="0" quotePrefix="1" applyFont="1" applyAlignment="1">
      <alignment vertical="center"/>
    </xf>
    <xf numFmtId="2" fontId="17" fillId="6" borderId="11" xfId="0" applyNumberFormat="1" applyFont="1" applyFill="1" applyBorder="1" applyAlignment="1">
      <alignment horizontal="right"/>
    </xf>
    <xf numFmtId="166" fontId="18" fillId="8" borderId="11" xfId="0" applyNumberFormat="1" applyFont="1" applyFill="1" applyBorder="1" applyAlignment="1">
      <alignment vertical="center" wrapText="1"/>
    </xf>
    <xf numFmtId="0" fontId="43" fillId="0" borderId="0" xfId="0" applyFont="1" applyAlignment="1">
      <alignment vertical="center"/>
    </xf>
    <xf numFmtId="0" fontId="23" fillId="7" borderId="11" xfId="0" applyFont="1" applyFill="1" applyBorder="1" applyProtection="1">
      <protection locked="0"/>
    </xf>
    <xf numFmtId="0" fontId="19" fillId="9" borderId="11" xfId="0" applyFont="1" applyFill="1" applyBorder="1" applyProtection="1">
      <protection locked="0"/>
    </xf>
    <xf numFmtId="0" fontId="19" fillId="6" borderId="11" xfId="0" applyFont="1" applyFill="1" applyBorder="1"/>
    <xf numFmtId="0" fontId="47" fillId="0" borderId="0" xfId="0" applyFont="1"/>
    <xf numFmtId="0" fontId="48" fillId="0" borderId="38" xfId="0" applyFont="1" applyBorder="1" applyAlignment="1">
      <alignment horizontal="center"/>
    </xf>
    <xf numFmtId="166" fontId="46" fillId="0" borderId="40" xfId="0" applyNumberFormat="1" applyFont="1" applyBorder="1"/>
    <xf numFmtId="166" fontId="48" fillId="0" borderId="39" xfId="0" applyNumberFormat="1" applyFont="1" applyBorder="1"/>
    <xf numFmtId="0" fontId="48" fillId="0" borderId="41" xfId="0" applyFont="1" applyBorder="1" applyAlignment="1">
      <alignment horizontal="center"/>
    </xf>
    <xf numFmtId="166" fontId="48" fillId="0" borderId="42" xfId="0" applyNumberFormat="1" applyFont="1" applyBorder="1"/>
    <xf numFmtId="0" fontId="48" fillId="0" borderId="43" xfId="0" applyFont="1" applyBorder="1" applyAlignment="1">
      <alignment horizontal="center"/>
    </xf>
    <xf numFmtId="166" fontId="48" fillId="0" borderId="46" xfId="0" applyNumberFormat="1" applyFont="1" applyBorder="1"/>
    <xf numFmtId="166" fontId="49" fillId="0" borderId="0" xfId="0" applyNumberFormat="1" applyFont="1"/>
    <xf numFmtId="166" fontId="49" fillId="0" borderId="44" xfId="0" applyNumberFormat="1" applyFont="1" applyBorder="1"/>
    <xf numFmtId="0" fontId="50" fillId="0" borderId="0" xfId="0" applyFont="1"/>
    <xf numFmtId="0" fontId="53" fillId="0" borderId="0" xfId="0" applyFont="1"/>
    <xf numFmtId="0" fontId="54" fillId="0" borderId="0" xfId="0" applyFont="1"/>
    <xf numFmtId="0" fontId="51" fillId="0" borderId="0" xfId="0" applyFont="1" applyAlignment="1">
      <alignment horizontal="right"/>
    </xf>
    <xf numFmtId="0" fontId="55" fillId="0" borderId="0" xfId="0" applyFont="1"/>
    <xf numFmtId="0" fontId="56" fillId="0" borderId="0" xfId="0" applyFont="1"/>
    <xf numFmtId="0" fontId="47" fillId="0" borderId="0" xfId="0" applyFont="1" applyAlignment="1">
      <alignment horizontal="left"/>
    </xf>
    <xf numFmtId="0" fontId="46" fillId="0" borderId="0" xfId="0" applyFont="1" applyAlignment="1">
      <alignment horizontal="center" vertical="center"/>
    </xf>
    <xf numFmtId="0" fontId="47" fillId="0" borderId="0" xfId="0" applyFont="1" applyAlignment="1">
      <alignment horizontal="center"/>
    </xf>
    <xf numFmtId="0" fontId="50" fillId="0" borderId="0" xfId="0" applyFont="1" applyAlignment="1">
      <alignment horizontal="center"/>
    </xf>
    <xf numFmtId="0" fontId="52" fillId="0" borderId="0" xfId="0" applyFont="1" applyAlignment="1">
      <alignment horizontal="right" vertical="center"/>
    </xf>
    <xf numFmtId="0" fontId="51" fillId="0" borderId="0" xfId="0" applyFont="1" applyAlignment="1">
      <alignment horizontal="right" vertical="center"/>
    </xf>
    <xf numFmtId="0" fontId="57" fillId="0" borderId="0" xfId="0" applyFont="1" applyAlignment="1">
      <alignment horizontal="center"/>
    </xf>
    <xf numFmtId="0" fontId="58" fillId="0" borderId="0" xfId="0" applyFont="1" applyAlignment="1">
      <alignment horizontal="right" vertical="center"/>
    </xf>
    <xf numFmtId="0" fontId="51" fillId="0" borderId="0" xfId="0" applyFont="1" applyAlignment="1">
      <alignment vertical="center"/>
    </xf>
    <xf numFmtId="0" fontId="46" fillId="0" borderId="25" xfId="0" applyFont="1" applyBorder="1" applyAlignment="1">
      <alignment horizontal="left" vertical="center"/>
    </xf>
    <xf numFmtId="0" fontId="46" fillId="0" borderId="26" xfId="0" applyFont="1" applyBorder="1" applyAlignment="1">
      <alignment horizontal="left" vertical="center"/>
    </xf>
    <xf numFmtId="0" fontId="52" fillId="0" borderId="0" xfId="0" applyFont="1" applyAlignment="1">
      <alignment vertical="center"/>
    </xf>
    <xf numFmtId="0" fontId="48" fillId="0" borderId="27" xfId="0" applyFont="1" applyBorder="1" applyAlignment="1">
      <alignment horizontal="left" vertical="center"/>
    </xf>
    <xf numFmtId="0" fontId="48" fillId="0" borderId="28" xfId="0" applyFont="1" applyBorder="1" applyAlignment="1">
      <alignment horizontal="left" vertical="center"/>
    </xf>
    <xf numFmtId="0" fontId="59" fillId="0" borderId="0" xfId="5" applyFont="1" applyBorder="1"/>
    <xf numFmtId="0" fontId="48" fillId="0" borderId="30" xfId="0" applyFont="1" applyBorder="1" applyAlignment="1">
      <alignment horizontal="left" vertical="center"/>
    </xf>
    <xf numFmtId="0" fontId="48" fillId="0" borderId="0" xfId="0" applyFont="1" applyAlignment="1">
      <alignment horizontal="left" vertical="center"/>
    </xf>
    <xf numFmtId="0" fontId="51" fillId="0" borderId="0" xfId="0" applyFont="1"/>
    <xf numFmtId="0" fontId="60" fillId="0" borderId="33" xfId="5" applyFont="1" applyBorder="1"/>
    <xf numFmtId="0" fontId="61" fillId="0" borderId="33" xfId="5" applyFont="1" applyBorder="1"/>
    <xf numFmtId="0" fontId="59" fillId="0" borderId="34" xfId="5" applyFont="1" applyBorder="1"/>
    <xf numFmtId="0" fontId="62" fillId="0" borderId="0" xfId="0" applyFont="1"/>
    <xf numFmtId="0" fontId="51" fillId="0" borderId="0" xfId="0" applyFont="1" applyAlignment="1">
      <alignment vertical="top"/>
    </xf>
    <xf numFmtId="0" fontId="46" fillId="0" borderId="0" xfId="0" applyFont="1" applyAlignment="1">
      <alignment horizontal="left" vertical="center" wrapText="1"/>
    </xf>
    <xf numFmtId="0" fontId="53" fillId="0" borderId="0" xfId="0" applyFont="1" applyAlignment="1">
      <alignment horizontal="center"/>
    </xf>
    <xf numFmtId="0" fontId="46" fillId="0" borderId="0" xfId="0" applyFont="1" applyAlignment="1">
      <alignment vertical="center"/>
    </xf>
    <xf numFmtId="0" fontId="47" fillId="0" borderId="0" xfId="0" applyFont="1" applyAlignment="1">
      <alignment vertical="top"/>
    </xf>
    <xf numFmtId="0" fontId="49" fillId="0" borderId="0" xfId="0" applyFont="1" applyAlignment="1">
      <alignment horizontal="left" vertical="center"/>
    </xf>
    <xf numFmtId="0" fontId="51" fillId="0" borderId="0" xfId="0" applyFont="1" applyAlignment="1">
      <alignment vertical="center" wrapText="1"/>
    </xf>
    <xf numFmtId="0" fontId="46" fillId="0" borderId="45" xfId="0" applyFont="1" applyBorder="1"/>
    <xf numFmtId="0" fontId="46" fillId="0" borderId="40" xfId="0" applyFont="1" applyBorder="1" applyAlignment="1">
      <alignment horizontal="center"/>
    </xf>
    <xf numFmtId="0" fontId="42" fillId="0" borderId="40" xfId="0" applyFont="1" applyBorder="1" applyAlignment="1">
      <alignment horizontal="center"/>
    </xf>
    <xf numFmtId="0" fontId="48" fillId="0" borderId="45" xfId="0" applyFont="1" applyBorder="1"/>
    <xf numFmtId="0" fontId="46" fillId="0" borderId="0" xfId="0" applyFont="1"/>
    <xf numFmtId="0" fontId="52" fillId="0" borderId="0" xfId="0" applyFont="1"/>
    <xf numFmtId="0" fontId="46" fillId="0" borderId="40" xfId="0" applyFont="1" applyBorder="1" applyAlignment="1">
      <alignment horizontal="left" wrapText="1"/>
    </xf>
    <xf numFmtId="0" fontId="64" fillId="0" borderId="0" xfId="0" applyFont="1"/>
    <xf numFmtId="0" fontId="46" fillId="0" borderId="52" xfId="0" applyFont="1" applyBorder="1" applyAlignment="1">
      <alignment horizontal="center"/>
    </xf>
    <xf numFmtId="166" fontId="46" fillId="0" borderId="52" xfId="0" applyNumberFormat="1" applyFont="1" applyBorder="1"/>
    <xf numFmtId="166" fontId="46" fillId="0" borderId="40" xfId="0" applyNumberFormat="1" applyFont="1" applyBorder="1" applyAlignment="1">
      <alignment horizontal="left" wrapText="1"/>
    </xf>
    <xf numFmtId="0" fontId="4" fillId="8" borderId="11" xfId="0" applyFont="1" applyFill="1" applyBorder="1" applyAlignment="1">
      <alignment horizontal="center" vertical="center"/>
    </xf>
    <xf numFmtId="0" fontId="16" fillId="8" borderId="11" xfId="0" applyFont="1" applyFill="1" applyBorder="1" applyAlignment="1">
      <alignment horizontal="center" vertical="center"/>
    </xf>
    <xf numFmtId="0" fontId="17" fillId="6" borderId="11" xfId="0" applyFont="1" applyFill="1" applyBorder="1" applyAlignment="1">
      <alignment horizontal="center"/>
    </xf>
    <xf numFmtId="0" fontId="0" fillId="0" borderId="11" xfId="0" applyBorder="1"/>
    <xf numFmtId="0" fontId="31" fillId="0" borderId="11" xfId="0" applyFont="1" applyBorder="1" applyAlignment="1">
      <alignment vertical="top"/>
    </xf>
    <xf numFmtId="0" fontId="17" fillId="6" borderId="15" xfId="0" applyFont="1" applyFill="1" applyBorder="1" applyAlignment="1">
      <alignment horizontal="left"/>
    </xf>
    <xf numFmtId="0" fontId="19" fillId="10" borderId="11" xfId="0" applyFont="1" applyFill="1" applyBorder="1" applyAlignment="1" applyProtection="1">
      <alignment horizontal="center"/>
      <protection locked="0"/>
    </xf>
    <xf numFmtId="0" fontId="0" fillId="0" borderId="0" xfId="0" applyProtection="1">
      <protection locked="0"/>
    </xf>
    <xf numFmtId="0" fontId="16" fillId="8" borderId="11" xfId="0" applyFont="1" applyFill="1" applyBorder="1" applyAlignment="1" applyProtection="1">
      <alignment horizontal="center" vertical="center"/>
      <protection locked="0"/>
    </xf>
    <xf numFmtId="0" fontId="16" fillId="8" borderId="11" xfId="0" applyFont="1" applyFill="1" applyBorder="1" applyAlignment="1" applyProtection="1">
      <alignment horizontal="left" vertical="center"/>
      <protection locked="0"/>
    </xf>
    <xf numFmtId="166" fontId="16" fillId="8" borderId="11" xfId="0" applyNumberFormat="1" applyFont="1" applyFill="1" applyBorder="1" applyAlignment="1" applyProtection="1">
      <alignment horizontal="right" vertical="center"/>
      <protection locked="0"/>
    </xf>
    <xf numFmtId="9" fontId="16" fillId="8" borderId="11" xfId="0" applyNumberFormat="1" applyFont="1" applyFill="1" applyBorder="1" applyAlignment="1" applyProtection="1">
      <alignment horizontal="right" vertical="center"/>
      <protection locked="0"/>
    </xf>
    <xf numFmtId="0" fontId="17" fillId="6" borderId="11" xfId="0" applyFont="1" applyFill="1" applyBorder="1" applyAlignment="1" applyProtection="1">
      <alignment horizontal="center"/>
      <protection locked="0"/>
    </xf>
    <xf numFmtId="0" fontId="17" fillId="6" borderId="11" xfId="0" applyFont="1" applyFill="1" applyBorder="1" applyAlignment="1" applyProtection="1">
      <alignment horizontal="left"/>
      <protection locked="0"/>
    </xf>
    <xf numFmtId="166" fontId="19" fillId="0" borderId="11" xfId="0" applyNumberFormat="1" applyFont="1" applyBorder="1" applyAlignment="1" applyProtection="1">
      <alignment horizontal="right"/>
      <protection locked="0"/>
    </xf>
    <xf numFmtId="0" fontId="0" fillId="0" borderId="0" xfId="0" applyAlignment="1" applyProtection="1">
      <alignment horizontal="right"/>
      <protection locked="0"/>
    </xf>
    <xf numFmtId="9" fontId="0" fillId="0" borderId="0" xfId="0" applyNumberFormat="1" applyAlignment="1" applyProtection="1">
      <alignment horizontal="right"/>
      <protection locked="0"/>
    </xf>
    <xf numFmtId="9" fontId="0" fillId="0" borderId="0" xfId="0" applyNumberFormat="1" applyProtection="1">
      <protection locked="0"/>
    </xf>
    <xf numFmtId="0" fontId="2" fillId="0" borderId="0" xfId="3" applyFill="1" applyProtection="1">
      <protection locked="0"/>
    </xf>
    <xf numFmtId="0" fontId="3" fillId="0" borderId="0" xfId="4" applyFill="1" applyProtection="1">
      <protection locked="0"/>
    </xf>
    <xf numFmtId="0" fontId="24" fillId="0" borderId="0" xfId="0" applyFont="1" applyAlignment="1">
      <alignment horizontal="center" vertical="center"/>
    </xf>
    <xf numFmtId="0" fontId="25" fillId="0" borderId="0" xfId="0" quotePrefix="1" applyFont="1" applyAlignment="1">
      <alignment horizontal="left" vertical="center" wrapText="1"/>
    </xf>
    <xf numFmtId="0" fontId="25" fillId="0" borderId="0" xfId="0" applyFont="1" applyAlignment="1">
      <alignment horizontal="left" vertical="center" wrapText="1"/>
    </xf>
    <xf numFmtId="0" fontId="16" fillId="8" borderId="11" xfId="0" applyFont="1" applyFill="1" applyBorder="1" applyAlignment="1">
      <alignment horizontal="center"/>
    </xf>
    <xf numFmtId="44" fontId="17" fillId="6" borderId="11" xfId="0" applyNumberFormat="1" applyFont="1" applyFill="1" applyBorder="1"/>
    <xf numFmtId="44" fontId="16" fillId="8" borderId="11" xfId="0" applyNumberFormat="1" applyFont="1" applyFill="1" applyBorder="1"/>
    <xf numFmtId="0" fontId="7" fillId="0" borderId="0" xfId="0" applyFont="1"/>
    <xf numFmtId="0" fontId="16" fillId="0" borderId="0" xfId="0" applyFont="1" applyAlignment="1" applyProtection="1">
      <alignment vertical="center"/>
      <protection locked="0"/>
    </xf>
    <xf numFmtId="0" fontId="17" fillId="6" borderId="11" xfId="0" applyFont="1" applyFill="1" applyBorder="1" applyProtection="1">
      <protection locked="0"/>
    </xf>
    <xf numFmtId="44" fontId="17" fillId="6" borderId="11" xfId="0" applyNumberFormat="1" applyFont="1" applyFill="1" applyBorder="1" applyProtection="1">
      <protection locked="0"/>
    </xf>
    <xf numFmtId="44" fontId="16" fillId="8" borderId="11" xfId="0" applyNumberFormat="1" applyFont="1" applyFill="1" applyBorder="1" applyProtection="1">
      <protection locked="0"/>
    </xf>
    <xf numFmtId="44" fontId="0" fillId="0" borderId="0" xfId="0" applyNumberFormat="1" applyProtection="1">
      <protection locked="0"/>
    </xf>
    <xf numFmtId="0" fontId="16" fillId="8" borderId="11" xfId="0" applyFont="1" applyFill="1" applyBorder="1" applyAlignment="1">
      <alignment horizontal="center" vertical="center" wrapText="1"/>
    </xf>
    <xf numFmtId="0" fontId="14" fillId="0" borderId="21" xfId="0" applyFont="1" applyBorder="1" applyAlignment="1">
      <alignment horizontal="center" vertical="center"/>
    </xf>
    <xf numFmtId="0" fontId="25" fillId="0" borderId="0" xfId="0" applyFont="1" applyAlignment="1">
      <alignment horizontal="center" vertical="center" wrapText="1"/>
    </xf>
    <xf numFmtId="0" fontId="6" fillId="0" borderId="0" xfId="0" applyFont="1"/>
    <xf numFmtId="44" fontId="17" fillId="6" borderId="11" xfId="1" applyFont="1" applyFill="1" applyBorder="1" applyProtection="1"/>
    <xf numFmtId="44" fontId="16" fillId="8" borderId="11" xfId="0" applyNumberFormat="1" applyFont="1" applyFill="1" applyBorder="1" applyAlignment="1">
      <alignment horizontal="center" vertical="center"/>
    </xf>
    <xf numFmtId="9" fontId="16" fillId="8" borderId="11" xfId="2" applyFont="1" applyFill="1" applyBorder="1" applyAlignment="1" applyProtection="1">
      <alignment horizontal="center" vertical="center"/>
    </xf>
    <xf numFmtId="0" fontId="0" fillId="0" borderId="0" xfId="0" applyAlignment="1">
      <alignment horizontal="center"/>
    </xf>
    <xf numFmtId="0" fontId="20" fillId="8" borderId="11" xfId="0" applyFont="1" applyFill="1" applyBorder="1" applyAlignment="1">
      <alignment horizontal="center"/>
    </xf>
    <xf numFmtId="1" fontId="17" fillId="6" borderId="11" xfId="0" applyNumberFormat="1" applyFont="1" applyFill="1" applyBorder="1" applyAlignment="1">
      <alignment horizontal="center"/>
    </xf>
    <xf numFmtId="1" fontId="16" fillId="8" borderId="11" xfId="0" applyNumberFormat="1" applyFont="1" applyFill="1" applyBorder="1" applyAlignment="1">
      <alignment horizontal="center"/>
    </xf>
    <xf numFmtId="0" fontId="19" fillId="6" borderId="11" xfId="0" applyFont="1" applyFill="1" applyBorder="1" applyAlignment="1">
      <alignment horizontal="center"/>
    </xf>
    <xf numFmtId="44" fontId="17" fillId="6" borderId="11" xfId="1" applyFont="1" applyFill="1" applyBorder="1" applyAlignment="1" applyProtection="1">
      <alignment horizontal="center"/>
    </xf>
    <xf numFmtId="2" fontId="16" fillId="8" borderId="11" xfId="0" applyNumberFormat="1" applyFont="1" applyFill="1" applyBorder="1" applyAlignment="1">
      <alignment horizontal="center"/>
    </xf>
    <xf numFmtId="44" fontId="16" fillId="8" borderId="11" xfId="1" applyFont="1" applyFill="1" applyBorder="1" applyAlignment="1" applyProtection="1">
      <alignment horizontal="center"/>
    </xf>
    <xf numFmtId="44" fontId="17" fillId="6" borderId="15" xfId="1" applyFont="1" applyFill="1" applyBorder="1" applyAlignment="1" applyProtection="1">
      <alignment horizontal="center"/>
    </xf>
    <xf numFmtId="44" fontId="16" fillId="8" borderId="15" xfId="1" applyFont="1" applyFill="1" applyBorder="1" applyAlignment="1" applyProtection="1">
      <alignment horizontal="center"/>
    </xf>
    <xf numFmtId="2" fontId="16" fillId="8" borderId="17" xfId="0" applyNumberFormat="1" applyFont="1" applyFill="1" applyBorder="1" applyAlignment="1">
      <alignment horizontal="center"/>
    </xf>
    <xf numFmtId="44" fontId="16" fillId="8" borderId="11" xfId="0" applyNumberFormat="1" applyFont="1" applyFill="1" applyBorder="1" applyAlignment="1">
      <alignment horizontal="center"/>
    </xf>
    <xf numFmtId="0" fontId="19" fillId="6" borderId="20" xfId="0" applyFont="1" applyFill="1" applyBorder="1" applyAlignment="1">
      <alignment horizontal="center"/>
    </xf>
    <xf numFmtId="0" fontId="17" fillId="6" borderId="20" xfId="0" applyFont="1" applyFill="1" applyBorder="1" applyAlignment="1">
      <alignment horizontal="left"/>
    </xf>
    <xf numFmtId="2" fontId="17" fillId="6" borderId="20" xfId="0" applyNumberFormat="1" applyFont="1" applyFill="1" applyBorder="1" applyAlignment="1">
      <alignment horizontal="center"/>
    </xf>
    <xf numFmtId="44" fontId="17" fillId="6" borderId="20" xfId="1" applyFont="1" applyFill="1" applyBorder="1" applyAlignment="1" applyProtection="1">
      <alignment horizontal="center"/>
    </xf>
    <xf numFmtId="44" fontId="17" fillId="6" borderId="13" xfId="1" applyFont="1" applyFill="1" applyBorder="1" applyAlignment="1" applyProtection="1">
      <alignment horizontal="center"/>
    </xf>
    <xf numFmtId="0" fontId="16" fillId="8" borderId="20" xfId="0" applyFont="1" applyFill="1" applyBorder="1" applyAlignment="1">
      <alignment horizontal="center" vertical="center"/>
    </xf>
    <xf numFmtId="0" fontId="16" fillId="8" borderId="11" xfId="0" applyFont="1" applyFill="1" applyBorder="1" applyAlignment="1">
      <alignment horizontal="center" vertical="top" wrapText="1"/>
    </xf>
    <xf numFmtId="0" fontId="37" fillId="7" borderId="11" xfId="0" applyFont="1" applyFill="1" applyBorder="1" applyAlignment="1" applyProtection="1">
      <alignment horizontal="left"/>
      <protection locked="0"/>
    </xf>
    <xf numFmtId="2" fontId="19" fillId="7" borderId="17" xfId="0" applyNumberFormat="1" applyFont="1" applyFill="1" applyBorder="1" applyAlignment="1" applyProtection="1">
      <alignment horizontal="center"/>
      <protection locked="0"/>
    </xf>
    <xf numFmtId="2" fontId="17" fillId="6" borderId="17" xfId="0" applyNumberFormat="1" applyFont="1" applyFill="1" applyBorder="1" applyAlignment="1" applyProtection="1">
      <alignment horizontal="center"/>
      <protection locked="0"/>
    </xf>
    <xf numFmtId="2" fontId="17" fillId="6" borderId="11" xfId="0" applyNumberFormat="1" applyFont="1" applyFill="1" applyBorder="1" applyAlignment="1" applyProtection="1">
      <alignment horizontal="center"/>
      <protection locked="0"/>
    </xf>
    <xf numFmtId="0" fontId="0" fillId="0" borderId="1" xfId="0" applyBorder="1"/>
    <xf numFmtId="0" fontId="0" fillId="0" borderId="12" xfId="0" applyBorder="1" applyAlignment="1">
      <alignment horizontal="right"/>
    </xf>
    <xf numFmtId="0" fontId="4" fillId="4" borderId="2" xfId="0" applyFont="1" applyFill="1" applyBorder="1" applyAlignment="1">
      <alignment horizontal="center"/>
    </xf>
    <xf numFmtId="0" fontId="4" fillId="4" borderId="2" xfId="0" applyFont="1" applyFill="1" applyBorder="1"/>
    <xf numFmtId="0" fontId="4" fillId="4" borderId="6" xfId="0" applyFont="1" applyFill="1" applyBorder="1" applyAlignment="1">
      <alignment horizontal="center"/>
    </xf>
    <xf numFmtId="164" fontId="7" fillId="0" borderId="12" xfId="0" applyNumberFormat="1" applyFont="1" applyBorder="1" applyAlignment="1" applyProtection="1">
      <alignment horizontal="left"/>
      <protection locked="0"/>
    </xf>
    <xf numFmtId="0" fontId="9" fillId="0" borderId="4" xfId="0" applyFont="1" applyBorder="1" applyProtection="1">
      <protection locked="0"/>
    </xf>
    <xf numFmtId="0" fontId="44" fillId="5" borderId="2" xfId="0" applyFont="1" applyFill="1" applyBorder="1" applyProtection="1">
      <protection locked="0"/>
    </xf>
    <xf numFmtId="0" fontId="9" fillId="5" borderId="2" xfId="0" applyFont="1" applyFill="1" applyBorder="1" applyAlignment="1" applyProtection="1">
      <alignment horizontal="center" vertical="center" wrapText="1"/>
      <protection locked="0"/>
    </xf>
    <xf numFmtId="0" fontId="9" fillId="5" borderId="2" xfId="0" applyFont="1" applyFill="1" applyBorder="1" applyAlignment="1" applyProtection="1">
      <alignment vertical="top" wrapText="1"/>
      <protection locked="0"/>
    </xf>
    <xf numFmtId="14" fontId="9" fillId="5" borderId="2" xfId="0" applyNumberFormat="1" applyFont="1" applyFill="1" applyBorder="1" applyAlignment="1" applyProtection="1">
      <alignment vertical="top" wrapText="1"/>
      <protection locked="0"/>
    </xf>
    <xf numFmtId="0" fontId="6" fillId="0" borderId="2" xfId="0" applyFont="1" applyBorder="1" applyProtection="1">
      <protection locked="0"/>
    </xf>
    <xf numFmtId="0" fontId="9" fillId="0" borderId="2" xfId="0" applyFont="1" applyBorder="1" applyAlignment="1" applyProtection="1">
      <alignment horizontal="center" vertical="center"/>
      <protection locked="0"/>
    </xf>
    <xf numFmtId="0" fontId="9" fillId="0" borderId="2" xfId="0" applyFont="1" applyBorder="1" applyAlignment="1" applyProtection="1">
      <alignment vertical="top"/>
      <protection locked="0"/>
    </xf>
    <xf numFmtId="14" fontId="9" fillId="0" borderId="2" xfId="0" applyNumberFormat="1" applyFont="1" applyBorder="1" applyAlignment="1" applyProtection="1">
      <alignment vertical="top" wrapText="1"/>
      <protection locked="0"/>
    </xf>
    <xf numFmtId="0" fontId="9" fillId="5" borderId="2" xfId="0" applyFont="1" applyFill="1" applyBorder="1" applyAlignment="1" applyProtection="1">
      <alignment horizontal="center" vertical="center"/>
      <protection locked="0"/>
    </xf>
    <xf numFmtId="0" fontId="9" fillId="5" borderId="2" xfId="0" applyFont="1" applyFill="1" applyBorder="1" applyAlignment="1" applyProtection="1">
      <alignment vertical="top"/>
      <protection locked="0"/>
    </xf>
    <xf numFmtId="0" fontId="45" fillId="9" borderId="2" xfId="0" applyFont="1" applyFill="1" applyBorder="1" applyAlignment="1" applyProtection="1">
      <alignment vertical="top" wrapText="1"/>
      <protection locked="0"/>
    </xf>
    <xf numFmtId="0" fontId="15" fillId="0" borderId="2" xfId="0" applyFont="1" applyBorder="1" applyAlignment="1" applyProtection="1">
      <alignment vertical="top" wrapText="1"/>
      <protection locked="0"/>
    </xf>
    <xf numFmtId="0" fontId="11" fillId="0" borderId="2" xfId="0" applyFont="1" applyBorder="1" applyAlignment="1" applyProtection="1">
      <alignment vertical="top" wrapText="1"/>
      <protection locked="0"/>
    </xf>
    <xf numFmtId="0" fontId="0" fillId="0" borderId="4" xfId="0" applyBorder="1" applyProtection="1">
      <protection locked="0"/>
    </xf>
    <xf numFmtId="0" fontId="0" fillId="5" borderId="4" xfId="0" applyFill="1" applyBorder="1" applyProtection="1">
      <protection locked="0"/>
    </xf>
    <xf numFmtId="0" fontId="19" fillId="7" borderId="11" xfId="0" applyFont="1" applyFill="1" applyBorder="1" applyProtection="1">
      <protection locked="0"/>
    </xf>
    <xf numFmtId="0" fontId="16" fillId="8" borderId="11" xfId="0" applyFont="1" applyFill="1" applyBorder="1"/>
    <xf numFmtId="0" fontId="0" fillId="0" borderId="11" xfId="0" applyBorder="1" applyAlignment="1" applyProtection="1">
      <alignment horizontal="center"/>
      <protection locked="0"/>
    </xf>
    <xf numFmtId="0" fontId="16" fillId="8" borderId="17" xfId="0" applyFont="1" applyFill="1" applyBorder="1" applyAlignment="1">
      <alignment horizontal="center"/>
    </xf>
    <xf numFmtId="0" fontId="16" fillId="8" borderId="11" xfId="0" applyFont="1" applyFill="1" applyBorder="1" applyAlignment="1">
      <alignment horizontal="right"/>
    </xf>
    <xf numFmtId="0" fontId="15" fillId="0" borderId="0" xfId="0" quotePrefix="1" applyFont="1" applyAlignment="1" applyProtection="1">
      <alignment vertical="center" wrapText="1"/>
      <protection locked="0"/>
    </xf>
    <xf numFmtId="2" fontId="0" fillId="0" borderId="0" xfId="0" applyNumberFormat="1" applyProtection="1">
      <protection locked="0"/>
    </xf>
    <xf numFmtId="0" fontId="0" fillId="7" borderId="0" xfId="0" applyFill="1" applyProtection="1">
      <protection locked="0"/>
    </xf>
    <xf numFmtId="9" fontId="17" fillId="6" borderId="11" xfId="2" applyFont="1" applyFill="1" applyBorder="1" applyAlignment="1" applyProtection="1">
      <alignment horizontal="center"/>
      <protection locked="0"/>
    </xf>
    <xf numFmtId="1" fontId="17" fillId="6" borderId="11" xfId="0" applyNumberFormat="1" applyFont="1" applyFill="1" applyBorder="1" applyAlignment="1" applyProtection="1">
      <alignment horizontal="center"/>
      <protection locked="0"/>
    </xf>
    <xf numFmtId="0" fontId="16" fillId="6" borderId="11" xfId="0" applyFont="1" applyFill="1" applyBorder="1" applyAlignment="1" applyProtection="1">
      <alignment horizontal="left"/>
      <protection locked="0"/>
    </xf>
    <xf numFmtId="0" fontId="21" fillId="0" borderId="0" xfId="0" applyFont="1" applyProtection="1">
      <protection locked="0"/>
    </xf>
    <xf numFmtId="0" fontId="17" fillId="0" borderId="0" xfId="0" applyFont="1" applyProtection="1">
      <protection locked="0"/>
    </xf>
    <xf numFmtId="0" fontId="17" fillId="0" borderId="0" xfId="0" applyFont="1" applyAlignment="1" applyProtection="1">
      <alignment horizontal="left"/>
      <protection locked="0"/>
    </xf>
    <xf numFmtId="0" fontId="0" fillId="7" borderId="0" xfId="0" applyFill="1" applyAlignment="1" applyProtection="1">
      <alignment horizontal="center"/>
      <protection locked="0"/>
    </xf>
    <xf numFmtId="0" fontId="4" fillId="0" borderId="0" xfId="0" applyFont="1" applyAlignment="1" applyProtection="1">
      <alignment vertical="center" wrapText="1"/>
      <protection locked="0"/>
    </xf>
    <xf numFmtId="0" fontId="0" fillId="9" borderId="0" xfId="0" applyFill="1" applyProtection="1">
      <protection locked="0"/>
    </xf>
    <xf numFmtId="0" fontId="7" fillId="0" borderId="0" xfId="0" applyFont="1" applyProtection="1">
      <protection locked="0"/>
    </xf>
    <xf numFmtId="0" fontId="22" fillId="9" borderId="0" xfId="0" applyFont="1" applyFill="1" applyProtection="1">
      <protection locked="0"/>
    </xf>
    <xf numFmtId="0" fontId="22" fillId="0" borderId="0" xfId="0" applyFont="1" applyProtection="1">
      <protection locked="0"/>
    </xf>
    <xf numFmtId="0" fontId="16" fillId="9" borderId="12" xfId="0" applyFont="1" applyFill="1" applyBorder="1" applyAlignment="1" applyProtection="1">
      <alignment horizontal="right"/>
      <protection locked="0"/>
    </xf>
    <xf numFmtId="0" fontId="16" fillId="9" borderId="12" xfId="0" applyFont="1" applyFill="1" applyBorder="1" applyAlignment="1" applyProtection="1">
      <alignment horizontal="center"/>
      <protection locked="0"/>
    </xf>
    <xf numFmtId="2" fontId="16" fillId="9" borderId="12" xfId="0" applyNumberFormat="1" applyFont="1" applyFill="1" applyBorder="1" applyAlignment="1" applyProtection="1">
      <alignment horizontal="center"/>
      <protection locked="0"/>
    </xf>
    <xf numFmtId="2" fontId="30" fillId="9" borderId="12" xfId="0" applyNumberFormat="1" applyFont="1" applyFill="1" applyBorder="1" applyAlignment="1" applyProtection="1">
      <alignment horizontal="center"/>
      <protection locked="0"/>
    </xf>
    <xf numFmtId="44" fontId="16" fillId="9" borderId="12" xfId="1" applyFont="1" applyFill="1" applyBorder="1" applyAlignment="1" applyProtection="1">
      <alignment horizontal="center"/>
      <protection locked="0"/>
    </xf>
    <xf numFmtId="0" fontId="39" fillId="6" borderId="11" xfId="0" applyFont="1" applyFill="1" applyBorder="1" applyProtection="1">
      <protection locked="0"/>
    </xf>
    <xf numFmtId="0" fontId="19" fillId="0" borderId="0" xfId="0" applyFont="1" applyAlignment="1" applyProtection="1">
      <alignment horizontal="center"/>
      <protection locked="0"/>
    </xf>
    <xf numFmtId="0" fontId="19" fillId="0" borderId="0" xfId="0" applyFont="1" applyAlignment="1" applyProtection="1">
      <alignment horizontal="left"/>
      <protection locked="0"/>
    </xf>
    <xf numFmtId="0" fontId="40" fillId="0" borderId="0" xfId="0" applyFont="1" applyProtection="1">
      <protection locked="0"/>
    </xf>
    <xf numFmtId="0" fontId="19" fillId="0" borderId="12" xfId="0" applyFont="1" applyBorder="1" applyAlignment="1" applyProtection="1">
      <alignment horizontal="center"/>
      <protection locked="0"/>
    </xf>
    <xf numFmtId="0" fontId="6" fillId="0" borderId="0" xfId="0" applyFont="1" applyProtection="1">
      <protection locked="0"/>
    </xf>
    <xf numFmtId="2" fontId="19" fillId="10" borderId="17" xfId="0" applyNumberFormat="1" applyFont="1" applyFill="1" applyBorder="1" applyAlignment="1" applyProtection="1">
      <alignment horizontal="center"/>
      <protection locked="0"/>
    </xf>
    <xf numFmtId="0" fontId="19" fillId="7" borderId="20" xfId="0" applyFont="1" applyFill="1" applyBorder="1" applyAlignment="1" applyProtection="1">
      <alignment horizontal="center"/>
      <protection locked="0"/>
    </xf>
    <xf numFmtId="0" fontId="37" fillId="10" borderId="11" xfId="0" applyFont="1" applyFill="1" applyBorder="1" applyAlignment="1" applyProtection="1">
      <alignment horizontal="left"/>
      <protection locked="0"/>
    </xf>
    <xf numFmtId="166" fontId="17" fillId="6" borderId="11" xfId="0" applyNumberFormat="1" applyFont="1" applyFill="1" applyBorder="1" applyAlignment="1">
      <alignment horizontal="right"/>
    </xf>
    <xf numFmtId="9" fontId="17" fillId="6" borderId="11" xfId="0" applyNumberFormat="1" applyFont="1" applyFill="1" applyBorder="1" applyAlignment="1">
      <alignment horizontal="right"/>
    </xf>
    <xf numFmtId="0" fontId="65" fillId="0" borderId="0" xfId="0" applyFont="1"/>
    <xf numFmtId="0" fontId="65" fillId="0" borderId="0" xfId="0" applyFont="1" applyAlignment="1">
      <alignment horizontal="right"/>
    </xf>
    <xf numFmtId="0" fontId="66" fillId="0" borderId="0" xfId="0" applyFont="1" applyAlignment="1">
      <alignment horizontal="center"/>
    </xf>
    <xf numFmtId="0" fontId="67" fillId="0" borderId="0" xfId="0" applyFont="1" applyAlignment="1">
      <alignment horizontal="right" vertical="center"/>
    </xf>
    <xf numFmtId="0" fontId="46" fillId="0" borderId="0" xfId="0" applyFont="1" applyAlignment="1">
      <alignment horizontal="right" vertical="center"/>
    </xf>
    <xf numFmtId="0" fontId="67" fillId="0" borderId="0" xfId="0" applyFont="1" applyAlignment="1">
      <alignment horizontal="center" vertical="center"/>
    </xf>
    <xf numFmtId="0" fontId="68" fillId="0" borderId="0" xfId="0" applyFont="1" applyAlignment="1">
      <alignment horizontal="left" vertical="top" wrapText="1"/>
    </xf>
    <xf numFmtId="0" fontId="29" fillId="0" borderId="0" xfId="0" applyFont="1" applyAlignment="1">
      <alignment vertical="top" wrapText="1"/>
    </xf>
    <xf numFmtId="0" fontId="0" fillId="0" borderId="14" xfId="0" applyBorder="1"/>
    <xf numFmtId="0" fontId="69" fillId="4" borderId="56" xfId="0" applyFont="1" applyFill="1" applyBorder="1" applyAlignment="1">
      <alignment horizontal="center" vertical="center"/>
    </xf>
    <xf numFmtId="0" fontId="49" fillId="0" borderId="0" xfId="0" applyFont="1" applyAlignment="1">
      <alignment horizontal="right" vertical="center"/>
    </xf>
    <xf numFmtId="0" fontId="54" fillId="0" borderId="0" xfId="0" applyFont="1" applyAlignment="1">
      <alignment horizontal="right" vertical="center"/>
    </xf>
    <xf numFmtId="0" fontId="71" fillId="0" borderId="0" xfId="0" applyFont="1"/>
    <xf numFmtId="0" fontId="47" fillId="9" borderId="0" xfId="0" applyFont="1" applyFill="1" applyAlignment="1">
      <alignment vertical="center"/>
    </xf>
    <xf numFmtId="0" fontId="73" fillId="0" borderId="0" xfId="0" applyFont="1"/>
    <xf numFmtId="0" fontId="69" fillId="4" borderId="56" xfId="0" applyFont="1" applyFill="1" applyBorder="1" applyAlignment="1">
      <alignment vertical="center"/>
    </xf>
    <xf numFmtId="0" fontId="69" fillId="4" borderId="53" xfId="0" applyFont="1" applyFill="1" applyBorder="1" applyAlignment="1">
      <alignment vertical="center"/>
    </xf>
    <xf numFmtId="0" fontId="47" fillId="0" borderId="0" xfId="0" applyFont="1" applyProtection="1">
      <protection hidden="1"/>
    </xf>
    <xf numFmtId="0" fontId="74" fillId="0" borderId="0" xfId="0" applyFont="1"/>
    <xf numFmtId="0" fontId="47" fillId="9" borderId="0" xfId="0" applyFont="1" applyFill="1"/>
    <xf numFmtId="0" fontId="52" fillId="0" borderId="0" xfId="0" applyFont="1" applyAlignment="1">
      <alignment horizontal="center" vertical="center"/>
    </xf>
    <xf numFmtId="8" fontId="52" fillId="0" borderId="0" xfId="0" applyNumberFormat="1" applyFont="1" applyAlignment="1">
      <alignment horizontal="center" vertical="center"/>
    </xf>
    <xf numFmtId="0" fontId="57" fillId="9" borderId="0" xfId="0" applyFont="1" applyFill="1"/>
    <xf numFmtId="0" fontId="75" fillId="0" borderId="0" xfId="0" applyFont="1" applyAlignment="1">
      <alignment vertical="center"/>
    </xf>
    <xf numFmtId="0" fontId="69" fillId="9" borderId="0" xfId="0" applyFont="1" applyFill="1" applyAlignment="1">
      <alignment vertical="center"/>
    </xf>
    <xf numFmtId="0" fontId="70" fillId="12" borderId="11" xfId="0" applyFont="1" applyFill="1" applyBorder="1" applyAlignment="1">
      <alignment horizontal="center" vertical="center"/>
    </xf>
    <xf numFmtId="0" fontId="70" fillId="12" borderId="17" xfId="0" applyFont="1" applyFill="1" applyBorder="1" applyAlignment="1">
      <alignment horizontal="center" vertical="center"/>
    </xf>
    <xf numFmtId="0" fontId="69" fillId="4" borderId="11" xfId="0" applyFont="1" applyFill="1" applyBorder="1" applyAlignment="1">
      <alignment vertical="center"/>
    </xf>
    <xf numFmtId="0" fontId="57" fillId="0" borderId="15" xfId="0" applyFont="1" applyBorder="1"/>
    <xf numFmtId="0" fontId="52" fillId="7" borderId="60" xfId="0" applyFont="1" applyFill="1" applyBorder="1" applyAlignment="1">
      <alignment horizontal="center" vertical="center"/>
    </xf>
    <xf numFmtId="0" fontId="52" fillId="0" borderId="60" xfId="0" applyFont="1" applyBorder="1" applyAlignment="1">
      <alignment horizontal="center" vertical="center"/>
    </xf>
    <xf numFmtId="0" fontId="52" fillId="9" borderId="60" xfId="0" applyFont="1" applyFill="1" applyBorder="1" applyAlignment="1">
      <alignment horizontal="center" vertical="center"/>
    </xf>
    <xf numFmtId="0" fontId="52" fillId="7" borderId="0" xfId="0" applyFont="1" applyFill="1" applyAlignment="1">
      <alignment horizontal="center" vertical="center"/>
    </xf>
    <xf numFmtId="0" fontId="52" fillId="9" borderId="0" xfId="0" applyFont="1" applyFill="1" applyAlignment="1">
      <alignment horizontal="center" vertical="center"/>
    </xf>
    <xf numFmtId="49" fontId="52" fillId="7" borderId="11" xfId="0" applyNumberFormat="1" applyFont="1" applyFill="1" applyBorder="1" applyAlignment="1">
      <alignment horizontal="center" vertical="center"/>
    </xf>
    <xf numFmtId="0" fontId="47" fillId="0" borderId="0" xfId="0" applyFont="1" applyAlignment="1">
      <alignment horizontal="right" vertical="center"/>
    </xf>
    <xf numFmtId="0" fontId="53" fillId="0" borderId="0" xfId="0" applyFont="1" applyAlignment="1">
      <alignment vertical="center"/>
    </xf>
    <xf numFmtId="0" fontId="77" fillId="0" borderId="0" xfId="0" applyFont="1" applyAlignment="1">
      <alignment horizontal="right" vertical="center"/>
    </xf>
    <xf numFmtId="0" fontId="78" fillId="0" borderId="0" xfId="0" applyFont="1" applyAlignment="1">
      <alignment horizontal="right" vertical="center"/>
    </xf>
    <xf numFmtId="0" fontId="79" fillId="0" borderId="0" xfId="0" applyFont="1" applyAlignment="1">
      <alignment horizontal="right" vertical="center"/>
    </xf>
    <xf numFmtId="0" fontId="80" fillId="0" borderId="0" xfId="0" applyFont="1" applyAlignment="1">
      <alignment horizontal="right"/>
    </xf>
    <xf numFmtId="0" fontId="81" fillId="0" borderId="0" xfId="0" applyFont="1"/>
    <xf numFmtId="0" fontId="82" fillId="0" borderId="0" xfId="0" applyFont="1" applyAlignment="1">
      <alignment horizontal="left" vertical="center"/>
    </xf>
    <xf numFmtId="0" fontId="82" fillId="0" borderId="0" xfId="0" applyFont="1" applyAlignment="1">
      <alignment vertical="center"/>
    </xf>
    <xf numFmtId="0" fontId="83" fillId="0" borderId="48" xfId="0" applyFont="1" applyBorder="1" applyAlignment="1">
      <alignment horizontal="right"/>
    </xf>
    <xf numFmtId="0" fontId="83" fillId="0" borderId="18" xfId="0" applyFont="1" applyBorder="1" applyAlignment="1">
      <alignment horizontal="right"/>
    </xf>
    <xf numFmtId="0" fontId="83" fillId="0" borderId="13" xfId="0" applyFont="1" applyBorder="1" applyAlignment="1">
      <alignment horizontal="right"/>
    </xf>
    <xf numFmtId="0" fontId="84" fillId="0" borderId="0" xfId="0" applyFont="1" applyAlignment="1">
      <alignment vertical="center"/>
    </xf>
    <xf numFmtId="0" fontId="83" fillId="0" borderId="0" xfId="0" applyFont="1" applyAlignment="1">
      <alignment horizontal="right"/>
    </xf>
    <xf numFmtId="0" fontId="77" fillId="0" borderId="0" xfId="0" applyFont="1" applyAlignment="1">
      <alignment vertical="center"/>
    </xf>
    <xf numFmtId="49" fontId="82" fillId="0" borderId="0" xfId="0" applyNumberFormat="1" applyFont="1" applyAlignment="1">
      <alignment horizontal="left" vertical="center"/>
    </xf>
    <xf numFmtId="0" fontId="86" fillId="0" borderId="0" xfId="0" applyFont="1" applyAlignment="1">
      <alignment horizontal="left" vertical="top" wrapText="1"/>
    </xf>
    <xf numFmtId="0" fontId="87" fillId="0" borderId="0" xfId="0" applyFont="1" applyAlignment="1">
      <alignment horizontal="left" vertical="top" wrapText="1"/>
    </xf>
    <xf numFmtId="0" fontId="31" fillId="0" borderId="0" xfId="0" applyFont="1" applyAlignment="1">
      <alignment horizontal="left" vertical="top" wrapText="1"/>
    </xf>
    <xf numFmtId="14" fontId="82" fillId="0" borderId="0" xfId="0" applyNumberFormat="1" applyFont="1" applyAlignment="1">
      <alignment horizontal="left" vertical="center"/>
    </xf>
    <xf numFmtId="0" fontId="88" fillId="0" borderId="0" xfId="0" applyFont="1"/>
    <xf numFmtId="0" fontId="88" fillId="0" borderId="0" xfId="0" applyFont="1" applyAlignment="1">
      <alignment vertical="center"/>
    </xf>
    <xf numFmtId="0" fontId="89" fillId="0" borderId="0" xfId="0" applyFont="1" applyAlignment="1">
      <alignment vertical="center"/>
    </xf>
    <xf numFmtId="0" fontId="7" fillId="0" borderId="0" xfId="5" applyFont="1" applyAlignment="1">
      <alignment vertical="center"/>
    </xf>
    <xf numFmtId="0" fontId="90" fillId="0" borderId="0" xfId="0" applyFont="1" applyAlignment="1">
      <alignment vertical="center"/>
    </xf>
    <xf numFmtId="167" fontId="82" fillId="0" borderId="0" xfId="0" applyNumberFormat="1" applyFont="1" applyAlignment="1">
      <alignment horizontal="left" vertical="center"/>
    </xf>
    <xf numFmtId="0" fontId="91" fillId="0" borderId="0" xfId="0" applyFont="1" applyAlignment="1">
      <alignment vertical="center"/>
    </xf>
    <xf numFmtId="0" fontId="81" fillId="0" borderId="0" xfId="0" applyFont="1" applyAlignment="1">
      <alignment vertical="top" wrapText="1"/>
    </xf>
    <xf numFmtId="0" fontId="81" fillId="0" borderId="0" xfId="0" applyFont="1" applyAlignment="1">
      <alignment horizontal="left" vertical="top" wrapText="1"/>
    </xf>
    <xf numFmtId="0" fontId="50" fillId="0" borderId="0" xfId="0" applyFont="1" applyAlignment="1">
      <alignment vertical="center"/>
    </xf>
    <xf numFmtId="0" fontId="47" fillId="0" borderId="12" xfId="0" applyFont="1" applyBorder="1"/>
    <xf numFmtId="0" fontId="73" fillId="0" borderId="0" xfId="0" applyFont="1" applyAlignment="1">
      <alignment horizontal="right"/>
    </xf>
    <xf numFmtId="44" fontId="52" fillId="0" borderId="0" xfId="0" applyNumberFormat="1" applyFont="1" applyAlignment="1">
      <alignment vertical="center"/>
    </xf>
    <xf numFmtId="44" fontId="53" fillId="0" borderId="0" xfId="0" applyNumberFormat="1" applyFont="1" applyAlignment="1">
      <alignment vertical="center"/>
    </xf>
    <xf numFmtId="0" fontId="37" fillId="0" borderId="11" xfId="0" applyFont="1" applyBorder="1" applyAlignment="1">
      <alignment horizontal="left"/>
    </xf>
    <xf numFmtId="0" fontId="4" fillId="8" borderId="11" xfId="0" applyFont="1" applyFill="1" applyBorder="1" applyAlignment="1">
      <alignment vertical="center"/>
    </xf>
    <xf numFmtId="0" fontId="73" fillId="0" borderId="0" xfId="0" applyFont="1" applyAlignment="1">
      <alignment horizontal="right" vertical="center"/>
    </xf>
    <xf numFmtId="0" fontId="73" fillId="0" borderId="0" xfId="0" applyFont="1" applyAlignment="1">
      <alignment horizontal="center"/>
    </xf>
    <xf numFmtId="0" fontId="47" fillId="0" borderId="12" xfId="0" applyFont="1" applyBorder="1" applyAlignment="1">
      <alignment horizontal="center"/>
    </xf>
    <xf numFmtId="0" fontId="73" fillId="0" borderId="12" xfId="0" applyFont="1" applyBorder="1" applyAlignment="1">
      <alignment horizontal="right" vertical="center"/>
    </xf>
    <xf numFmtId="44" fontId="73" fillId="0" borderId="12" xfId="0" applyNumberFormat="1" applyFont="1" applyBorder="1" applyAlignment="1">
      <alignment horizontal="right" vertical="center"/>
    </xf>
    <xf numFmtId="44" fontId="73" fillId="0" borderId="0" xfId="0" applyNumberFormat="1" applyFont="1" applyAlignment="1">
      <alignment horizontal="right" vertical="center"/>
    </xf>
    <xf numFmtId="0" fontId="73" fillId="0" borderId="16" xfId="0" applyFont="1" applyBorder="1" applyAlignment="1">
      <alignment horizontal="right" vertical="center"/>
    </xf>
    <xf numFmtId="44" fontId="73" fillId="0" borderId="16" xfId="0" applyNumberFormat="1" applyFont="1" applyBorder="1" applyAlignment="1">
      <alignment horizontal="right" vertical="center"/>
    </xf>
    <xf numFmtId="0" fontId="73" fillId="0" borderId="63" xfId="0" applyFont="1" applyBorder="1" applyAlignment="1">
      <alignment horizontal="right" vertical="center"/>
    </xf>
    <xf numFmtId="44" fontId="73" fillId="0" borderId="63" xfId="0" applyNumberFormat="1" applyFont="1" applyBorder="1" applyAlignment="1">
      <alignment horizontal="right" vertical="center"/>
    </xf>
    <xf numFmtId="0" fontId="47" fillId="0" borderId="12" xfId="0" applyFont="1" applyBorder="1" applyAlignment="1">
      <alignment horizontal="right" vertical="center"/>
    </xf>
    <xf numFmtId="0" fontId="93" fillId="13" borderId="47" xfId="0" applyFont="1" applyFill="1" applyBorder="1" applyAlignment="1">
      <alignment horizontal="center" vertical="center"/>
    </xf>
    <xf numFmtId="0" fontId="94" fillId="0" borderId="47" xfId="0" applyFont="1" applyBorder="1"/>
    <xf numFmtId="9" fontId="94" fillId="0" borderId="47" xfId="0" applyNumberFormat="1" applyFont="1" applyBorder="1" applyAlignment="1">
      <alignment horizontal="center" vertical="center"/>
    </xf>
    <xf numFmtId="0" fontId="94" fillId="0" borderId="47" xfId="0" applyFont="1" applyBorder="1" applyAlignment="1">
      <alignment horizontal="center" vertical="center"/>
    </xf>
    <xf numFmtId="0" fontId="98" fillId="0" borderId="67" xfId="7" applyFont="1" applyBorder="1" applyAlignment="1">
      <alignment horizontal="center"/>
    </xf>
    <xf numFmtId="0" fontId="98" fillId="0" borderId="68" xfId="7" applyFont="1" applyBorder="1" applyAlignment="1">
      <alignment horizontal="center"/>
    </xf>
    <xf numFmtId="0" fontId="63" fillId="0" borderId="67" xfId="7" applyFont="1" applyBorder="1" applyAlignment="1">
      <alignment horizontal="center"/>
    </xf>
    <xf numFmtId="0" fontId="63" fillId="0" borderId="68" xfId="7" applyFont="1" applyBorder="1" applyAlignment="1">
      <alignment horizontal="center"/>
    </xf>
    <xf numFmtId="0" fontId="63" fillId="0" borderId="68" xfId="7" applyFont="1" applyBorder="1" applyAlignment="1">
      <alignment horizontal="left"/>
    </xf>
    <xf numFmtId="168" fontId="63" fillId="0" borderId="68" xfId="7" applyNumberFormat="1" applyFont="1" applyBorder="1" applyAlignment="1">
      <alignment horizontal="center"/>
    </xf>
    <xf numFmtId="0" fontId="98" fillId="0" borderId="68" xfId="7" applyFont="1" applyBorder="1"/>
    <xf numFmtId="166" fontId="99" fillId="0" borderId="69" xfId="7" applyNumberFormat="1" applyFont="1" applyBorder="1" applyAlignment="1">
      <alignment horizontal="center"/>
    </xf>
    <xf numFmtId="0" fontId="63" fillId="0" borderId="68" xfId="7" applyFont="1" applyBorder="1"/>
    <xf numFmtId="0" fontId="100" fillId="16" borderId="69" xfId="7" applyFont="1" applyFill="1" applyBorder="1" applyAlignment="1">
      <alignment horizontal="center"/>
    </xf>
    <xf numFmtId="0" fontId="102" fillId="16" borderId="69" xfId="7" applyFont="1" applyFill="1" applyBorder="1" applyAlignment="1">
      <alignment horizontal="center"/>
    </xf>
    <xf numFmtId="0" fontId="63" fillId="0" borderId="69" xfId="7" applyFont="1" applyBorder="1" applyAlignment="1">
      <alignment horizontal="center"/>
    </xf>
    <xf numFmtId="0" fontId="63" fillId="0" borderId="69" xfId="7" applyFont="1" applyBorder="1"/>
    <xf numFmtId="0" fontId="102" fillId="16" borderId="69" xfId="7" applyFont="1" applyFill="1" applyBorder="1"/>
    <xf numFmtId="0" fontId="101" fillId="0" borderId="68" xfId="7" applyFont="1" applyBorder="1" applyAlignment="1">
      <alignment horizontal="center"/>
    </xf>
    <xf numFmtId="0" fontId="102" fillId="0" borderId="69" xfId="7" applyFont="1" applyBorder="1"/>
    <xf numFmtId="0" fontId="102" fillId="16" borderId="0" xfId="7" applyFont="1" applyFill="1"/>
    <xf numFmtId="0" fontId="63" fillId="0" borderId="69" xfId="7" applyFont="1" applyBorder="1" applyAlignment="1">
      <alignment horizontal="left"/>
    </xf>
    <xf numFmtId="0" fontId="50" fillId="0" borderId="69" xfId="7" applyFont="1" applyBorder="1" applyAlignment="1">
      <alignment horizontal="center"/>
    </xf>
    <xf numFmtId="0" fontId="50" fillId="0" borderId="69" xfId="7" applyFont="1" applyBorder="1"/>
    <xf numFmtId="0" fontId="35" fillId="0" borderId="69" xfId="7" applyFont="1" applyBorder="1" applyAlignment="1">
      <alignment horizontal="center"/>
    </xf>
    <xf numFmtId="0" fontId="35" fillId="0" borderId="69" xfId="7" applyFont="1" applyBorder="1"/>
    <xf numFmtId="0" fontId="35" fillId="0" borderId="66" xfId="7" applyFont="1" applyBorder="1"/>
    <xf numFmtId="0" fontId="50" fillId="0" borderId="70" xfId="7" applyFont="1" applyBorder="1"/>
    <xf numFmtId="0" fontId="35" fillId="0" borderId="68" xfId="7" applyFont="1" applyBorder="1"/>
    <xf numFmtId="0" fontId="63" fillId="0" borderId="71" xfId="7" applyFont="1" applyBorder="1" applyAlignment="1">
      <alignment horizontal="left"/>
    </xf>
    <xf numFmtId="0" fontId="63" fillId="0" borderId="71" xfId="7" applyFont="1" applyBorder="1" applyAlignment="1">
      <alignment horizontal="center"/>
    </xf>
    <xf numFmtId="0" fontId="102" fillId="0" borderId="64" xfId="7" applyFont="1" applyBorder="1" applyAlignment="1">
      <alignment horizontal="center"/>
    </xf>
    <xf numFmtId="0" fontId="103" fillId="0" borderId="68" xfId="7" applyFont="1" applyBorder="1" applyAlignment="1">
      <alignment horizontal="center"/>
    </xf>
    <xf numFmtId="0" fontId="104" fillId="0" borderId="68" xfId="7" applyFont="1" applyBorder="1" applyAlignment="1">
      <alignment horizontal="center"/>
    </xf>
    <xf numFmtId="0" fontId="0" fillId="0" borderId="72" xfId="0" applyBorder="1" applyProtection="1">
      <protection locked="0"/>
    </xf>
    <xf numFmtId="0" fontId="0" fillId="0" borderId="73" xfId="0" applyBorder="1" applyProtection="1">
      <protection locked="0"/>
    </xf>
    <xf numFmtId="0" fontId="0" fillId="0" borderId="74" xfId="0" applyBorder="1" applyProtection="1">
      <protection locked="0"/>
    </xf>
    <xf numFmtId="0" fontId="0" fillId="0" borderId="75" xfId="0" applyBorder="1" applyProtection="1">
      <protection locked="0"/>
    </xf>
    <xf numFmtId="0" fontId="0" fillId="0" borderId="76" xfId="0" applyBorder="1" applyProtection="1">
      <protection locked="0"/>
    </xf>
    <xf numFmtId="0" fontId="0" fillId="0" borderId="77" xfId="0" applyBorder="1" applyProtection="1">
      <protection locked="0"/>
    </xf>
    <xf numFmtId="0" fontId="5" fillId="0" borderId="0" xfId="0" applyFont="1" applyProtection="1">
      <protection locked="0"/>
    </xf>
    <xf numFmtId="2" fontId="19" fillId="7" borderId="11" xfId="0" applyNumberFormat="1" applyFont="1" applyFill="1" applyBorder="1" applyAlignment="1" applyProtection="1">
      <alignment vertical="center"/>
      <protection locked="0"/>
    </xf>
    <xf numFmtId="0" fontId="17" fillId="6" borderId="11" xfId="0" applyFont="1" applyFill="1" applyBorder="1" applyAlignment="1" applyProtection="1">
      <alignment horizontal="left" wrapText="1"/>
      <protection locked="0"/>
    </xf>
    <xf numFmtId="0" fontId="110" fillId="0" borderId="79" xfId="0" applyFont="1" applyBorder="1"/>
    <xf numFmtId="0" fontId="34" fillId="0" borderId="24" xfId="0" applyFont="1" applyBorder="1"/>
    <xf numFmtId="0" fontId="34" fillId="0" borderId="25" xfId="0" applyFont="1" applyBorder="1"/>
    <xf numFmtId="0" fontId="34" fillId="0" borderId="26" xfId="0" applyFont="1" applyBorder="1"/>
    <xf numFmtId="0" fontId="41" fillId="0" borderId="24" xfId="0" applyFont="1" applyBorder="1"/>
    <xf numFmtId="0" fontId="41" fillId="0" borderId="25" xfId="0" applyFont="1" applyBorder="1"/>
    <xf numFmtId="0" fontId="41" fillId="0" borderId="26" xfId="0" applyFont="1" applyBorder="1"/>
    <xf numFmtId="0" fontId="41" fillId="0" borderId="25" xfId="0" applyFont="1" applyBorder="1" applyAlignment="1">
      <alignment horizontal="right"/>
    </xf>
    <xf numFmtId="0" fontId="41" fillId="0" borderId="26" xfId="0" applyFont="1" applyBorder="1" applyAlignment="1">
      <alignment horizontal="right"/>
    </xf>
    <xf numFmtId="9" fontId="94" fillId="0" borderId="24" xfId="2" applyFont="1" applyBorder="1" applyAlignment="1">
      <alignment horizontal="center" vertical="center"/>
    </xf>
    <xf numFmtId="9" fontId="94" fillId="0" borderId="26" xfId="2" applyFont="1" applyBorder="1" applyAlignment="1">
      <alignment horizontal="center" vertical="center"/>
    </xf>
    <xf numFmtId="0" fontId="93" fillId="13" borderId="24" xfId="0" applyFont="1" applyFill="1" applyBorder="1" applyAlignment="1">
      <alignment horizontal="center" vertical="center"/>
    </xf>
    <xf numFmtId="0" fontId="93" fillId="13" borderId="26" xfId="0" applyFont="1" applyFill="1" applyBorder="1" applyAlignment="1">
      <alignment horizontal="center" vertical="center"/>
    </xf>
    <xf numFmtId="9" fontId="4" fillId="22" borderId="78" xfId="2" applyFont="1" applyFill="1" applyBorder="1" applyAlignment="1">
      <alignment horizontal="center"/>
    </xf>
    <xf numFmtId="0" fontId="111" fillId="0" borderId="0" xfId="0" applyFont="1"/>
    <xf numFmtId="0" fontId="111" fillId="21" borderId="79" xfId="0" applyFont="1" applyFill="1" applyBorder="1"/>
    <xf numFmtId="0" fontId="111" fillId="21" borderId="81" xfId="0" applyFont="1" applyFill="1" applyBorder="1"/>
    <xf numFmtId="9" fontId="0" fillId="21" borderId="78" xfId="2" applyFont="1" applyFill="1" applyBorder="1" applyAlignment="1">
      <alignment horizontal="center"/>
    </xf>
    <xf numFmtId="169" fontId="0" fillId="21" borderId="78" xfId="0" applyNumberFormat="1" applyFill="1" applyBorder="1" applyAlignment="1">
      <alignment horizontal="center"/>
    </xf>
    <xf numFmtId="169" fontId="19" fillId="23" borderId="11" xfId="0" applyNumberFormat="1" applyFont="1" applyFill="1" applyBorder="1"/>
    <xf numFmtId="169" fontId="19" fillId="0" borderId="11" xfId="0" applyNumberFormat="1" applyFont="1" applyBorder="1"/>
    <xf numFmtId="0" fontId="19" fillId="23" borderId="11" xfId="0" applyFont="1" applyFill="1" applyBorder="1"/>
    <xf numFmtId="169" fontId="19" fillId="24" borderId="11" xfId="0" applyNumberFormat="1" applyFont="1" applyFill="1" applyBorder="1"/>
    <xf numFmtId="169" fontId="19" fillId="20" borderId="11" xfId="0" applyNumberFormat="1" applyFont="1" applyFill="1" applyBorder="1"/>
    <xf numFmtId="0" fontId="109" fillId="0" borderId="0" xfId="0" applyFont="1" applyProtection="1">
      <protection locked="0"/>
    </xf>
    <xf numFmtId="0" fontId="10" fillId="0" borderId="33" xfId="5" applyBorder="1"/>
    <xf numFmtId="0" fontId="10" fillId="0" borderId="0" xfId="5" applyBorder="1"/>
    <xf numFmtId="0" fontId="112" fillId="0" borderId="0" xfId="0" applyFont="1" applyAlignment="1">
      <alignment horizontal="right" vertical="center"/>
    </xf>
    <xf numFmtId="0" fontId="113" fillId="0" borderId="0" xfId="0" applyFont="1" applyProtection="1">
      <protection locked="0"/>
    </xf>
    <xf numFmtId="0" fontId="1" fillId="20" borderId="11" xfId="0" applyFont="1" applyFill="1" applyBorder="1" applyAlignment="1" applyProtection="1">
      <alignment horizontal="center"/>
      <protection locked="0"/>
    </xf>
    <xf numFmtId="9" fontId="94" fillId="0" borderId="24" xfId="2" applyFont="1" applyBorder="1" applyAlignment="1">
      <alignment horizontal="left" vertical="center"/>
    </xf>
    <xf numFmtId="9" fontId="94" fillId="0" borderId="26" xfId="2" applyFont="1" applyBorder="1" applyAlignment="1">
      <alignment horizontal="left" vertical="center"/>
    </xf>
    <xf numFmtId="0" fontId="0" fillId="25" borderId="0" xfId="0" applyFill="1"/>
    <xf numFmtId="0" fontId="41" fillId="0" borderId="24" xfId="0" applyFont="1" applyBorder="1" applyAlignment="1">
      <alignment horizontal="left"/>
    </xf>
    <xf numFmtId="0" fontId="44" fillId="0" borderId="0" xfId="0" applyFont="1"/>
    <xf numFmtId="0" fontId="44" fillId="0" borderId="0" xfId="0" applyFont="1" applyAlignment="1">
      <alignment horizontal="left"/>
    </xf>
    <xf numFmtId="14" fontId="44" fillId="0" borderId="0" xfId="0" applyNumberFormat="1" applyFont="1"/>
    <xf numFmtId="0" fontId="115" fillId="0" borderId="0" xfId="0" applyFont="1" applyAlignment="1">
      <alignment vertical="top"/>
    </xf>
    <xf numFmtId="0" fontId="10" fillId="0" borderId="0" xfId="5" applyAlignment="1">
      <alignment vertical="top"/>
    </xf>
    <xf numFmtId="0" fontId="0" fillId="0" borderId="0" xfId="0" quotePrefix="1"/>
    <xf numFmtId="0" fontId="116" fillId="0" borderId="0" xfId="0" quotePrefix="1" applyFont="1" applyAlignment="1">
      <alignment vertical="center"/>
    </xf>
    <xf numFmtId="44" fontId="63" fillId="0" borderId="68" xfId="1" applyFont="1" applyBorder="1" applyAlignment="1">
      <alignment horizontal="center"/>
    </xf>
    <xf numFmtId="14" fontId="0" fillId="0" borderId="0" xfId="0" applyNumberFormat="1"/>
    <xf numFmtId="0" fontId="44" fillId="0" borderId="1" xfId="0" applyFont="1" applyBorder="1"/>
    <xf numFmtId="2" fontId="17" fillId="6" borderId="11" xfId="0" applyNumberFormat="1" applyFont="1" applyFill="1" applyBorder="1" applyAlignment="1">
      <alignment horizontal="left"/>
    </xf>
    <xf numFmtId="2" fontId="44" fillId="0" borderId="0" xfId="0" quotePrefix="1" applyNumberFormat="1" applyFont="1"/>
    <xf numFmtId="2" fontId="44" fillId="0" borderId="0" xfId="0" applyNumberFormat="1" applyFont="1"/>
    <xf numFmtId="0" fontId="0" fillId="0" borderId="0" xfId="0" applyAlignment="1" applyProtection="1">
      <alignment horizontal="center"/>
      <protection locked="0"/>
    </xf>
    <xf numFmtId="2" fontId="0" fillId="0" borderId="0" xfId="0" applyNumberFormat="1" applyAlignment="1" applyProtection="1">
      <alignment horizontal="center"/>
      <protection locked="0"/>
    </xf>
    <xf numFmtId="0" fontId="47" fillId="25" borderId="78" xfId="0" applyFont="1" applyFill="1" applyBorder="1"/>
    <xf numFmtId="0" fontId="118" fillId="0" borderId="0" xfId="0" applyFont="1" applyProtection="1">
      <protection locked="0"/>
    </xf>
    <xf numFmtId="0" fontId="11" fillId="5" borderId="2" xfId="0" applyFont="1" applyFill="1" applyBorder="1" applyAlignment="1" applyProtection="1">
      <alignment vertical="top" wrapText="1"/>
      <protection locked="0"/>
    </xf>
    <xf numFmtId="0" fontId="12" fillId="5" borderId="3" xfId="0" applyFont="1" applyFill="1" applyBorder="1" applyAlignment="1" applyProtection="1">
      <alignment horizontal="center" vertical="top" wrapText="1"/>
      <protection locked="0"/>
    </xf>
    <xf numFmtId="0" fontId="12" fillId="5" borderId="7" xfId="0" applyFont="1" applyFill="1" applyBorder="1" applyAlignment="1" applyProtection="1">
      <alignment horizontal="center" vertical="top" wrapText="1"/>
      <protection locked="0"/>
    </xf>
    <xf numFmtId="0" fontId="12" fillId="5" borderId="4" xfId="0" applyFont="1" applyFill="1" applyBorder="1" applyAlignment="1" applyProtection="1">
      <alignment horizontal="center" vertical="top" wrapText="1"/>
      <protection locked="0"/>
    </xf>
    <xf numFmtId="0" fontId="9" fillId="9" borderId="2" xfId="0" applyFont="1" applyFill="1" applyBorder="1" applyAlignment="1" applyProtection="1">
      <alignment horizontal="center" vertical="center"/>
      <protection locked="0"/>
    </xf>
    <xf numFmtId="0" fontId="6" fillId="9" borderId="2" xfId="0" applyFont="1" applyFill="1" applyBorder="1" applyProtection="1">
      <protection locked="0"/>
    </xf>
    <xf numFmtId="0" fontId="119" fillId="5" borderId="2" xfId="0" applyFont="1" applyFill="1" applyBorder="1" applyAlignment="1" applyProtection="1">
      <alignment vertical="top" wrapText="1"/>
      <protection locked="0"/>
    </xf>
    <xf numFmtId="0" fontId="120" fillId="5" borderId="2" xfId="0" applyFont="1" applyFill="1" applyBorder="1" applyAlignment="1" applyProtection="1">
      <alignment vertical="top" wrapText="1"/>
      <protection locked="0"/>
    </xf>
    <xf numFmtId="0" fontId="122" fillId="0" borderId="0" xfId="0" applyFont="1"/>
    <xf numFmtId="0" fontId="124" fillId="0" borderId="11" xfId="0" applyFont="1" applyBorder="1" applyProtection="1">
      <protection locked="0"/>
    </xf>
    <xf numFmtId="0" fontId="1" fillId="0" borderId="0" xfId="0" applyFont="1" applyAlignment="1" applyProtection="1">
      <alignment horizontal="center"/>
      <protection locked="0"/>
    </xf>
    <xf numFmtId="0" fontId="52" fillId="0" borderId="0" xfId="0" applyFont="1"/>
    <xf numFmtId="0" fontId="51" fillId="0" borderId="0" xfId="0" applyFont="1"/>
    <xf numFmtId="0" fontId="0" fillId="0" borderId="0" xfId="0"/>
    <xf numFmtId="0" fontId="41" fillId="0" borderId="24" xfId="0" applyFont="1" applyBorder="1" applyAlignment="1">
      <alignment horizontal="right"/>
    </xf>
    <xf numFmtId="0" fontId="41" fillId="0" borderId="25" xfId="0" applyFont="1" applyBorder="1" applyAlignment="1">
      <alignment horizontal="right"/>
    </xf>
    <xf numFmtId="0" fontId="41" fillId="0" borderId="26" xfId="0" applyFont="1" applyBorder="1" applyAlignment="1">
      <alignment horizontal="right"/>
    </xf>
    <xf numFmtId="2" fontId="41" fillId="0" borderId="47" xfId="0" applyNumberFormat="1" applyFont="1" applyBorder="1" applyAlignment="1">
      <alignment horizontal="center"/>
    </xf>
    <xf numFmtId="0" fontId="34" fillId="0" borderId="24" xfId="0" applyFont="1" applyBorder="1"/>
    <xf numFmtId="0" fontId="34" fillId="0" borderId="25" xfId="0" applyFont="1" applyBorder="1"/>
    <xf numFmtId="0" fontId="34" fillId="0" borderId="26" xfId="0" applyFont="1" applyBorder="1"/>
    <xf numFmtId="2" fontId="34" fillId="0" borderId="47" xfId="0" applyNumberFormat="1" applyFont="1" applyBorder="1" applyAlignment="1">
      <alignment horizontal="center"/>
    </xf>
    <xf numFmtId="0" fontId="46" fillId="0" borderId="45" xfId="0" applyFont="1" applyBorder="1"/>
    <xf numFmtId="0" fontId="46" fillId="0" borderId="40" xfId="0" applyFont="1" applyBorder="1" applyAlignment="1">
      <alignment horizontal="center"/>
    </xf>
    <xf numFmtId="0" fontId="46" fillId="0" borderId="52" xfId="0" applyFont="1" applyBorder="1" applyAlignment="1">
      <alignment horizontal="center"/>
    </xf>
    <xf numFmtId="166" fontId="46" fillId="0" borderId="52" xfId="0" applyNumberFormat="1" applyFont="1" applyBorder="1"/>
    <xf numFmtId="0" fontId="46" fillId="0" borderId="40" xfId="0" applyFont="1" applyBorder="1" applyAlignment="1">
      <alignment horizontal="left" wrapText="1"/>
    </xf>
    <xf numFmtId="0" fontId="48" fillId="0" borderId="45" xfId="0" applyFont="1" applyBorder="1"/>
    <xf numFmtId="0" fontId="41" fillId="0" borderId="24" xfId="0" applyFont="1" applyBorder="1"/>
    <xf numFmtId="0" fontId="41" fillId="0" borderId="25" xfId="0" applyFont="1" applyBorder="1"/>
    <xf numFmtId="0" fontId="41" fillId="0" borderId="26" xfId="0" applyFont="1" applyBorder="1"/>
    <xf numFmtId="0" fontId="41" fillId="0" borderId="47" xfId="0" applyFont="1" applyBorder="1" applyAlignment="1">
      <alignment horizontal="center"/>
    </xf>
    <xf numFmtId="0" fontId="48" fillId="0" borderId="24" xfId="0" applyFont="1" applyBorder="1" applyAlignment="1">
      <alignment horizontal="center" vertical="center"/>
    </xf>
    <xf numFmtId="0" fontId="48" fillId="0" borderId="25" xfId="0" applyFont="1" applyBorder="1" applyAlignment="1">
      <alignment horizontal="center" vertical="center"/>
    </xf>
    <xf numFmtId="0" fontId="42" fillId="0" borderId="40" xfId="0" applyFont="1" applyBorder="1" applyAlignment="1">
      <alignment horizontal="center"/>
    </xf>
    <xf numFmtId="166" fontId="49" fillId="0" borderId="44" xfId="0" applyNumberFormat="1" applyFont="1" applyBorder="1" applyAlignment="1">
      <alignment horizontal="right"/>
    </xf>
    <xf numFmtId="0" fontId="92" fillId="0" borderId="40" xfId="0" applyFont="1" applyBorder="1" applyAlignment="1">
      <alignment horizontal="left" wrapText="1"/>
    </xf>
    <xf numFmtId="165" fontId="46" fillId="0" borderId="28" xfId="0" applyNumberFormat="1" applyFont="1" applyBorder="1" applyAlignment="1">
      <alignment horizontal="left" vertical="center"/>
    </xf>
    <xf numFmtId="165" fontId="46" fillId="0" borderId="29" xfId="0" applyNumberFormat="1" applyFont="1" applyBorder="1" applyAlignment="1">
      <alignment horizontal="left" vertical="center"/>
    </xf>
    <xf numFmtId="0" fontId="46" fillId="0" borderId="0" xfId="0" applyFont="1" applyAlignment="1">
      <alignment horizontal="left" vertical="center" wrapText="1"/>
    </xf>
    <xf numFmtId="0" fontId="46" fillId="0" borderId="31" xfId="0" applyFont="1" applyBorder="1" applyAlignment="1">
      <alignment horizontal="left" vertical="center" wrapText="1"/>
    </xf>
    <xf numFmtId="0" fontId="48" fillId="0" borderId="32" xfId="0" applyFont="1" applyBorder="1" applyAlignment="1">
      <alignment vertical="center" wrapText="1"/>
    </xf>
    <xf numFmtId="0" fontId="48" fillId="0" borderId="33" xfId="0" applyFont="1" applyBorder="1" applyAlignment="1">
      <alignment vertical="center" wrapText="1"/>
    </xf>
    <xf numFmtId="0" fontId="57" fillId="0" borderId="0" xfId="0" applyFont="1" applyAlignment="1">
      <alignment horizontal="right" wrapText="1"/>
    </xf>
    <xf numFmtId="0" fontId="46" fillId="0" borderId="0" xfId="0" applyFont="1" applyAlignment="1">
      <alignment horizontal="left" vertical="top" wrapText="1" indent="1"/>
    </xf>
    <xf numFmtId="0" fontId="48" fillId="0" borderId="32" xfId="0" applyFont="1" applyBorder="1" applyAlignment="1">
      <alignment horizontal="left" vertical="center"/>
    </xf>
    <xf numFmtId="0" fontId="48" fillId="0" borderId="33" xfId="0" applyFont="1" applyBorder="1" applyAlignment="1">
      <alignment horizontal="left" vertical="center"/>
    </xf>
    <xf numFmtId="0" fontId="46" fillId="0" borderId="33" xfId="0" applyFont="1" applyBorder="1" applyAlignment="1">
      <alignment horizontal="left" vertical="center" wrapText="1"/>
    </xf>
    <xf numFmtId="0" fontId="46" fillId="0" borderId="34" xfId="0" applyFont="1" applyBorder="1" applyAlignment="1">
      <alignment horizontal="left" vertical="center" wrapText="1"/>
    </xf>
    <xf numFmtId="166" fontId="46" fillId="0" borderId="40" xfId="0" applyNumberFormat="1" applyFont="1" applyBorder="1"/>
    <xf numFmtId="166" fontId="46" fillId="0" borderId="40" xfId="0" applyNumberFormat="1" applyFont="1" applyBorder="1" applyAlignment="1">
      <alignment horizontal="left" wrapText="1"/>
    </xf>
    <xf numFmtId="0" fontId="46" fillId="0" borderId="0" xfId="0" applyFont="1"/>
    <xf numFmtId="0" fontId="48" fillId="0" borderId="0" xfId="0" applyFont="1"/>
    <xf numFmtId="0" fontId="46" fillId="0" borderId="0" xfId="0" applyFont="1" applyAlignment="1">
      <alignment vertical="top" wrapText="1"/>
    </xf>
    <xf numFmtId="0" fontId="31" fillId="0" borderId="0" xfId="0" applyFont="1" applyAlignment="1">
      <alignment vertical="top" wrapText="1"/>
    </xf>
    <xf numFmtId="0" fontId="46" fillId="0" borderId="0" xfId="0" applyFont="1" applyAlignment="1">
      <alignment horizontal="left" vertical="top" wrapText="1"/>
    </xf>
    <xf numFmtId="0" fontId="0" fillId="0" borderId="0" xfId="0" applyAlignment="1">
      <alignment horizontal="center"/>
    </xf>
    <xf numFmtId="0" fontId="81" fillId="0" borderId="0" xfId="0" applyFont="1" applyAlignment="1">
      <alignment horizontal="left" vertical="top" wrapText="1"/>
    </xf>
    <xf numFmtId="0" fontId="0" fillId="0" borderId="12" xfId="0" applyBorder="1" applyAlignment="1">
      <alignment horizontal="left"/>
    </xf>
    <xf numFmtId="0" fontId="0" fillId="0" borderId="49" xfId="0" applyBorder="1" applyAlignment="1">
      <alignment horizontal="left"/>
    </xf>
    <xf numFmtId="165" fontId="0" fillId="0" borderId="0" xfId="0" applyNumberFormat="1" applyAlignment="1">
      <alignment horizontal="left"/>
    </xf>
    <xf numFmtId="165" fontId="0" fillId="0" borderId="50" xfId="0" applyNumberFormat="1" applyBorder="1" applyAlignment="1">
      <alignment horizontal="left"/>
    </xf>
    <xf numFmtId="0" fontId="0" fillId="0" borderId="0" xfId="0" applyAlignment="1">
      <alignment horizontal="left"/>
    </xf>
    <xf numFmtId="0" fontId="0" fillId="0" borderId="50" xfId="0" applyBorder="1" applyAlignment="1">
      <alignment horizontal="left"/>
    </xf>
    <xf numFmtId="0" fontId="0" fillId="0" borderId="14" xfId="0" applyBorder="1" applyAlignment="1">
      <alignment horizontal="left"/>
    </xf>
    <xf numFmtId="0" fontId="0" fillId="0" borderId="51" xfId="0" applyBorder="1" applyAlignment="1">
      <alignment horizontal="left"/>
    </xf>
    <xf numFmtId="0" fontId="85" fillId="0" borderId="0" xfId="0" applyFont="1" applyAlignment="1">
      <alignment horizontal="left" indent="1"/>
    </xf>
    <xf numFmtId="0" fontId="47" fillId="0" borderId="0" xfId="0" applyFont="1" applyAlignment="1">
      <alignment horizontal="left" wrapText="1"/>
    </xf>
    <xf numFmtId="0" fontId="47" fillId="0" borderId="0" xfId="0" applyFont="1" applyAlignment="1">
      <alignment horizontal="left"/>
    </xf>
    <xf numFmtId="0" fontId="24" fillId="8" borderId="0" xfId="0" applyFont="1" applyFill="1" applyAlignment="1">
      <alignment horizontal="center" vertical="center"/>
    </xf>
    <xf numFmtId="0" fontId="4" fillId="8" borderId="13" xfId="0" applyFont="1" applyFill="1" applyBorder="1" applyAlignment="1">
      <alignment horizontal="center" vertical="center"/>
    </xf>
    <xf numFmtId="0" fontId="4" fillId="8" borderId="14" xfId="0" applyFont="1" applyFill="1" applyBorder="1" applyAlignment="1">
      <alignment horizontal="center" vertical="center"/>
    </xf>
    <xf numFmtId="0" fontId="4" fillId="8" borderId="15" xfId="0" applyFont="1" applyFill="1" applyBorder="1" applyAlignment="1">
      <alignment vertical="center"/>
    </xf>
    <xf numFmtId="0" fontId="4" fillId="8" borderId="16" xfId="0" applyFont="1" applyFill="1" applyBorder="1" applyAlignment="1">
      <alignment vertical="center"/>
    </xf>
    <xf numFmtId="0" fontId="4" fillId="8" borderId="17" xfId="0" applyFont="1" applyFill="1" applyBorder="1" applyAlignment="1">
      <alignment vertical="center"/>
    </xf>
    <xf numFmtId="0" fontId="4" fillId="8" borderId="11" xfId="0" applyFont="1" applyFill="1" applyBorder="1" applyAlignment="1">
      <alignment horizontal="center" vertical="center"/>
    </xf>
    <xf numFmtId="0" fontId="4" fillId="8" borderId="36" xfId="0" applyFont="1" applyFill="1" applyBorder="1" applyAlignment="1">
      <alignment horizontal="center" vertical="center"/>
    </xf>
    <xf numFmtId="0" fontId="4" fillId="8" borderId="21" xfId="0" applyFont="1" applyFill="1" applyBorder="1" applyAlignment="1">
      <alignment horizontal="right"/>
    </xf>
    <xf numFmtId="0" fontId="4" fillId="8" borderId="11" xfId="0" applyFont="1" applyFill="1" applyBorder="1" applyAlignment="1">
      <alignment horizontal="center" vertical="center" wrapText="1"/>
    </xf>
    <xf numFmtId="0" fontId="4" fillId="4" borderId="3" xfId="0" applyFont="1" applyFill="1" applyBorder="1"/>
    <xf numFmtId="0" fontId="4" fillId="4" borderId="7" xfId="0" applyFont="1" applyFill="1" applyBorder="1"/>
    <xf numFmtId="0" fontId="4" fillId="4" borderId="4" xfId="0" applyFont="1" applyFill="1" applyBorder="1"/>
    <xf numFmtId="0" fontId="11" fillId="0" borderId="2" xfId="0" applyFont="1" applyBorder="1" applyAlignment="1">
      <alignment horizontal="left" vertical="top" wrapText="1"/>
    </xf>
    <xf numFmtId="0" fontId="9" fillId="0" borderId="2" xfId="0" applyFont="1" applyBorder="1" applyAlignment="1" applyProtection="1">
      <alignment horizontal="left" vertical="top"/>
      <protection locked="0"/>
    </xf>
    <xf numFmtId="0" fontId="11" fillId="5" borderId="2" xfId="0" applyFont="1" applyFill="1" applyBorder="1" applyAlignment="1">
      <alignment horizontal="left" vertical="top" wrapText="1"/>
    </xf>
    <xf numFmtId="0" fontId="12" fillId="5" borderId="2" xfId="0" applyFont="1" applyFill="1" applyBorder="1" applyAlignment="1">
      <alignment horizontal="left" vertical="top" wrapText="1"/>
    </xf>
    <xf numFmtId="0" fontId="9" fillId="5" borderId="2" xfId="0" quotePrefix="1" applyFont="1" applyFill="1" applyBorder="1" applyAlignment="1" applyProtection="1">
      <alignment horizontal="left" vertical="top" wrapText="1"/>
      <protection locked="0"/>
    </xf>
    <xf numFmtId="0" fontId="9" fillId="5" borderId="2" xfId="0" applyFont="1" applyFill="1" applyBorder="1" applyAlignment="1" applyProtection="1">
      <alignment horizontal="left" vertical="top"/>
      <protection locked="0"/>
    </xf>
    <xf numFmtId="0" fontId="12" fillId="0" borderId="2" xfId="0" applyFont="1" applyBorder="1" applyAlignment="1">
      <alignment horizontal="left" vertical="top" wrapText="1"/>
    </xf>
    <xf numFmtId="0" fontId="9" fillId="5" borderId="2" xfId="0" applyFont="1" applyFill="1" applyBorder="1" applyAlignment="1" applyProtection="1">
      <alignment horizontal="left" vertical="top" wrapText="1"/>
      <protection locked="0"/>
    </xf>
    <xf numFmtId="0" fontId="9" fillId="5" borderId="3" xfId="0" applyFont="1" applyFill="1" applyBorder="1" applyAlignment="1" applyProtection="1">
      <alignment horizontal="center" vertical="top"/>
      <protection locked="0"/>
    </xf>
    <xf numFmtId="0" fontId="9" fillId="5" borderId="4" xfId="0" applyFont="1" applyFill="1" applyBorder="1" applyAlignment="1" applyProtection="1">
      <alignment horizontal="center" vertical="top"/>
      <protection locked="0"/>
    </xf>
    <xf numFmtId="0" fontId="8" fillId="0" borderId="2" xfId="0" applyFont="1" applyBorder="1" applyAlignment="1" applyProtection="1">
      <alignment horizontal="left"/>
      <protection locked="0"/>
    </xf>
    <xf numFmtId="0" fontId="9" fillId="0" borderId="2" xfId="0" applyFont="1" applyBorder="1" applyAlignment="1" applyProtection="1">
      <alignment horizontal="left"/>
      <protection locked="0"/>
    </xf>
    <xf numFmtId="0" fontId="10" fillId="0" borderId="2" xfId="5" applyBorder="1" applyAlignment="1" applyProtection="1">
      <alignment horizontal="left"/>
      <protection locked="0"/>
    </xf>
    <xf numFmtId="0" fontId="4" fillId="4" borderId="2" xfId="0" applyFont="1" applyFill="1" applyBorder="1" applyAlignment="1">
      <alignment horizontal="center"/>
    </xf>
    <xf numFmtId="0" fontId="9" fillId="5" borderId="3" xfId="0" applyFont="1" applyFill="1" applyBorder="1" applyAlignment="1" applyProtection="1">
      <alignment horizontal="left" vertical="center" wrapText="1"/>
      <protection locked="0"/>
    </xf>
    <xf numFmtId="0" fontId="9" fillId="5" borderId="7" xfId="0" applyFont="1" applyFill="1" applyBorder="1" applyAlignment="1" applyProtection="1">
      <alignment horizontal="left" vertical="center" wrapText="1"/>
      <protection locked="0"/>
    </xf>
    <xf numFmtId="0" fontId="9" fillId="5" borderId="4" xfId="0" applyFont="1" applyFill="1" applyBorder="1" applyAlignment="1" applyProtection="1">
      <alignment horizontal="left" vertical="center" wrapText="1"/>
      <protection locked="0"/>
    </xf>
    <xf numFmtId="0" fontId="9" fillId="0" borderId="3" xfId="0" applyFont="1" applyBorder="1" applyAlignment="1" applyProtection="1">
      <alignment vertical="top"/>
      <protection locked="0"/>
    </xf>
    <xf numFmtId="0" fontId="9" fillId="0" borderId="7" xfId="0" applyFont="1" applyBorder="1" applyAlignment="1" applyProtection="1">
      <alignment vertical="top"/>
      <protection locked="0"/>
    </xf>
    <xf numFmtId="0" fontId="9" fillId="0" borderId="4" xfId="0" applyFont="1" applyBorder="1" applyAlignment="1" applyProtection="1">
      <alignment vertical="top"/>
      <protection locked="0"/>
    </xf>
    <xf numFmtId="0" fontId="9" fillId="5" borderId="3" xfId="0" applyFont="1" applyFill="1" applyBorder="1" applyAlignment="1" applyProtection="1">
      <alignment vertical="top"/>
      <protection locked="0"/>
    </xf>
    <xf numFmtId="0" fontId="9" fillId="5" borderId="7" xfId="0" applyFont="1" applyFill="1" applyBorder="1" applyAlignment="1" applyProtection="1">
      <alignment vertical="top"/>
      <protection locked="0"/>
    </xf>
    <xf numFmtId="0" fontId="9" fillId="5" borderId="4" xfId="0" applyFont="1" applyFill="1" applyBorder="1" applyAlignment="1" applyProtection="1">
      <alignment vertical="top"/>
      <protection locked="0"/>
    </xf>
    <xf numFmtId="0" fontId="9" fillId="0" borderId="3" xfId="0" quotePrefix="1" applyFont="1" applyBorder="1" applyAlignment="1" applyProtection="1">
      <alignment vertical="top" wrapText="1"/>
      <protection locked="0"/>
    </xf>
    <xf numFmtId="0" fontId="9" fillId="0" borderId="3" xfId="0" applyFont="1" applyBorder="1" applyAlignment="1" applyProtection="1">
      <alignment vertical="top" wrapText="1"/>
      <protection locked="0"/>
    </xf>
    <xf numFmtId="0" fontId="9" fillId="0" borderId="7" xfId="0" applyFont="1" applyBorder="1" applyAlignment="1" applyProtection="1">
      <alignment vertical="top" wrapText="1"/>
      <protection locked="0"/>
    </xf>
    <xf numFmtId="0" fontId="9" fillId="0" borderId="4" xfId="0" applyFont="1" applyBorder="1" applyAlignment="1" applyProtection="1">
      <alignment vertical="top" wrapText="1"/>
      <protection locked="0"/>
    </xf>
    <xf numFmtId="0" fontId="9" fillId="0" borderId="3" xfId="0" applyFont="1" applyBorder="1" applyProtection="1">
      <protection locked="0"/>
    </xf>
    <xf numFmtId="0" fontId="9" fillId="0" borderId="7" xfId="0" applyFont="1" applyBorder="1" applyProtection="1">
      <protection locked="0"/>
    </xf>
    <xf numFmtId="0" fontId="12" fillId="0" borderId="3" xfId="0" applyFont="1" applyBorder="1" applyAlignment="1" applyProtection="1">
      <alignment horizontal="center" vertical="top" wrapText="1"/>
      <protection locked="0"/>
    </xf>
    <xf numFmtId="0" fontId="12" fillId="0" borderId="7" xfId="0" applyFont="1" applyBorder="1" applyAlignment="1" applyProtection="1">
      <alignment horizontal="center" vertical="top" wrapText="1"/>
      <protection locked="0"/>
    </xf>
    <xf numFmtId="0" fontId="12" fillId="0" borderId="4" xfId="0" applyFont="1" applyBorder="1" applyAlignment="1" applyProtection="1">
      <alignment horizontal="center" vertical="top" wrapText="1"/>
      <protection locked="0"/>
    </xf>
    <xf numFmtId="0" fontId="9" fillId="5" borderId="3" xfId="0" applyFont="1" applyFill="1" applyBorder="1" applyAlignment="1" applyProtection="1">
      <alignment horizontal="left" vertical="top" wrapText="1"/>
      <protection locked="0"/>
    </xf>
    <xf numFmtId="0" fontId="9" fillId="5" borderId="7" xfId="0" applyFont="1" applyFill="1" applyBorder="1" applyAlignment="1" applyProtection="1">
      <alignment horizontal="left" vertical="top"/>
      <protection locked="0"/>
    </xf>
    <xf numFmtId="0" fontId="9" fillId="5" borderId="4" xfId="0" applyFont="1" applyFill="1" applyBorder="1" applyAlignment="1" applyProtection="1">
      <alignment horizontal="left" vertical="top"/>
      <protection locked="0"/>
    </xf>
    <xf numFmtId="0" fontId="11" fillId="5" borderId="3" xfId="0" applyFont="1" applyFill="1" applyBorder="1" applyAlignment="1" applyProtection="1">
      <alignment horizontal="left" vertical="top" wrapText="1"/>
      <protection locked="0"/>
    </xf>
    <xf numFmtId="0" fontId="11" fillId="5" borderId="7" xfId="0" applyFont="1" applyFill="1" applyBorder="1" applyAlignment="1" applyProtection="1">
      <alignment horizontal="left" vertical="top"/>
      <protection locked="0"/>
    </xf>
    <xf numFmtId="0" fontId="4" fillId="4" borderId="3" xfId="0" applyFont="1" applyFill="1" applyBorder="1" applyAlignment="1">
      <alignment horizontal="center"/>
    </xf>
    <xf numFmtId="0" fontId="4" fillId="4" borderId="4" xfId="0" applyFont="1" applyFill="1" applyBorder="1" applyAlignment="1">
      <alignment horizontal="center"/>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5" borderId="3" xfId="0" applyFill="1" applyBorder="1" applyAlignment="1">
      <alignment horizontal="center" vertical="center" wrapText="1"/>
    </xf>
    <xf numFmtId="0" fontId="0" fillId="5" borderId="4" xfId="0" applyFill="1" applyBorder="1" applyAlignment="1">
      <alignment horizontal="center" vertical="center" wrapText="1"/>
    </xf>
    <xf numFmtId="0" fontId="4" fillId="4" borderId="5" xfId="0" applyFont="1" applyFill="1" applyBorder="1" applyAlignment="1">
      <alignment horizontal="center"/>
    </xf>
    <xf numFmtId="0" fontId="4" fillId="4" borderId="6" xfId="0" applyFont="1" applyFill="1" applyBorder="1" applyAlignment="1">
      <alignment horizontal="center"/>
    </xf>
    <xf numFmtId="0" fontId="0" fillId="0" borderId="3" xfId="0" applyBorder="1" applyProtection="1">
      <protection locked="0"/>
    </xf>
    <xf numFmtId="0" fontId="0" fillId="0" borderId="7" xfId="0" applyBorder="1" applyProtection="1">
      <protection locked="0"/>
    </xf>
    <xf numFmtId="0" fontId="0" fillId="5" borderId="3" xfId="0" applyFill="1" applyBorder="1" applyProtection="1">
      <protection locked="0"/>
    </xf>
    <xf numFmtId="0" fontId="0" fillId="5" borderId="7" xfId="0" applyFill="1" applyBorder="1" applyProtection="1">
      <protection locked="0"/>
    </xf>
    <xf numFmtId="0" fontId="0" fillId="0" borderId="3" xfId="0" applyBorder="1" applyAlignment="1" applyProtection="1">
      <alignment vertical="center"/>
      <protection locked="0"/>
    </xf>
    <xf numFmtId="0" fontId="0" fillId="0" borderId="7" xfId="0" applyBorder="1" applyAlignment="1" applyProtection="1">
      <alignment vertical="center"/>
      <protection locked="0"/>
    </xf>
    <xf numFmtId="0" fontId="0" fillId="0" borderId="4" xfId="0" applyBorder="1" applyAlignment="1" applyProtection="1">
      <alignment vertical="center"/>
      <protection locked="0"/>
    </xf>
    <xf numFmtId="0" fontId="0" fillId="5" borderId="3" xfId="0" applyFill="1" applyBorder="1" applyAlignment="1" applyProtection="1">
      <alignment vertical="top"/>
      <protection locked="0"/>
    </xf>
    <xf numFmtId="0" fontId="0" fillId="5" borderId="7" xfId="0" applyFill="1" applyBorder="1" applyAlignment="1" applyProtection="1">
      <alignment vertical="top"/>
      <protection locked="0"/>
    </xf>
    <xf numFmtId="0" fontId="0" fillId="5" borderId="4" xfId="0" applyFill="1" applyBorder="1" applyAlignment="1" applyProtection="1">
      <alignment vertical="top"/>
      <protection locked="0"/>
    </xf>
    <xf numFmtId="0" fontId="0" fillId="0" borderId="4" xfId="0" applyBorder="1" applyProtection="1">
      <protection locked="0"/>
    </xf>
    <xf numFmtId="0" fontId="0" fillId="5" borderId="4" xfId="0" applyFill="1" applyBorder="1" applyProtection="1">
      <protection locked="0"/>
    </xf>
    <xf numFmtId="0" fontId="0" fillId="5" borderId="3" xfId="0" applyFill="1" applyBorder="1" applyAlignment="1" applyProtection="1">
      <alignment horizontal="center" vertical="center" wrapText="1"/>
      <protection locked="0"/>
    </xf>
    <xf numFmtId="0" fontId="0" fillId="5" borderId="7" xfId="0" applyFill="1" applyBorder="1" applyAlignment="1" applyProtection="1">
      <alignment horizontal="center" vertical="center" wrapText="1"/>
      <protection locked="0"/>
    </xf>
    <xf numFmtId="0" fontId="0" fillId="5" borderId="4" xfId="0" applyFill="1" applyBorder="1" applyAlignment="1" applyProtection="1">
      <alignment horizontal="center" vertical="center" wrapText="1"/>
      <protection locked="0"/>
    </xf>
    <xf numFmtId="0" fontId="11" fillId="9" borderId="2" xfId="0" applyFont="1" applyFill="1" applyBorder="1" applyAlignment="1">
      <alignment horizontal="left" vertical="top" wrapText="1"/>
    </xf>
    <xf numFmtId="0" fontId="12" fillId="9" borderId="2" xfId="0" applyFont="1" applyFill="1" applyBorder="1" applyAlignment="1">
      <alignment horizontal="left" vertical="top" wrapText="1"/>
    </xf>
    <xf numFmtId="0" fontId="9" fillId="9" borderId="2" xfId="0" applyFont="1" applyFill="1" applyBorder="1" applyAlignment="1" applyProtection="1">
      <alignment horizontal="left" vertical="top"/>
      <protection locked="0"/>
    </xf>
    <xf numFmtId="0" fontId="9" fillId="5" borderId="3" xfId="0" applyFont="1" applyFill="1" applyBorder="1" applyAlignment="1" applyProtection="1">
      <alignment horizontal="left" vertical="top"/>
      <protection locked="0"/>
    </xf>
    <xf numFmtId="0" fontId="12" fillId="5" borderId="3" xfId="0" applyFont="1" applyFill="1" applyBorder="1" applyAlignment="1" applyProtection="1">
      <alignment horizontal="center" vertical="top" wrapText="1"/>
      <protection locked="0"/>
    </xf>
    <xf numFmtId="0" fontId="12" fillId="5" borderId="7" xfId="0" applyFont="1" applyFill="1" applyBorder="1" applyAlignment="1" applyProtection="1">
      <alignment horizontal="center" vertical="top" wrapText="1"/>
      <protection locked="0"/>
    </xf>
    <xf numFmtId="0" fontId="12" fillId="5" borderId="4" xfId="0" applyFont="1" applyFill="1" applyBorder="1" applyAlignment="1" applyProtection="1">
      <alignment horizontal="center" vertical="top" wrapText="1"/>
      <protection locked="0"/>
    </xf>
    <xf numFmtId="0" fontId="4" fillId="4" borderId="7" xfId="0" applyFont="1" applyFill="1" applyBorder="1" applyAlignment="1">
      <alignment horizontal="center"/>
    </xf>
    <xf numFmtId="0" fontId="9" fillId="0" borderId="2" xfId="0" applyFont="1" applyBorder="1" applyAlignment="1" applyProtection="1">
      <alignment horizontal="left" vertical="top" wrapText="1"/>
      <protection locked="0"/>
    </xf>
    <xf numFmtId="0" fontId="70" fillId="12" borderId="11" xfId="0" applyFont="1" applyFill="1" applyBorder="1" applyAlignment="1">
      <alignment horizontal="center" vertical="center"/>
    </xf>
    <xf numFmtId="49" fontId="35" fillId="9" borderId="11" xfId="0" quotePrefix="1" applyNumberFormat="1" applyFont="1" applyFill="1" applyBorder="1" applyAlignment="1">
      <alignment vertical="center"/>
    </xf>
    <xf numFmtId="49" fontId="51" fillId="0" borderId="11" xfId="0" quotePrefix="1" applyNumberFormat="1" applyFont="1" applyBorder="1" applyAlignment="1">
      <alignment horizontal="left" vertical="center"/>
    </xf>
    <xf numFmtId="0" fontId="70" fillId="12" borderId="53" xfId="0" applyFont="1" applyFill="1" applyBorder="1" applyAlignment="1">
      <alignment horizontal="center" vertical="center"/>
    </xf>
    <xf numFmtId="0" fontId="70" fillId="12" borderId="54" xfId="0" applyFont="1" applyFill="1" applyBorder="1" applyAlignment="1">
      <alignment horizontal="center" vertical="center"/>
    </xf>
    <xf numFmtId="0" fontId="70" fillId="12" borderId="55" xfId="0" applyFont="1" applyFill="1" applyBorder="1" applyAlignment="1">
      <alignment horizontal="center" vertical="center"/>
    </xf>
    <xf numFmtId="0" fontId="72" fillId="7" borderId="53" xfId="0" applyFont="1" applyFill="1" applyBorder="1" applyAlignment="1">
      <alignment horizontal="center" vertical="center"/>
    </xf>
    <xf numFmtId="0" fontId="72" fillId="10" borderId="55" xfId="0" applyFont="1" applyFill="1" applyBorder="1" applyAlignment="1">
      <alignment horizontal="center" vertical="center"/>
    </xf>
    <xf numFmtId="0" fontId="54" fillId="9" borderId="57" xfId="0" applyFont="1" applyFill="1" applyBorder="1" applyAlignment="1">
      <alignment horizontal="left" vertical="center"/>
    </xf>
    <xf numFmtId="0" fontId="52" fillId="10" borderId="53" xfId="0" applyFont="1" applyFill="1" applyBorder="1" applyAlignment="1">
      <alignment horizontal="center" vertical="center"/>
    </xf>
    <xf numFmtId="0" fontId="52" fillId="10" borderId="55" xfId="0" applyFont="1" applyFill="1" applyBorder="1" applyAlignment="1">
      <alignment horizontal="center" vertical="center"/>
    </xf>
    <xf numFmtId="0" fontId="72" fillId="0" borderId="53" xfId="0" applyFont="1" applyBorder="1" applyAlignment="1">
      <alignment horizontal="center" vertical="center"/>
    </xf>
    <xf numFmtId="0" fontId="72" fillId="0" borderId="55" xfId="0" applyFont="1" applyBorder="1" applyAlignment="1">
      <alignment horizontal="center" vertical="center"/>
    </xf>
    <xf numFmtId="0" fontId="52" fillId="0" borderId="53" xfId="0" applyFont="1" applyBorder="1" applyAlignment="1">
      <alignment horizontal="center" vertical="center"/>
    </xf>
    <xf numFmtId="0" fontId="52" fillId="0" borderId="55" xfId="0" applyFont="1" applyBorder="1" applyAlignment="1">
      <alignment horizontal="center" vertical="center"/>
    </xf>
    <xf numFmtId="1" fontId="52" fillId="7" borderId="58" xfId="0" applyNumberFormat="1" applyFont="1" applyFill="1" applyBorder="1" applyAlignment="1">
      <alignment horizontal="center" vertical="center"/>
    </xf>
    <xf numFmtId="0" fontId="52" fillId="10" borderId="59" xfId="0" applyFont="1" applyFill="1" applyBorder="1" applyAlignment="1">
      <alignment horizontal="center" vertical="center"/>
    </xf>
    <xf numFmtId="1" fontId="52" fillId="7" borderId="61" xfId="0" applyNumberFormat="1" applyFont="1" applyFill="1" applyBorder="1" applyAlignment="1">
      <alignment horizontal="center" vertical="center"/>
    </xf>
    <xf numFmtId="0" fontId="52" fillId="10" borderId="62" xfId="0" applyFont="1" applyFill="1" applyBorder="1" applyAlignment="1">
      <alignment horizontal="center" vertical="center"/>
    </xf>
    <xf numFmtId="0" fontId="54" fillId="9" borderId="57" xfId="0" applyFont="1" applyFill="1" applyBorder="1" applyAlignment="1">
      <alignment horizontal="left"/>
    </xf>
    <xf numFmtId="0" fontId="52" fillId="0" borderId="18" xfId="0" applyFont="1" applyBorder="1" applyAlignment="1" applyProtection="1">
      <alignment horizontal="left" vertical="center"/>
      <protection hidden="1"/>
    </xf>
    <xf numFmtId="0" fontId="52" fillId="0" borderId="50" xfId="0" applyFont="1" applyBorder="1" applyAlignment="1" applyProtection="1">
      <alignment horizontal="left" vertical="center"/>
      <protection hidden="1"/>
    </xf>
    <xf numFmtId="0" fontId="54" fillId="9" borderId="0" xfId="0" applyFont="1" applyFill="1" applyAlignment="1">
      <alignment horizontal="left" vertical="center"/>
    </xf>
    <xf numFmtId="0" fontId="52" fillId="7" borderId="53" xfId="0" applyFont="1" applyFill="1" applyBorder="1" applyAlignment="1">
      <alignment horizontal="center" vertical="center"/>
    </xf>
    <xf numFmtId="0" fontId="52" fillId="7" borderId="55" xfId="0" applyFont="1" applyFill="1" applyBorder="1" applyAlignment="1">
      <alignment horizontal="center" vertical="center"/>
    </xf>
    <xf numFmtId="0" fontId="60" fillId="0" borderId="13" xfId="5" applyFont="1" applyBorder="1" applyAlignment="1" applyProtection="1">
      <alignment horizontal="left" vertical="center"/>
      <protection hidden="1"/>
    </xf>
    <xf numFmtId="0" fontId="60" fillId="0" borderId="51" xfId="5" applyFont="1" applyBorder="1" applyAlignment="1" applyProtection="1">
      <alignment horizontal="left" vertical="center"/>
      <protection hidden="1"/>
    </xf>
    <xf numFmtId="0" fontId="70" fillId="4" borderId="11" xfId="0" applyFont="1" applyFill="1" applyBorder="1" applyAlignment="1" applyProtection="1">
      <alignment horizontal="center" vertical="center"/>
      <protection hidden="1"/>
    </xf>
    <xf numFmtId="0" fontId="52" fillId="7" borderId="48" xfId="0" applyFont="1" applyFill="1" applyBorder="1" applyAlignment="1" applyProtection="1">
      <alignment horizontal="left" vertical="center"/>
      <protection hidden="1"/>
    </xf>
    <xf numFmtId="0" fontId="52" fillId="7" borderId="49" xfId="0" applyFont="1" applyFill="1" applyBorder="1" applyAlignment="1" applyProtection="1">
      <alignment horizontal="left" vertical="center"/>
      <protection hidden="1"/>
    </xf>
    <xf numFmtId="0" fontId="52" fillId="0" borderId="18" xfId="0" applyFont="1" applyBorder="1" applyAlignment="1" applyProtection="1">
      <alignment vertical="center"/>
      <protection hidden="1"/>
    </xf>
    <xf numFmtId="0" fontId="52" fillId="0" borderId="50" xfId="0" applyFont="1" applyBorder="1" applyAlignment="1" applyProtection="1">
      <alignment vertical="center"/>
      <protection hidden="1"/>
    </xf>
    <xf numFmtId="0" fontId="29" fillId="0" borderId="18" xfId="0" applyFont="1" applyBorder="1" applyAlignment="1" applyProtection="1">
      <alignment horizontal="left" vertical="center"/>
      <protection hidden="1"/>
    </xf>
    <xf numFmtId="0" fontId="29" fillId="0" borderId="50" xfId="0" applyFont="1" applyBorder="1" applyAlignment="1" applyProtection="1">
      <alignment horizontal="left" vertical="center"/>
      <protection hidden="1"/>
    </xf>
    <xf numFmtId="0" fontId="51" fillId="0" borderId="11" xfId="0" applyFont="1" applyBorder="1" applyAlignment="1">
      <alignment horizontal="left" vertical="center"/>
    </xf>
    <xf numFmtId="0" fontId="52" fillId="0" borderId="0" xfId="0" applyFont="1" applyAlignment="1">
      <alignment horizontal="right" vertical="center"/>
    </xf>
    <xf numFmtId="1" fontId="17" fillId="0" borderId="0" xfId="0" applyNumberFormat="1" applyFont="1" applyAlignment="1">
      <alignment horizontal="center"/>
    </xf>
    <xf numFmtId="0" fontId="113" fillId="0" borderId="0" xfId="0" applyFont="1" applyAlignment="1" applyProtection="1">
      <alignment horizontal="center"/>
      <protection locked="0"/>
    </xf>
    <xf numFmtId="1" fontId="17" fillId="6" borderId="15" xfId="0" applyNumberFormat="1" applyFont="1" applyFill="1" applyBorder="1" applyAlignment="1" applyProtection="1">
      <alignment horizontal="center"/>
      <protection locked="0"/>
    </xf>
    <xf numFmtId="1" fontId="17" fillId="6" borderId="17" xfId="0" applyNumberFormat="1" applyFont="1" applyFill="1" applyBorder="1" applyAlignment="1" applyProtection="1">
      <alignment horizontal="center"/>
      <protection locked="0"/>
    </xf>
    <xf numFmtId="0" fontId="15" fillId="6" borderId="8" xfId="0" quotePrefix="1" applyFont="1" applyFill="1" applyBorder="1" applyAlignment="1">
      <alignment horizontal="left" vertical="center" wrapText="1"/>
    </xf>
    <xf numFmtId="0" fontId="15" fillId="6" borderId="9" xfId="0" quotePrefix="1" applyFont="1" applyFill="1" applyBorder="1" applyAlignment="1">
      <alignment horizontal="left" vertical="center" wrapText="1"/>
    </xf>
    <xf numFmtId="0" fontId="24" fillId="8" borderId="21" xfId="0" applyFont="1" applyFill="1" applyBorder="1" applyAlignment="1">
      <alignment horizontal="center" vertical="center"/>
    </xf>
    <xf numFmtId="0" fontId="16" fillId="8" borderId="11" xfId="0" applyFont="1" applyFill="1" applyBorder="1" applyAlignment="1">
      <alignment horizontal="center"/>
    </xf>
    <xf numFmtId="0" fontId="19" fillId="7" borderId="11" xfId="0" applyFont="1" applyFill="1" applyBorder="1" applyProtection="1">
      <protection locked="0"/>
    </xf>
    <xf numFmtId="0" fontId="16" fillId="8" borderId="11" xfId="0" applyFont="1" applyFill="1" applyBorder="1"/>
    <xf numFmtId="0" fontId="0" fillId="0" borderId="35" xfId="0" applyBorder="1" applyAlignment="1" applyProtection="1">
      <alignment horizontal="center"/>
      <protection locked="0"/>
    </xf>
    <xf numFmtId="0" fontId="37" fillId="10" borderId="15" xfId="0" applyFont="1" applyFill="1" applyBorder="1" applyProtection="1">
      <protection locked="0"/>
    </xf>
    <xf numFmtId="0" fontId="37" fillId="7" borderId="16" xfId="0" applyFont="1" applyFill="1" applyBorder="1" applyProtection="1">
      <protection locked="0"/>
    </xf>
    <xf numFmtId="0" fontId="37" fillId="7" borderId="17" xfId="0" applyFont="1" applyFill="1" applyBorder="1" applyProtection="1">
      <protection locked="0"/>
    </xf>
    <xf numFmtId="0" fontId="6" fillId="0" borderId="48" xfId="0" applyFont="1" applyBorder="1" applyProtection="1">
      <protection locked="0"/>
    </xf>
    <xf numFmtId="0" fontId="6" fillId="0" borderId="12" xfId="0" applyFont="1" applyBorder="1" applyProtection="1">
      <protection locked="0"/>
    </xf>
    <xf numFmtId="0" fontId="6" fillId="0" borderId="49" xfId="0" applyFont="1" applyBorder="1" applyProtection="1">
      <protection locked="0"/>
    </xf>
    <xf numFmtId="0" fontId="6" fillId="0" borderId="18" xfId="0" applyFont="1" applyBorder="1" applyProtection="1">
      <protection locked="0"/>
    </xf>
    <xf numFmtId="0" fontId="6" fillId="0" borderId="0" xfId="0" applyFont="1" applyProtection="1">
      <protection locked="0"/>
    </xf>
    <xf numFmtId="0" fontId="6" fillId="0" borderId="50" xfId="0" applyFont="1" applyBorder="1" applyProtection="1">
      <protection locked="0"/>
    </xf>
    <xf numFmtId="0" fontId="6" fillId="0" borderId="13" xfId="0" applyFont="1" applyBorder="1" applyProtection="1">
      <protection locked="0"/>
    </xf>
    <xf numFmtId="0" fontId="6" fillId="0" borderId="14" xfId="0" applyFont="1" applyBorder="1" applyProtection="1">
      <protection locked="0"/>
    </xf>
    <xf numFmtId="0" fontId="6" fillId="0" borderId="51" xfId="0" applyFont="1" applyBorder="1" applyProtection="1">
      <protection locked="0"/>
    </xf>
    <xf numFmtId="0" fontId="4" fillId="8" borderId="11" xfId="0" applyFont="1" applyFill="1" applyBorder="1" applyAlignment="1">
      <alignment horizontal="center"/>
    </xf>
    <xf numFmtId="0" fontId="4" fillId="8" borderId="36" xfId="0" applyFont="1" applyFill="1" applyBorder="1" applyAlignment="1">
      <alignment horizontal="center"/>
    </xf>
    <xf numFmtId="0" fontId="0" fillId="0" borderId="11" xfId="0" applyBorder="1" applyProtection="1">
      <protection locked="0"/>
    </xf>
    <xf numFmtId="0" fontId="0" fillId="0" borderId="11" xfId="0" applyBorder="1" applyAlignment="1" applyProtection="1">
      <alignment horizontal="center"/>
      <protection locked="0"/>
    </xf>
    <xf numFmtId="0" fontId="0" fillId="0" borderId="15" xfId="0" applyBorder="1" applyAlignment="1" applyProtection="1">
      <alignment horizontal="center"/>
      <protection locked="0"/>
    </xf>
    <xf numFmtId="0" fontId="0" fillId="0" borderId="17" xfId="0" applyBorder="1" applyAlignment="1" applyProtection="1">
      <alignment horizontal="center"/>
      <protection locked="0"/>
    </xf>
    <xf numFmtId="0" fontId="37" fillId="7" borderId="15" xfId="0" applyFont="1" applyFill="1" applyBorder="1" applyProtection="1">
      <protection locked="0"/>
    </xf>
    <xf numFmtId="0" fontId="16" fillId="8" borderId="15" xfId="0" applyFont="1" applyFill="1" applyBorder="1" applyAlignment="1">
      <alignment horizontal="center"/>
    </xf>
    <xf numFmtId="0" fontId="16" fillId="8" borderId="17" xfId="0" applyFont="1" applyFill="1" applyBorder="1" applyAlignment="1">
      <alignment horizontal="center"/>
    </xf>
    <xf numFmtId="0" fontId="16" fillId="8" borderId="15" xfId="0" applyFont="1" applyFill="1" applyBorder="1" applyAlignment="1">
      <alignment horizontal="right"/>
    </xf>
    <xf numFmtId="0" fontId="16" fillId="8" borderId="17" xfId="0" applyFont="1" applyFill="1" applyBorder="1" applyAlignment="1">
      <alignment horizontal="right"/>
    </xf>
    <xf numFmtId="0" fontId="17" fillId="6" borderId="15" xfId="0" applyFont="1" applyFill="1" applyBorder="1" applyProtection="1">
      <protection locked="0"/>
    </xf>
    <xf numFmtId="0" fontId="17" fillId="6" borderId="16" xfId="0" applyFont="1" applyFill="1" applyBorder="1" applyProtection="1">
      <protection locked="0"/>
    </xf>
    <xf numFmtId="0" fontId="17" fillId="6" borderId="17" xfId="0" applyFont="1" applyFill="1" applyBorder="1" applyProtection="1">
      <protection locked="0"/>
    </xf>
    <xf numFmtId="0" fontId="16" fillId="8" borderId="15" xfId="0" applyFont="1" applyFill="1" applyBorder="1"/>
    <xf numFmtId="0" fontId="16" fillId="8" borderId="16" xfId="0" applyFont="1" applyFill="1" applyBorder="1"/>
    <xf numFmtId="0" fontId="16" fillId="8" borderId="17" xfId="0" applyFont="1" applyFill="1" applyBorder="1"/>
    <xf numFmtId="0" fontId="19" fillId="7" borderId="15" xfId="0" applyFont="1" applyFill="1" applyBorder="1" applyProtection="1">
      <protection locked="0"/>
    </xf>
    <xf numFmtId="0" fontId="19" fillId="10" borderId="16" xfId="0" applyFont="1" applyFill="1" applyBorder="1" applyProtection="1">
      <protection locked="0"/>
    </xf>
    <xf numFmtId="0" fontId="19" fillId="10" borderId="17" xfId="0" applyFont="1" applyFill="1" applyBorder="1" applyProtection="1">
      <protection locked="0"/>
    </xf>
    <xf numFmtId="1" fontId="17" fillId="6" borderId="15" xfId="0" applyNumberFormat="1" applyFont="1" applyFill="1" applyBorder="1" applyAlignment="1">
      <alignment horizontal="center"/>
    </xf>
    <xf numFmtId="1" fontId="17" fillId="6" borderId="17" xfId="0" applyNumberFormat="1" applyFont="1" applyFill="1" applyBorder="1" applyAlignment="1">
      <alignment horizontal="center"/>
    </xf>
    <xf numFmtId="1" fontId="16" fillId="8" borderId="15" xfId="0" applyNumberFormat="1" applyFont="1" applyFill="1" applyBorder="1" applyAlignment="1">
      <alignment horizontal="center"/>
    </xf>
    <xf numFmtId="1" fontId="16" fillId="8" borderId="17" xfId="0" applyNumberFormat="1" applyFont="1" applyFill="1" applyBorder="1" applyAlignment="1">
      <alignment horizontal="center"/>
    </xf>
    <xf numFmtId="0" fontId="16" fillId="8" borderId="18" xfId="0" applyFont="1" applyFill="1" applyBorder="1" applyAlignment="1">
      <alignment horizontal="center"/>
    </xf>
    <xf numFmtId="0" fontId="16" fillId="8" borderId="0" xfId="0" applyFont="1" applyFill="1" applyAlignment="1">
      <alignment horizontal="center"/>
    </xf>
    <xf numFmtId="0" fontId="113" fillId="0" borderId="15" xfId="0" applyFont="1" applyBorder="1" applyAlignment="1" applyProtection="1">
      <alignment horizontal="center"/>
      <protection locked="0"/>
    </xf>
    <xf numFmtId="0" fontId="113" fillId="0" borderId="16" xfId="0" applyFont="1" applyBorder="1" applyAlignment="1" applyProtection="1">
      <alignment horizontal="center"/>
      <protection locked="0"/>
    </xf>
    <xf numFmtId="0" fontId="113" fillId="0" borderId="17" xfId="0" applyFont="1" applyBorder="1" applyAlignment="1" applyProtection="1">
      <alignment horizontal="center"/>
      <protection locked="0"/>
    </xf>
    <xf numFmtId="1" fontId="16" fillId="8" borderId="16" xfId="0" applyNumberFormat="1" applyFont="1" applyFill="1" applyBorder="1" applyAlignment="1">
      <alignment horizontal="center"/>
    </xf>
    <xf numFmtId="49" fontId="0" fillId="0" borderId="11" xfId="0" applyNumberFormat="1" applyBorder="1" applyAlignment="1">
      <alignment horizontal="center" vertical="center"/>
    </xf>
    <xf numFmtId="0" fontId="18" fillId="6" borderId="11" xfId="0" applyFont="1" applyFill="1" applyBorder="1" applyAlignment="1">
      <alignment horizontal="center" vertical="center" wrapText="1"/>
    </xf>
    <xf numFmtId="0" fontId="16" fillId="8" borderId="16" xfId="0" applyFont="1" applyFill="1" applyBorder="1" applyAlignment="1">
      <alignment horizontal="center"/>
    </xf>
    <xf numFmtId="0" fontId="16" fillId="7" borderId="19" xfId="0" applyFont="1" applyFill="1" applyBorder="1" applyAlignment="1">
      <alignment horizontal="center"/>
    </xf>
    <xf numFmtId="0" fontId="19" fillId="7" borderId="16" xfId="0" applyFont="1" applyFill="1" applyBorder="1" applyProtection="1">
      <protection locked="0"/>
    </xf>
    <xf numFmtId="0" fontId="19" fillId="7" borderId="17" xfId="0" applyFont="1" applyFill="1" applyBorder="1" applyProtection="1">
      <protection locked="0"/>
    </xf>
    <xf numFmtId="2" fontId="19" fillId="7" borderId="11" xfId="0" applyNumberFormat="1" applyFont="1" applyFill="1" applyBorder="1" applyAlignment="1" applyProtection="1">
      <alignment horizontal="center" vertical="center"/>
      <protection locked="0"/>
    </xf>
    <xf numFmtId="2" fontId="19" fillId="10" borderId="11" xfId="0" applyNumberFormat="1" applyFont="1" applyFill="1" applyBorder="1" applyAlignment="1" applyProtection="1">
      <alignment horizontal="center" vertical="center"/>
      <protection locked="0"/>
    </xf>
    <xf numFmtId="0" fontId="23" fillId="7" borderId="15" xfId="0" applyFont="1" applyFill="1" applyBorder="1" applyProtection="1">
      <protection locked="0"/>
    </xf>
    <xf numFmtId="0" fontId="23" fillId="7" borderId="16" xfId="0" applyFont="1" applyFill="1" applyBorder="1" applyProtection="1">
      <protection locked="0"/>
    </xf>
    <xf numFmtId="0" fontId="23" fillId="7" borderId="17" xfId="0" applyFont="1" applyFill="1" applyBorder="1" applyProtection="1">
      <protection locked="0"/>
    </xf>
    <xf numFmtId="0" fontId="16" fillId="8" borderId="11" xfId="0" applyFont="1" applyFill="1" applyBorder="1" applyAlignment="1">
      <alignment horizontal="left"/>
    </xf>
    <xf numFmtId="0" fontId="17" fillId="6" borderId="15" xfId="0" applyFont="1" applyFill="1" applyBorder="1" applyAlignment="1">
      <alignment horizontal="center"/>
    </xf>
    <xf numFmtId="0" fontId="17" fillId="6" borderId="16" xfId="0" applyFont="1" applyFill="1" applyBorder="1" applyAlignment="1">
      <alignment horizontal="center"/>
    </xf>
    <xf numFmtId="0" fontId="17" fillId="6" borderId="17" xfId="0" applyFont="1" applyFill="1" applyBorder="1" applyAlignment="1">
      <alignment horizontal="center"/>
    </xf>
    <xf numFmtId="0" fontId="17" fillId="6" borderId="11" xfId="0" applyFont="1" applyFill="1" applyBorder="1" applyProtection="1">
      <protection locked="0"/>
    </xf>
    <xf numFmtId="0" fontId="19" fillId="9" borderId="15" xfId="0" applyFont="1" applyFill="1" applyBorder="1" applyProtection="1">
      <protection locked="0"/>
    </xf>
    <xf numFmtId="0" fontId="19" fillId="9" borderId="16" xfId="0" applyFont="1" applyFill="1" applyBorder="1" applyProtection="1">
      <protection locked="0"/>
    </xf>
    <xf numFmtId="0" fontId="19" fillId="9" borderId="17" xfId="0" applyFont="1" applyFill="1" applyBorder="1" applyProtection="1">
      <protection locked="0"/>
    </xf>
    <xf numFmtId="0" fontId="19" fillId="0" borderId="15" xfId="0" applyFont="1" applyBorder="1" applyProtection="1">
      <protection locked="0"/>
    </xf>
    <xf numFmtId="0" fontId="19" fillId="0" borderId="16" xfId="0" applyFont="1" applyBorder="1" applyProtection="1">
      <protection locked="0"/>
    </xf>
    <xf numFmtId="0" fontId="19" fillId="0" borderId="17" xfId="0" applyFont="1" applyBorder="1" applyProtection="1">
      <protection locked="0"/>
    </xf>
    <xf numFmtId="0" fontId="16" fillId="8" borderId="13" xfId="0" applyFont="1" applyFill="1" applyBorder="1" applyAlignment="1">
      <alignment horizontal="center"/>
    </xf>
    <xf numFmtId="0" fontId="16" fillId="8" borderId="14" xfId="0" applyFont="1" applyFill="1" applyBorder="1" applyAlignment="1">
      <alignment horizontal="center"/>
    </xf>
    <xf numFmtId="0" fontId="37" fillId="9" borderId="15" xfId="0" applyFont="1" applyFill="1" applyBorder="1" applyProtection="1">
      <protection locked="0"/>
    </xf>
    <xf numFmtId="0" fontId="37" fillId="9" borderId="16" xfId="0" applyFont="1" applyFill="1" applyBorder="1" applyProtection="1">
      <protection locked="0"/>
    </xf>
    <xf numFmtId="0" fontId="37" fillId="9" borderId="17" xfId="0" applyFont="1" applyFill="1" applyBorder="1" applyProtection="1">
      <protection locked="0"/>
    </xf>
    <xf numFmtId="0" fontId="16" fillId="8" borderId="11" xfId="0" applyFont="1" applyFill="1" applyBorder="1" applyAlignment="1">
      <alignment horizontal="center" vertical="center"/>
    </xf>
    <xf numFmtId="0" fontId="19" fillId="0" borderId="15" xfId="0" applyFont="1" applyBorder="1" applyAlignment="1" applyProtection="1">
      <alignment horizontal="left"/>
      <protection locked="0"/>
    </xf>
    <xf numFmtId="0" fontId="19" fillId="0" borderId="16" xfId="0" applyFont="1" applyBorder="1" applyAlignment="1" applyProtection="1">
      <alignment horizontal="left"/>
      <protection locked="0"/>
    </xf>
    <xf numFmtId="0" fontId="19" fillId="0" borderId="17" xfId="0" applyFont="1" applyBorder="1" applyAlignment="1" applyProtection="1">
      <alignment horizontal="left"/>
      <protection locked="0"/>
    </xf>
    <xf numFmtId="0" fontId="17" fillId="10" borderId="17" xfId="0" applyFont="1" applyFill="1" applyBorder="1" applyAlignment="1">
      <alignment horizontal="center"/>
    </xf>
    <xf numFmtId="0" fontId="16" fillId="8" borderId="11" xfId="0" applyFont="1" applyFill="1" applyBorder="1" applyAlignment="1">
      <alignment horizontal="right"/>
    </xf>
    <xf numFmtId="0" fontId="16" fillId="8" borderId="13" xfId="0" applyFont="1" applyFill="1" applyBorder="1" applyAlignment="1">
      <alignment horizontal="center" vertical="center"/>
    </xf>
    <xf numFmtId="0" fontId="16" fillId="8" borderId="14" xfId="0" applyFont="1" applyFill="1" applyBorder="1" applyAlignment="1">
      <alignment horizontal="center" vertical="center"/>
    </xf>
    <xf numFmtId="0" fontId="16" fillId="8" borderId="16" xfId="0" applyFont="1" applyFill="1" applyBorder="1" applyAlignment="1">
      <alignment horizontal="right"/>
    </xf>
    <xf numFmtId="0" fontId="15" fillId="6" borderId="10" xfId="0" quotePrefix="1" applyFont="1" applyFill="1" applyBorder="1" applyAlignment="1">
      <alignment horizontal="left" vertical="center" wrapText="1"/>
    </xf>
    <xf numFmtId="0" fontId="22" fillId="9" borderId="0" xfId="0" applyFont="1" applyFill="1" applyAlignment="1" applyProtection="1">
      <alignment horizontal="center"/>
      <protection locked="0"/>
    </xf>
    <xf numFmtId="1" fontId="17" fillId="6" borderId="36" xfId="0" applyNumberFormat="1" applyFont="1" applyFill="1" applyBorder="1" applyAlignment="1">
      <alignment horizontal="center"/>
    </xf>
    <xf numFmtId="1" fontId="17" fillId="6" borderId="18" xfId="0" applyNumberFormat="1" applyFont="1" applyFill="1" applyBorder="1" applyAlignment="1">
      <alignment horizontal="center"/>
    </xf>
    <xf numFmtId="1" fontId="17" fillId="6" borderId="20" xfId="0" applyNumberFormat="1" applyFont="1" applyFill="1" applyBorder="1" applyAlignment="1">
      <alignment horizontal="center"/>
    </xf>
    <xf numFmtId="0" fontId="0" fillId="0" borderId="11" xfId="0" applyBorder="1" applyAlignment="1" applyProtection="1">
      <alignment wrapText="1"/>
      <protection locked="0"/>
    </xf>
    <xf numFmtId="0" fontId="0" fillId="0" borderId="15" xfId="0" applyBorder="1" applyAlignment="1" applyProtection="1">
      <alignment horizontal="left" wrapText="1"/>
      <protection locked="0"/>
    </xf>
    <xf numFmtId="0" fontId="0" fillId="0" borderId="16" xfId="0" applyBorder="1" applyAlignment="1" applyProtection="1">
      <alignment horizontal="left" wrapText="1"/>
      <protection locked="0"/>
    </xf>
    <xf numFmtId="0" fontId="0" fillId="0" borderId="17" xfId="0" applyBorder="1" applyAlignment="1" applyProtection="1">
      <alignment horizontal="left" wrapText="1"/>
      <protection locked="0"/>
    </xf>
    <xf numFmtId="0" fontId="0" fillId="0" borderId="11" xfId="0" quotePrefix="1" applyBorder="1" applyAlignment="1" applyProtection="1">
      <alignment wrapText="1"/>
      <protection locked="0"/>
    </xf>
    <xf numFmtId="0" fontId="25" fillId="0" borderId="22" xfId="0" quotePrefix="1" applyFont="1" applyBorder="1" applyAlignment="1">
      <alignment horizontal="left" vertical="center" wrapText="1"/>
    </xf>
    <xf numFmtId="0" fontId="25" fillId="0" borderId="23" xfId="0" applyFont="1" applyBorder="1" applyAlignment="1">
      <alignment horizontal="left" vertical="center" wrapText="1"/>
    </xf>
    <xf numFmtId="0" fontId="105" fillId="15" borderId="64" xfId="7" applyFont="1" applyFill="1" applyBorder="1" applyAlignment="1">
      <alignment horizontal="center"/>
    </xf>
    <xf numFmtId="0" fontId="106" fillId="0" borderId="65" xfId="7" applyFont="1" applyBorder="1"/>
    <xf numFmtId="0" fontId="106" fillId="0" borderId="66" xfId="7" applyFont="1" applyBorder="1"/>
    <xf numFmtId="0" fontId="97" fillId="15" borderId="64" xfId="7" applyFont="1" applyFill="1" applyBorder="1" applyAlignment="1">
      <alignment horizontal="center"/>
    </xf>
    <xf numFmtId="0" fontId="35" fillId="0" borderId="65" xfId="7" applyFont="1" applyBorder="1"/>
    <xf numFmtId="0" fontId="35" fillId="0" borderId="66" xfId="7" applyFont="1" applyBorder="1"/>
    <xf numFmtId="0" fontId="4" fillId="8" borderId="0" xfId="0" applyFont="1" applyFill="1" applyAlignment="1">
      <alignment horizontal="center"/>
    </xf>
    <xf numFmtId="0" fontId="0" fillId="8" borderId="0" xfId="0" applyFill="1" applyAlignment="1">
      <alignment horizontal="center"/>
    </xf>
    <xf numFmtId="0" fontId="109" fillId="19" borderId="70" xfId="0" applyFont="1" applyFill="1" applyBorder="1" applyAlignment="1">
      <alignment horizontal="center" wrapText="1"/>
    </xf>
    <xf numFmtId="0" fontId="109" fillId="19" borderId="70" xfId="0" applyFont="1" applyFill="1" applyBorder="1" applyAlignment="1">
      <alignment horizontal="center"/>
    </xf>
    <xf numFmtId="0" fontId="97" fillId="17" borderId="64" xfId="7" applyFont="1" applyFill="1" applyBorder="1" applyAlignment="1">
      <alignment horizontal="center"/>
    </xf>
    <xf numFmtId="0" fontId="35" fillId="18" borderId="65" xfId="7" applyFont="1" applyFill="1" applyBorder="1"/>
    <xf numFmtId="0" fontId="35" fillId="18" borderId="66" xfId="7" applyFont="1" applyFill="1" applyBorder="1"/>
    <xf numFmtId="0" fontId="96" fillId="14" borderId="64" xfId="7" applyFont="1" applyFill="1" applyBorder="1" applyAlignment="1">
      <alignment horizontal="center"/>
    </xf>
    <xf numFmtId="0" fontId="107" fillId="14" borderId="64" xfId="7" applyFont="1" applyFill="1" applyBorder="1" applyAlignment="1">
      <alignment horizontal="center"/>
    </xf>
    <xf numFmtId="0" fontId="108" fillId="0" borderId="65" xfId="7" applyFont="1" applyBorder="1"/>
    <xf numFmtId="0" fontId="108" fillId="0" borderId="66" xfId="7" applyFont="1" applyBorder="1"/>
    <xf numFmtId="0" fontId="16" fillId="8" borderId="11" xfId="0" applyFont="1" applyFill="1" applyBorder="1" applyAlignment="1" applyProtection="1">
      <alignment horizontal="right"/>
      <protection locked="0"/>
    </xf>
    <xf numFmtId="0" fontId="16" fillId="8" borderId="11" xfId="0" applyFont="1" applyFill="1" applyBorder="1" applyAlignment="1" applyProtection="1">
      <alignment horizontal="center" vertical="center"/>
      <protection locked="0"/>
    </xf>
    <xf numFmtId="44" fontId="16" fillId="8" borderId="11" xfId="0" applyNumberFormat="1" applyFont="1" applyFill="1" applyBorder="1" applyProtection="1">
      <protection locked="0"/>
    </xf>
    <xf numFmtId="44" fontId="17" fillId="6" borderId="11" xfId="0" applyNumberFormat="1" applyFont="1" applyFill="1" applyBorder="1" applyProtection="1">
      <protection locked="0"/>
    </xf>
    <xf numFmtId="0" fontId="4" fillId="8" borderId="11" xfId="0" applyFont="1" applyFill="1" applyBorder="1" applyAlignment="1" applyProtection="1">
      <alignment horizontal="center" vertical="center"/>
      <protection locked="0"/>
    </xf>
    <xf numFmtId="0" fontId="17" fillId="6" borderId="11" xfId="0" applyFont="1" applyFill="1" applyBorder="1" applyAlignment="1">
      <alignment horizontal="left"/>
    </xf>
    <xf numFmtId="166" fontId="18" fillId="8" borderId="0" xfId="0" applyNumberFormat="1" applyFont="1" applyFill="1" applyAlignment="1">
      <alignment horizontal="center" vertical="center" wrapText="1"/>
    </xf>
    <xf numFmtId="0" fontId="4" fillId="8" borderId="48" xfId="0" applyFont="1" applyFill="1" applyBorder="1" applyAlignment="1">
      <alignment horizontal="center" vertical="center"/>
    </xf>
    <xf numFmtId="0" fontId="4" fillId="8" borderId="12" xfId="0" applyFont="1" applyFill="1" applyBorder="1" applyAlignment="1">
      <alignment horizontal="center" vertical="center"/>
    </xf>
    <xf numFmtId="0" fontId="16" fillId="8" borderId="12" xfId="0" applyFont="1" applyFill="1" applyBorder="1" applyAlignment="1">
      <alignment horizontal="center" vertical="center"/>
    </xf>
    <xf numFmtId="0" fontId="16" fillId="8" borderId="0" xfId="0" applyFont="1" applyFill="1" applyAlignment="1">
      <alignment horizontal="center" vertical="center"/>
    </xf>
    <xf numFmtId="0" fontId="16" fillId="8" borderId="12" xfId="0" applyFont="1" applyFill="1" applyBorder="1" applyAlignment="1">
      <alignment horizontal="center" vertical="center" wrapText="1"/>
    </xf>
    <xf numFmtId="0" fontId="16" fillId="8" borderId="0" xfId="0" applyFont="1" applyFill="1" applyAlignment="1">
      <alignment horizontal="center" vertical="center" wrapText="1"/>
    </xf>
    <xf numFmtId="0" fontId="16" fillId="8" borderId="14" xfId="0" applyFont="1" applyFill="1" applyBorder="1" applyAlignment="1">
      <alignment horizontal="center" vertical="center" wrapText="1"/>
    </xf>
    <xf numFmtId="0" fontId="17" fillId="6" borderId="11" xfId="0" applyFont="1" applyFill="1" applyBorder="1" applyAlignment="1">
      <alignment horizontal="center"/>
    </xf>
    <xf numFmtId="0" fontId="17" fillId="6" borderId="18" xfId="0" applyFont="1" applyFill="1" applyBorder="1" applyAlignment="1">
      <alignment horizontal="center"/>
    </xf>
    <xf numFmtId="0" fontId="17" fillId="6" borderId="0" xfId="0" applyFont="1" applyFill="1" applyAlignment="1">
      <alignment horizontal="center"/>
    </xf>
    <xf numFmtId="9" fontId="94" fillId="0" borderId="24" xfId="2" applyFont="1" applyBorder="1" applyAlignment="1">
      <alignment horizontal="left" vertical="center"/>
    </xf>
    <xf numFmtId="9" fontId="94" fillId="0" borderId="26" xfId="2" applyFont="1" applyBorder="1" applyAlignment="1">
      <alignment horizontal="left" vertical="center"/>
    </xf>
    <xf numFmtId="0" fontId="94" fillId="0" borderId="24" xfId="0" applyFont="1" applyBorder="1" applyAlignment="1">
      <alignment horizontal="center" vertical="center"/>
    </xf>
    <xf numFmtId="0" fontId="94" fillId="0" borderId="26" xfId="0" applyFont="1" applyBorder="1" applyAlignment="1">
      <alignment horizontal="center" vertical="center"/>
    </xf>
    <xf numFmtId="0" fontId="93" fillId="13" borderId="30" xfId="0" applyFont="1" applyFill="1" applyBorder="1" applyAlignment="1">
      <alignment horizontal="center" vertical="center"/>
    </xf>
    <xf numFmtId="0" fontId="93" fillId="13" borderId="31" xfId="0" applyFont="1" applyFill="1" applyBorder="1" applyAlignment="1">
      <alignment horizontal="center" vertical="center"/>
    </xf>
    <xf numFmtId="0" fontId="93" fillId="13" borderId="24" xfId="0" applyFont="1" applyFill="1" applyBorder="1" applyAlignment="1">
      <alignment horizontal="center" vertical="center"/>
    </xf>
    <xf numFmtId="0" fontId="93" fillId="13" borderId="26" xfId="0" applyFont="1" applyFill="1" applyBorder="1" applyAlignment="1">
      <alignment horizontal="center" vertical="center"/>
    </xf>
    <xf numFmtId="0" fontId="17" fillId="6" borderId="15" xfId="0" applyFont="1" applyFill="1" applyBorder="1" applyAlignment="1">
      <alignment horizontal="left"/>
    </xf>
    <xf numFmtId="0" fontId="17" fillId="6" borderId="16" xfId="0" applyFont="1" applyFill="1" applyBorder="1" applyAlignment="1">
      <alignment horizontal="left"/>
    </xf>
    <xf numFmtId="0" fontId="17" fillId="6" borderId="17" xfId="0" applyFont="1" applyFill="1" applyBorder="1" applyAlignment="1">
      <alignment horizontal="left"/>
    </xf>
    <xf numFmtId="0" fontId="111" fillId="21" borderId="79" xfId="0" applyFont="1" applyFill="1" applyBorder="1" applyAlignment="1">
      <alignment horizontal="left"/>
    </xf>
    <xf numFmtId="0" fontId="111" fillId="21" borderId="80" xfId="0" applyFont="1" applyFill="1" applyBorder="1" applyAlignment="1">
      <alignment horizontal="left"/>
    </xf>
    <xf numFmtId="0" fontId="17" fillId="8" borderId="11" xfId="0" applyFont="1" applyFill="1" applyBorder="1" applyAlignment="1">
      <alignment horizontal="center" vertical="center" wrapText="1"/>
    </xf>
    <xf numFmtId="0" fontId="125" fillId="0" borderId="0" xfId="0" applyFont="1"/>
  </cellXfs>
  <cellStyles count="8">
    <cellStyle name="Currency" xfId="1" builtinId="4"/>
    <cellStyle name="Good" xfId="3" builtinId="26"/>
    <cellStyle name="Hyperlink" xfId="5" builtinId="8"/>
    <cellStyle name="Neutral" xfId="4" builtinId="28"/>
    <cellStyle name="Normal" xfId="0" builtinId="0"/>
    <cellStyle name="Normal 2" xfId="6" xr:uid="{64434FB9-5192-4AAA-A737-5BA566CEB519}"/>
    <cellStyle name="Normal 3" xfId="7" xr:uid="{8A0B0023-1274-45F9-9E83-84A107AC8FCE}"/>
    <cellStyle name="Percent" xfId="2" builtinId="5"/>
  </cellStyles>
  <dxfs count="80">
    <dxf>
      <font>
        <color theme="0"/>
      </font>
      <fill>
        <patternFill>
          <bgColor rgb="FF00A39C"/>
        </patternFill>
      </fill>
    </dxf>
    <dxf>
      <font>
        <color theme="0"/>
      </font>
      <fill>
        <patternFill>
          <bgColor rgb="FF00A39C"/>
        </patternFill>
      </fill>
    </dxf>
    <dxf>
      <fill>
        <patternFill>
          <bgColor theme="2" tint="-0.499984740745262"/>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0.24994659260841701"/>
        </patternFill>
      </fill>
    </dxf>
    <dxf>
      <fill>
        <patternFill>
          <bgColor theme="2" tint="-0.499984740745262"/>
        </patternFill>
      </fill>
    </dxf>
    <dxf>
      <fill>
        <patternFill>
          <bgColor theme="2" tint="-9.9948118533890809E-2"/>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0.24994659260841701"/>
        </patternFill>
      </fill>
    </dxf>
    <dxf>
      <fill>
        <patternFill>
          <bgColor theme="2" tint="-0.499984740745262"/>
        </patternFill>
      </fill>
    </dxf>
    <dxf>
      <fill>
        <patternFill>
          <bgColor theme="2" tint="-9.9948118533890809E-2"/>
        </patternFill>
      </fill>
    </dxf>
    <dxf>
      <fill>
        <patternFill>
          <bgColor theme="2" tint="-0.24994659260841701"/>
        </patternFill>
      </fill>
    </dxf>
    <dxf>
      <fill>
        <patternFill>
          <bgColor theme="2" tint="-0.499984740745262"/>
        </patternFill>
      </fill>
    </dxf>
    <dxf>
      <font>
        <color theme="1"/>
      </font>
      <fill>
        <patternFill>
          <bgColor rgb="FFFFC000"/>
        </patternFill>
      </fill>
    </dxf>
    <dxf>
      <font>
        <color theme="1"/>
      </font>
      <fill>
        <patternFill>
          <bgColor rgb="FFFFC000"/>
        </patternFill>
      </fill>
    </dxf>
    <dxf>
      <fill>
        <patternFill>
          <bgColor rgb="FFFFC000"/>
        </patternFill>
      </fill>
    </dxf>
    <dxf>
      <fill>
        <patternFill>
          <bgColor theme="2" tint="-0.24994659260841701"/>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0.24994659260841701"/>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0.24994659260841701"/>
        </patternFill>
      </fill>
    </dxf>
    <dxf>
      <fill>
        <patternFill>
          <bgColor rgb="FFFFC000"/>
        </patternFill>
      </fill>
    </dxf>
    <dxf>
      <fill>
        <patternFill>
          <bgColor rgb="FFFFC000"/>
        </patternFill>
      </fill>
    </dxf>
    <dxf>
      <font>
        <color theme="1"/>
      </font>
      <fill>
        <patternFill>
          <bgColor rgb="FFFFC000"/>
        </patternFill>
      </fill>
    </dxf>
    <dxf>
      <fill>
        <patternFill>
          <bgColor theme="2" tint="-9.9948118533890809E-2"/>
        </patternFill>
      </fill>
    </dxf>
    <dxf>
      <fill>
        <patternFill>
          <bgColor theme="2" tint="-0.24994659260841701"/>
        </patternFill>
      </fill>
    </dxf>
    <dxf>
      <fill>
        <patternFill>
          <bgColor theme="2" tint="-0.499984740745262"/>
        </patternFill>
      </fill>
    </dxf>
    <dxf>
      <fill>
        <patternFill>
          <bgColor theme="2" tint="-9.9948118533890809E-2"/>
        </patternFill>
      </fill>
    </dxf>
    <dxf>
      <fill>
        <patternFill>
          <bgColor theme="2" tint="-0.24994659260841701"/>
        </patternFill>
      </fill>
    </dxf>
    <dxf>
      <fill>
        <patternFill>
          <bgColor theme="2" tint="-0.499984740745262"/>
        </patternFill>
      </fill>
    </dxf>
    <dxf>
      <fill>
        <patternFill>
          <bgColor theme="2" tint="-9.9948118533890809E-2"/>
        </patternFill>
      </fill>
    </dxf>
    <dxf>
      <fill>
        <patternFill>
          <bgColor theme="2" tint="-0.24994659260841701"/>
        </patternFill>
      </fill>
    </dxf>
    <dxf>
      <fill>
        <patternFill>
          <bgColor theme="2" tint="-0.499984740745262"/>
        </patternFill>
      </fill>
    </dxf>
    <dxf>
      <fill>
        <patternFill>
          <bgColor theme="2" tint="-0.499984740745262"/>
        </patternFill>
      </fill>
    </dxf>
    <dxf>
      <fill>
        <patternFill>
          <bgColor theme="2" tint="-0.24994659260841701"/>
        </patternFill>
      </fill>
    </dxf>
    <dxf>
      <fill>
        <patternFill>
          <bgColor theme="2" tint="-0.499984740745262"/>
        </patternFill>
      </fill>
    </dxf>
    <dxf>
      <fill>
        <patternFill>
          <bgColor theme="2" tint="-9.9948118533890809E-2"/>
        </patternFill>
      </fill>
    </dxf>
    <dxf>
      <fill>
        <patternFill>
          <bgColor theme="2" tint="-0.24994659260841701"/>
        </patternFill>
      </fill>
    </dxf>
    <dxf>
      <fill>
        <patternFill>
          <bgColor theme="2" tint="-0.499984740745262"/>
        </patternFill>
      </fill>
    </dxf>
    <dxf>
      <fill>
        <patternFill>
          <bgColor theme="2" tint="-0.24994659260841701"/>
        </patternFill>
      </fill>
    </dxf>
    <dxf>
      <fill>
        <patternFill>
          <bgColor theme="2" tint="-9.9948118533890809E-2"/>
        </patternFill>
      </fill>
    </dxf>
    <dxf>
      <fill>
        <patternFill>
          <bgColor theme="2" tint="-0.499984740745262"/>
        </patternFill>
      </fill>
    </dxf>
    <dxf>
      <fill>
        <patternFill>
          <bgColor theme="2" tint="-9.9948118533890809E-2"/>
        </patternFill>
      </fill>
    </dxf>
    <dxf>
      <fill>
        <patternFill>
          <bgColor theme="2" tint="-0.24994659260841701"/>
        </patternFill>
      </fill>
    </dxf>
    <dxf>
      <fill>
        <patternFill>
          <bgColor theme="2" tint="-0.499984740745262"/>
        </patternFill>
      </fill>
    </dxf>
    <dxf>
      <fill>
        <patternFill>
          <bgColor theme="2" tint="-9.9948118533890809E-2"/>
        </patternFill>
      </fill>
    </dxf>
    <dxf>
      <fill>
        <patternFill>
          <bgColor theme="2" tint="-0.24994659260841701"/>
        </patternFill>
      </fill>
    </dxf>
    <dxf>
      <fill>
        <patternFill>
          <bgColor theme="2" tint="-0.499984740745262"/>
        </patternFill>
      </fill>
    </dxf>
    <dxf>
      <font>
        <color rgb="FFFF0000"/>
      </font>
      <fill>
        <patternFill>
          <bgColor rgb="FFFF0000"/>
        </patternFill>
      </fill>
    </dxf>
    <dxf>
      <font>
        <color theme="0"/>
      </font>
      <fill>
        <patternFill>
          <bgColor rgb="FF00A39C"/>
        </patternFill>
      </fill>
    </dxf>
    <dxf>
      <font>
        <color theme="0"/>
      </font>
      <fill>
        <patternFill>
          <bgColor rgb="FF00A39C"/>
        </patternFill>
      </fill>
    </dxf>
  </dxfs>
  <tableStyles count="0" defaultTableStyle="TableStyleMedium2" defaultPivotStyle="PivotStyleLight16"/>
  <colors>
    <mruColors>
      <color rgb="FF00A399"/>
      <color rgb="FF3D3F79"/>
      <color rgb="FF990033"/>
      <color rgb="FFA6A6A6"/>
      <color rgb="FF605F53"/>
      <color rgb="FFA6A7D2"/>
      <color rgb="FF48473E"/>
      <color rgb="FF535247"/>
      <color rgb="FF3399FF"/>
      <color rgb="FF00A3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C$10" lockText="1" noThreeD="1"/>
</file>

<file path=xl/ctrlProps/ctrlProp17.xml><?xml version="1.0" encoding="utf-8"?>
<formControlPr xmlns="http://schemas.microsoft.com/office/spreadsheetml/2009/9/main" objectType="CheckBox" fmlaLink="$D$10" lockText="1" noThreeD="1"/>
</file>

<file path=xl/ctrlProps/ctrlProp18.xml><?xml version="1.0" encoding="utf-8"?>
<formControlPr xmlns="http://schemas.microsoft.com/office/spreadsheetml/2009/9/main" objectType="CheckBox" fmlaLink="$C$11" lockText="1" noThreeD="1"/>
</file>

<file path=xl/ctrlProps/ctrlProp19.xml><?xml version="1.0" encoding="utf-8"?>
<formControlPr xmlns="http://schemas.microsoft.com/office/spreadsheetml/2009/9/main" objectType="CheckBox" fmlaLink="$D$11" lockText="1" noThreeD="1"/>
</file>

<file path=xl/ctrlProps/ctrlProp20.xml><?xml version="1.0" encoding="utf-8"?>
<formControlPr xmlns="http://schemas.microsoft.com/office/spreadsheetml/2009/9/main" objectType="CheckBox" fmlaLink="$D$12" lockText="1" noThreeD="1"/>
</file>

<file path=xl/ctrlProps/ctrlProp21.xml><?xml version="1.0" encoding="utf-8"?>
<formControlPr xmlns="http://schemas.microsoft.com/office/spreadsheetml/2009/9/main" objectType="CheckBox" fmlaLink="$C$12"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fmlaLink="$C$13" lockText="1" noThreeD="1"/>
</file>

<file path=xl/ctrlProps/ctrlProp24.xml><?xml version="1.0" encoding="utf-8"?>
<formControlPr xmlns="http://schemas.microsoft.com/office/spreadsheetml/2009/9/main" objectType="CheckBox" fmlaLink="$D$13"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fmlaLink="$C$15" lockText="1" noThreeD="1"/>
</file>

<file path=xl/ctrlProps/ctrlProp27.xml><?xml version="1.0" encoding="utf-8"?>
<formControlPr xmlns="http://schemas.microsoft.com/office/spreadsheetml/2009/9/main" objectType="CheckBox" fmlaLink="$D$15" lockText="1" noThreeD="1"/>
</file>

<file path=xl/ctrlProps/ctrlProp28.xml><?xml version="1.0" encoding="utf-8"?>
<formControlPr xmlns="http://schemas.microsoft.com/office/spreadsheetml/2009/9/main" objectType="CheckBox" fmlaLink="$C$16" lockText="1" noThreeD="1"/>
</file>

<file path=xl/ctrlProps/ctrlProp29.xml><?xml version="1.0" encoding="utf-8"?>
<formControlPr xmlns="http://schemas.microsoft.com/office/spreadsheetml/2009/9/main" objectType="CheckBox" fmlaLink="$D$16" lockText="1" noThreeD="1"/>
</file>

<file path=xl/ctrlProps/ctrlProp30.xml><?xml version="1.0" encoding="utf-8"?>
<formControlPr xmlns="http://schemas.microsoft.com/office/spreadsheetml/2009/9/main" objectType="CheckBox" fmlaLink="$C$18" lockText="1" noThreeD="1"/>
</file>

<file path=xl/ctrlProps/ctrlProp31.xml><?xml version="1.0" encoding="utf-8"?>
<formControlPr xmlns="http://schemas.microsoft.com/office/spreadsheetml/2009/9/main" objectType="CheckBox" fmlaLink="$D$18" lockText="1" noThreeD="1"/>
</file>

<file path=xl/ctrlProps/ctrlProp32.xml><?xml version="1.0" encoding="utf-8"?>
<formControlPr xmlns="http://schemas.microsoft.com/office/spreadsheetml/2009/9/main" objectType="CheckBox" fmlaLink="$C$21" lockText="1" noThreeD="1"/>
</file>

<file path=xl/ctrlProps/ctrlProp33.xml><?xml version="1.0" encoding="utf-8"?>
<formControlPr xmlns="http://schemas.microsoft.com/office/spreadsheetml/2009/9/main" objectType="CheckBox" fmlaLink="$D$21"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fmlaLink="$C$22"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fmlaLink="$C$23" lockText="1" noThreeD="1"/>
</file>

<file path=xl/ctrlProps/ctrlProp39.xml><?xml version="1.0" encoding="utf-8"?>
<formControlPr xmlns="http://schemas.microsoft.com/office/spreadsheetml/2009/9/main" objectType="CheckBox" fmlaLink="$D$23" lockText="1" noThreeD="1"/>
</file>

<file path=xl/ctrlProps/ctrlProp40.xml><?xml version="1.0" encoding="utf-8"?>
<formControlPr xmlns="http://schemas.microsoft.com/office/spreadsheetml/2009/9/main" objectType="CheckBox" fmlaLink="$D$25" lockText="1" noThreeD="1"/>
</file>

<file path=xl/ctrlProps/ctrlProp41.xml><?xml version="1.0" encoding="utf-8"?>
<formControlPr xmlns="http://schemas.microsoft.com/office/spreadsheetml/2009/9/main" objectType="CheckBox" fmlaLink="$C$25" lockText="1" noThreeD="1"/>
</file>

<file path=xl/ctrlProps/ctrlProp42.xml><?xml version="1.0" encoding="utf-8"?>
<formControlPr xmlns="http://schemas.microsoft.com/office/spreadsheetml/2009/9/main" objectType="CheckBox" fmlaLink="$C$26" lockText="1" noThreeD="1"/>
</file>

<file path=xl/ctrlProps/ctrlProp43.xml><?xml version="1.0" encoding="utf-8"?>
<formControlPr xmlns="http://schemas.microsoft.com/office/spreadsheetml/2009/9/main" objectType="CheckBox" fmlaLink="$D$26" lockText="1" noThreeD="1"/>
</file>

<file path=xl/ctrlProps/ctrlProp44.xml><?xml version="1.0" encoding="utf-8"?>
<formControlPr xmlns="http://schemas.microsoft.com/office/spreadsheetml/2009/9/main" objectType="CheckBox" fmlaLink="$C$27" lockText="1" noThreeD="1"/>
</file>

<file path=xl/ctrlProps/ctrlProp45.xml><?xml version="1.0" encoding="utf-8"?>
<formControlPr xmlns="http://schemas.microsoft.com/office/spreadsheetml/2009/9/main" objectType="CheckBox" fmlaLink="$C$28" lockText="1" noThreeD="1"/>
</file>

<file path=xl/ctrlProps/ctrlProp46.xml><?xml version="1.0" encoding="utf-8"?>
<formControlPr xmlns="http://schemas.microsoft.com/office/spreadsheetml/2009/9/main" objectType="CheckBox" fmlaLink="$D$28" lockText="1" noThreeD="1"/>
</file>

<file path=xl/ctrlProps/ctrlProp47.xml><?xml version="1.0" encoding="utf-8"?>
<formControlPr xmlns="http://schemas.microsoft.com/office/spreadsheetml/2009/9/main" objectType="CheckBox" fmlaLink="$D$29" lockText="1" noThreeD="1"/>
</file>

<file path=xl/ctrlProps/ctrlProp48.xml><?xml version="1.0" encoding="utf-8"?>
<formControlPr xmlns="http://schemas.microsoft.com/office/spreadsheetml/2009/9/main" objectType="CheckBox" fmlaLink="$C$29"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fmlaLink="$C$30" lockText="1" noThreeD="1"/>
</file>

<file path=xl/ctrlProps/ctrlProp54.xml><?xml version="1.0" encoding="utf-8"?>
<formControlPr xmlns="http://schemas.microsoft.com/office/spreadsheetml/2009/9/main" objectType="CheckBox" fmlaLink="$D$30" lockText="1" noThreeD="1"/>
</file>

<file path=xl/ctrlProps/ctrlProp55.xml><?xml version="1.0" encoding="utf-8"?>
<formControlPr xmlns="http://schemas.microsoft.com/office/spreadsheetml/2009/9/main" objectType="CheckBox" fmlaLink="$C$31" lockText="1" noThreeD="1"/>
</file>

<file path=xl/ctrlProps/ctrlProp56.xml><?xml version="1.0" encoding="utf-8"?>
<formControlPr xmlns="http://schemas.microsoft.com/office/spreadsheetml/2009/9/main" objectType="CheckBox" fmlaLink="$D$32" lockText="1" noThreeD="1"/>
</file>

<file path=xl/ctrlProps/ctrlProp57.xml><?xml version="1.0" encoding="utf-8"?>
<formControlPr xmlns="http://schemas.microsoft.com/office/spreadsheetml/2009/9/main" objectType="CheckBox" fmlaLink="$C$32" lockText="1" noThreeD="1"/>
</file>

<file path=xl/ctrlProps/ctrlProp58.xml><?xml version="1.0" encoding="utf-8"?>
<formControlPr xmlns="http://schemas.microsoft.com/office/spreadsheetml/2009/9/main" objectType="CheckBox" fmlaLink="$D$33" lockText="1" noThreeD="1"/>
</file>

<file path=xl/ctrlProps/ctrlProp59.xml><?xml version="1.0" encoding="utf-8"?>
<formControlPr xmlns="http://schemas.microsoft.com/office/spreadsheetml/2009/9/main" objectType="CheckBox" fmlaLink="$C$33" lockText="1" noThreeD="1"/>
</file>

<file path=xl/ctrlProps/ctrlProp60.xml><?xml version="1.0" encoding="utf-8"?>
<formControlPr xmlns="http://schemas.microsoft.com/office/spreadsheetml/2009/9/main" objectType="CheckBox" fmlaLink="$C$24" lockText="1" noThreeD="1"/>
</file>

<file path=xl/ctrlProps/ctrlProp61.xml><?xml version="1.0" encoding="utf-8"?>
<formControlPr xmlns="http://schemas.microsoft.com/office/spreadsheetml/2009/9/main" objectType="CheckBox" fmlaLink="$D$24" lockText="1" noThreeD="1"/>
</file>

<file path=xl/ctrlProps/ctrlProp62.xml><?xml version="1.0" encoding="utf-8"?>
<formControlPr xmlns="http://schemas.microsoft.com/office/spreadsheetml/2009/9/main" objectType="CheckBox" fmlaLink="$C$17" lockText="1" noThreeD="1"/>
</file>

<file path=xl/ctrlProps/ctrlProp63.xml><?xml version="1.0" encoding="utf-8"?>
<formControlPr xmlns="http://schemas.microsoft.com/office/spreadsheetml/2009/9/main" objectType="CheckBox" fmlaLink="$D$17" lockText="1" noThreeD="1"/>
</file>

<file path=xl/ctrlProps/ctrlProp64.xml><?xml version="1.0" encoding="utf-8"?>
<formControlPr xmlns="http://schemas.microsoft.com/office/spreadsheetml/2009/9/main" objectType="CheckBox" fmlaLink="$D$34" lockText="1" noThreeD="1"/>
</file>

<file path=xl/ctrlProps/ctrlProp65.xml><?xml version="1.0" encoding="utf-8"?>
<formControlPr xmlns="http://schemas.microsoft.com/office/spreadsheetml/2009/9/main" objectType="CheckBox" fmlaLink="$D$37" lockText="1" noThreeD="1"/>
</file>

<file path=xl/ctrlProps/ctrlProp66.xml><?xml version="1.0" encoding="utf-8"?>
<formControlPr xmlns="http://schemas.microsoft.com/office/spreadsheetml/2009/9/main" objectType="CheckBox" fmlaLink="$C$37" lockText="1" noThreeD="1"/>
</file>

<file path=xl/ctrlProps/ctrlProp67.xml><?xml version="1.0" encoding="utf-8"?>
<formControlPr xmlns="http://schemas.microsoft.com/office/spreadsheetml/2009/9/main" objectType="CheckBox" fmlaLink="$C$34" lockText="1" noThreeD="1"/>
</file>

<file path=xl/ctrlProps/ctrlProp68.xml><?xml version="1.0" encoding="utf-8"?>
<formControlPr xmlns="http://schemas.microsoft.com/office/spreadsheetml/2009/9/main" objectType="CheckBox" fmlaLink="$C$35" lockText="1" noThreeD="1"/>
</file>

<file path=xl/ctrlProps/ctrlProp69.xml><?xml version="1.0" encoding="utf-8"?>
<formControlPr xmlns="http://schemas.microsoft.com/office/spreadsheetml/2009/9/main" objectType="CheckBox" fmlaLink="$D$35" lockText="1" noThreeD="1"/>
</file>

<file path=xl/ctrlProps/ctrlProp70.xml><?xml version="1.0" encoding="utf-8"?>
<formControlPr xmlns="http://schemas.microsoft.com/office/spreadsheetml/2009/9/main" objectType="CheckBox" fmlaLink="$C$38" lockText="1" noThreeD="1"/>
</file>

<file path=xl/ctrlProps/ctrlProp71.xml><?xml version="1.0" encoding="utf-8"?>
<formControlPr xmlns="http://schemas.microsoft.com/office/spreadsheetml/2009/9/main" objectType="CheckBox" fmlaLink="$D$38" lockText="1" noThreeD="1"/>
</file>

<file path=xl/ctrlProps/ctrlProp72.xml><?xml version="1.0" encoding="utf-8"?>
<formControlPr xmlns="http://schemas.microsoft.com/office/spreadsheetml/2009/9/main" objectType="CheckBox" fmlaLink="$D$27" lockText="1" noThreeD="1"/>
</file>

<file path=xl/ctrlProps/ctrlProp73.xml><?xml version="1.0" encoding="utf-8"?>
<formControlPr xmlns="http://schemas.microsoft.com/office/spreadsheetml/2009/9/main" objectType="CheckBox" fmlaLink="$D$31"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fmlaLink="$C$36" lockText="1" noThreeD="1"/>
</file>

<file path=xl/ctrlProps/ctrlProp87.xml><?xml version="1.0" encoding="utf-8"?>
<formControlPr xmlns="http://schemas.microsoft.com/office/spreadsheetml/2009/9/main" objectType="CheckBox" fmlaLink="$D$36"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O$161" lockText="1" noThreeD="1"/>
</file>

<file path=xl/ctrlProps/ctrlProp91.xml><?xml version="1.0" encoding="utf-8"?>
<formControlPr xmlns="http://schemas.microsoft.com/office/spreadsheetml/2009/9/main" objectType="CheckBox" fmlaLink="$O$163" lockText="1" noThreeD="1"/>
</file>

<file path=xl/ctrlProps/ctrlProp92.xml><?xml version="1.0" encoding="utf-8"?>
<formControlPr xmlns="http://schemas.microsoft.com/office/spreadsheetml/2009/9/main" objectType="CheckBox" fmlaLink="$O$164" lockText="1" noThreeD="1"/>
</file>

<file path=xl/ctrlProps/ctrlProp93.xml><?xml version="1.0" encoding="utf-8"?>
<formControlPr xmlns="http://schemas.microsoft.com/office/spreadsheetml/2009/9/main" objectType="CheckBox" fmlaLink="$O$165" lockText="1" noThreeD="1"/>
</file>

<file path=xl/ctrlProps/ctrlProp94.xml><?xml version="1.0" encoding="utf-8"?>
<formControlPr xmlns="http://schemas.microsoft.com/office/spreadsheetml/2009/9/main" objectType="CheckBox" fmlaLink="$O$166" lockText="1" noThreeD="1"/>
</file>

<file path=xl/ctrlProps/ctrlProp95.xml><?xml version="1.0" encoding="utf-8"?>
<formControlPr xmlns="http://schemas.microsoft.com/office/spreadsheetml/2009/9/main" objectType="CheckBox" fmlaLink="$O$167" lockText="1" noThreeD="1"/>
</file>

<file path=xl/ctrlProps/ctrlProp96.xml><?xml version="1.0" encoding="utf-8"?>
<formControlPr xmlns="http://schemas.microsoft.com/office/spreadsheetml/2009/9/main" objectType="CheckBox" fmlaLink="$O$168" lockText="1" noThreeD="1"/>
</file>

<file path=xl/ctrlProps/ctrlProp97.xml><?xml version="1.0" encoding="utf-8"?>
<formControlPr xmlns="http://schemas.microsoft.com/office/spreadsheetml/2009/9/main" objectType="CheckBox" checked="Checked" fmlaLink="$O$169" lockText="1" noThreeD="1"/>
</file>

<file path=xl/ctrlProps/ctrlProp98.xml><?xml version="1.0" encoding="utf-8"?>
<formControlPr xmlns="http://schemas.microsoft.com/office/spreadsheetml/2009/9/main" objectType="CheckBox" fmlaLink="$O$170" lockText="1" noThreeD="1"/>
</file>

<file path=xl/ctrlProps/ctrlProp99.xml><?xml version="1.0" encoding="utf-8"?>
<formControlPr xmlns="http://schemas.microsoft.com/office/spreadsheetml/2009/9/main" objectType="CheckBox" fmlaLink="$O$171" lockText="1" noThreeD="1"/>
</file>

<file path=xl/ctrlProps/ctrlProp100.xml><?xml version="1.0" encoding="utf-8"?>
<formControlPr xmlns="http://schemas.microsoft.com/office/spreadsheetml/2009/9/main" objectType="CheckBox" fmlaLink="$O$172" lockText="1" noThreeD="1"/>
</file>

<file path=xl/ctrlProps/ctrlProp101.xml><?xml version="1.0" encoding="utf-8"?>
<formControlPr xmlns="http://schemas.microsoft.com/office/spreadsheetml/2009/9/main" objectType="CheckBox" fmlaLink="$O$173" lockText="1" noThreeD="1"/>
</file>

<file path=xl/ctrlProps/ctrlProp102.xml><?xml version="1.0" encoding="utf-8"?>
<formControlPr xmlns="http://schemas.microsoft.com/office/spreadsheetml/2009/9/main" objectType="CheckBox" fmlaLink="$O$174" lockText="1" noThreeD="1"/>
</file>

<file path=xl/ctrlProps/ctrlProp103.xml><?xml version="1.0" encoding="utf-8"?>
<formControlPr xmlns="http://schemas.microsoft.com/office/spreadsheetml/2009/9/main" objectType="CheckBox" fmlaLink="$O$175" lockText="1" noThreeD="1"/>
</file>

<file path=xl/ctrlProps/ctrlProp104.xml><?xml version="1.0" encoding="utf-8"?>
<formControlPr xmlns="http://schemas.microsoft.com/office/spreadsheetml/2009/9/main" objectType="CheckBox" fmlaLink="$P$161" lockText="1" noThreeD="1"/>
</file>

<file path=xl/ctrlProps/ctrlProp105.xml><?xml version="1.0" encoding="utf-8"?>
<formControlPr xmlns="http://schemas.microsoft.com/office/spreadsheetml/2009/9/main" objectType="CheckBox" fmlaLink="$P$163" lockText="1" noThreeD="1"/>
</file>

<file path=xl/ctrlProps/ctrlProp106.xml><?xml version="1.0" encoding="utf-8"?>
<formControlPr xmlns="http://schemas.microsoft.com/office/spreadsheetml/2009/9/main" objectType="CheckBox" fmlaLink="$P$164" lockText="1" noThreeD="1"/>
</file>

<file path=xl/ctrlProps/ctrlProp107.xml><?xml version="1.0" encoding="utf-8"?>
<formControlPr xmlns="http://schemas.microsoft.com/office/spreadsheetml/2009/9/main" objectType="CheckBox" fmlaLink="$P$165" lockText="1" noThreeD="1"/>
</file>

<file path=xl/ctrlProps/ctrlProp108.xml><?xml version="1.0" encoding="utf-8"?>
<formControlPr xmlns="http://schemas.microsoft.com/office/spreadsheetml/2009/9/main" objectType="CheckBox" fmlaLink="$P$166" lockText="1" noThreeD="1"/>
</file>

<file path=xl/ctrlProps/ctrlProp109.xml><?xml version="1.0" encoding="utf-8"?>
<formControlPr xmlns="http://schemas.microsoft.com/office/spreadsheetml/2009/9/main" objectType="CheckBox" fmlaLink="$P$167" lockText="1" noThreeD="1"/>
</file>

<file path=xl/ctrlProps/ctrlProp110.xml><?xml version="1.0" encoding="utf-8"?>
<formControlPr xmlns="http://schemas.microsoft.com/office/spreadsheetml/2009/9/main" objectType="CheckBox" fmlaLink="$P$168" lockText="1" noThreeD="1"/>
</file>

<file path=xl/ctrlProps/ctrlProp111.xml><?xml version="1.0" encoding="utf-8"?>
<formControlPr xmlns="http://schemas.microsoft.com/office/spreadsheetml/2009/9/main" objectType="CheckBox" checked="Checked" fmlaLink="$P$169" lockText="1" noThreeD="1"/>
</file>

<file path=xl/ctrlProps/ctrlProp112.xml><?xml version="1.0" encoding="utf-8"?>
<formControlPr xmlns="http://schemas.microsoft.com/office/spreadsheetml/2009/9/main" objectType="CheckBox" fmlaLink="$P$170" lockText="1" noThreeD="1"/>
</file>

<file path=xl/ctrlProps/ctrlProp113.xml><?xml version="1.0" encoding="utf-8"?>
<formControlPr xmlns="http://schemas.microsoft.com/office/spreadsheetml/2009/9/main" objectType="CheckBox" fmlaLink="$P$171" lockText="1" noThreeD="1"/>
</file>

<file path=xl/ctrlProps/ctrlProp114.xml><?xml version="1.0" encoding="utf-8"?>
<formControlPr xmlns="http://schemas.microsoft.com/office/spreadsheetml/2009/9/main" objectType="CheckBox" fmlaLink="$P$172" lockText="1" noThreeD="1"/>
</file>

<file path=xl/ctrlProps/ctrlProp115.xml><?xml version="1.0" encoding="utf-8"?>
<formControlPr xmlns="http://schemas.microsoft.com/office/spreadsheetml/2009/9/main" objectType="CheckBox" fmlaLink="$P$173" lockText="1" noThreeD="1"/>
</file>

<file path=xl/ctrlProps/ctrlProp116.xml><?xml version="1.0" encoding="utf-8"?>
<formControlPr xmlns="http://schemas.microsoft.com/office/spreadsheetml/2009/9/main" objectType="CheckBox" fmlaLink="$P$174" lockText="1" noThreeD="1"/>
</file>

<file path=xl/ctrlProps/ctrlProp117.xml><?xml version="1.0" encoding="utf-8"?>
<formControlPr xmlns="http://schemas.microsoft.com/office/spreadsheetml/2009/9/main" objectType="CheckBox" fmlaLink="$P$175" lockText="1" noThreeD="1"/>
</file>

<file path=xl/ctrlProps/ctrlProp118.xml><?xml version="1.0" encoding="utf-8"?>
<formControlPr xmlns="http://schemas.microsoft.com/office/spreadsheetml/2009/9/main" objectType="CheckBox" fmlaLink="$O$194" lockText="1" noThreeD="1"/>
</file>

<file path=xl/ctrlProps/ctrlProp119.xml><?xml version="1.0" encoding="utf-8"?>
<formControlPr xmlns="http://schemas.microsoft.com/office/spreadsheetml/2009/9/main" objectType="CheckBox" fmlaLink="$O$195" lockText="1" noThreeD="1"/>
</file>

<file path=xl/ctrlProps/ctrlProp120.xml><?xml version="1.0" encoding="utf-8"?>
<formControlPr xmlns="http://schemas.microsoft.com/office/spreadsheetml/2009/9/main" objectType="CheckBox" fmlaLink="$O$196" lockText="1" noThreeD="1"/>
</file>

<file path=xl/ctrlProps/ctrlProp121.xml><?xml version="1.0" encoding="utf-8"?>
<formControlPr xmlns="http://schemas.microsoft.com/office/spreadsheetml/2009/9/main" objectType="CheckBox" fmlaLink="$O$197" lockText="1" noThreeD="1"/>
</file>

<file path=xl/ctrlProps/ctrlProp122.xml><?xml version="1.0" encoding="utf-8"?>
<formControlPr xmlns="http://schemas.microsoft.com/office/spreadsheetml/2009/9/main" objectType="CheckBox" fmlaLink="$O$198" lockText="1" noThreeD="1"/>
</file>

<file path=xl/ctrlProps/ctrlProp123.xml><?xml version="1.0" encoding="utf-8"?>
<formControlPr xmlns="http://schemas.microsoft.com/office/spreadsheetml/2009/9/main" objectType="CheckBox" fmlaLink="$O$199" lockText="1" noThreeD="1"/>
</file>

<file path=xl/ctrlProps/ctrlProp124.xml><?xml version="1.0" encoding="utf-8"?>
<formControlPr xmlns="http://schemas.microsoft.com/office/spreadsheetml/2009/9/main" objectType="CheckBox" fmlaLink="$O$200" lockText="1" noThreeD="1"/>
</file>

<file path=xl/ctrlProps/ctrlProp125.xml><?xml version="1.0" encoding="utf-8"?>
<formControlPr xmlns="http://schemas.microsoft.com/office/spreadsheetml/2009/9/main" objectType="CheckBox" fmlaLink="$O$201" lockText="1" noThreeD="1"/>
</file>

<file path=xl/ctrlProps/ctrlProp126.xml><?xml version="1.0" encoding="utf-8"?>
<formControlPr xmlns="http://schemas.microsoft.com/office/spreadsheetml/2009/9/main" objectType="CheckBox" checked="Checked" fmlaLink="$O$202" lockText="1" noThreeD="1"/>
</file>

<file path=xl/ctrlProps/ctrlProp127.xml><?xml version="1.0" encoding="utf-8"?>
<formControlPr xmlns="http://schemas.microsoft.com/office/spreadsheetml/2009/9/main" objectType="CheckBox" checked="Checked" fmlaLink="$O$203" lockText="1" noThreeD="1"/>
</file>

<file path=xl/ctrlProps/ctrlProp128.xml><?xml version="1.0" encoding="utf-8"?>
<formControlPr xmlns="http://schemas.microsoft.com/office/spreadsheetml/2009/9/main" objectType="CheckBox" fmlaLink="$O$204" lockText="1" noThreeD="1"/>
</file>

<file path=xl/ctrlProps/ctrlProp129.xml><?xml version="1.0" encoding="utf-8"?>
<formControlPr xmlns="http://schemas.microsoft.com/office/spreadsheetml/2009/9/main" objectType="CheckBox" fmlaLink="$P$194" lockText="1" noThreeD="1"/>
</file>

<file path=xl/ctrlProps/ctrlProp130.xml><?xml version="1.0" encoding="utf-8"?>
<formControlPr xmlns="http://schemas.microsoft.com/office/spreadsheetml/2009/9/main" objectType="CheckBox" fmlaLink="$P$195" lockText="1" noThreeD="1"/>
</file>

<file path=xl/ctrlProps/ctrlProp131.xml><?xml version="1.0" encoding="utf-8"?>
<formControlPr xmlns="http://schemas.microsoft.com/office/spreadsheetml/2009/9/main" objectType="CheckBox" fmlaLink="$P$196" lockText="1" noThreeD="1"/>
</file>

<file path=xl/ctrlProps/ctrlProp132.xml><?xml version="1.0" encoding="utf-8"?>
<formControlPr xmlns="http://schemas.microsoft.com/office/spreadsheetml/2009/9/main" objectType="CheckBox" fmlaLink="$P$197" lockText="1" noThreeD="1"/>
</file>

<file path=xl/ctrlProps/ctrlProp133.xml><?xml version="1.0" encoding="utf-8"?>
<formControlPr xmlns="http://schemas.microsoft.com/office/spreadsheetml/2009/9/main" objectType="CheckBox" fmlaLink="$P$198" lockText="1" noThreeD="1"/>
</file>

<file path=xl/ctrlProps/ctrlProp134.xml><?xml version="1.0" encoding="utf-8"?>
<formControlPr xmlns="http://schemas.microsoft.com/office/spreadsheetml/2009/9/main" objectType="CheckBox" fmlaLink="$P$199" lockText="1" noThreeD="1"/>
</file>

<file path=xl/ctrlProps/ctrlProp135.xml><?xml version="1.0" encoding="utf-8"?>
<formControlPr xmlns="http://schemas.microsoft.com/office/spreadsheetml/2009/9/main" objectType="CheckBox" fmlaLink="$P$200" lockText="1" noThreeD="1"/>
</file>

<file path=xl/ctrlProps/ctrlProp136.xml><?xml version="1.0" encoding="utf-8"?>
<formControlPr xmlns="http://schemas.microsoft.com/office/spreadsheetml/2009/9/main" objectType="CheckBox" fmlaLink="$P$201" lockText="1" noThreeD="1"/>
</file>

<file path=xl/ctrlProps/ctrlProp137.xml><?xml version="1.0" encoding="utf-8"?>
<formControlPr xmlns="http://schemas.microsoft.com/office/spreadsheetml/2009/9/main" objectType="CheckBox" checked="Checked" fmlaLink="$P$202" lockText="1" noThreeD="1"/>
</file>

<file path=xl/ctrlProps/ctrlProp138.xml><?xml version="1.0" encoding="utf-8"?>
<formControlPr xmlns="http://schemas.microsoft.com/office/spreadsheetml/2009/9/main" objectType="CheckBox" checked="Checked" fmlaLink="$P$203" lockText="1" noThreeD="1"/>
</file>

<file path=xl/ctrlProps/ctrlProp139.xml><?xml version="1.0" encoding="utf-8"?>
<formControlPr xmlns="http://schemas.microsoft.com/office/spreadsheetml/2009/9/main" objectType="CheckBox" fmlaLink="$P$204" lockText="1" noThreeD="1"/>
</file>

<file path=xl/ctrlProps/ctrlProp140.xml><?xml version="1.0" encoding="utf-8"?>
<formControlPr xmlns="http://schemas.microsoft.com/office/spreadsheetml/2009/9/main" objectType="CheckBox" fmlaLink="$O$211" lockText="1" noThreeD="1"/>
</file>

<file path=xl/ctrlProps/ctrlProp141.xml><?xml version="1.0" encoding="utf-8"?>
<formControlPr xmlns="http://schemas.microsoft.com/office/spreadsheetml/2009/9/main" objectType="CheckBox" fmlaLink="$O$212" lockText="1" noThreeD="1"/>
</file>

<file path=xl/ctrlProps/ctrlProp142.xml><?xml version="1.0" encoding="utf-8"?>
<formControlPr xmlns="http://schemas.microsoft.com/office/spreadsheetml/2009/9/main" objectType="CheckBox" fmlaLink="$O$213" lockText="1" noThreeD="1"/>
</file>

<file path=xl/ctrlProps/ctrlProp143.xml><?xml version="1.0" encoding="utf-8"?>
<formControlPr xmlns="http://schemas.microsoft.com/office/spreadsheetml/2009/9/main" objectType="CheckBox" fmlaLink="$O$214" lockText="1" noThreeD="1"/>
</file>

<file path=xl/ctrlProps/ctrlProp144.xml><?xml version="1.0" encoding="utf-8"?>
<formControlPr xmlns="http://schemas.microsoft.com/office/spreadsheetml/2009/9/main" objectType="CheckBox" fmlaLink="$O$215" lockText="1" noThreeD="1"/>
</file>

<file path=xl/ctrlProps/ctrlProp145.xml><?xml version="1.0" encoding="utf-8"?>
<formControlPr xmlns="http://schemas.microsoft.com/office/spreadsheetml/2009/9/main" objectType="CheckBox" fmlaLink="$O$216" lockText="1" noThreeD="1"/>
</file>

<file path=xl/ctrlProps/ctrlProp146.xml><?xml version="1.0" encoding="utf-8"?>
<formControlPr xmlns="http://schemas.microsoft.com/office/spreadsheetml/2009/9/main" objectType="CheckBox" fmlaLink="$O$217" lockText="1" noThreeD="1"/>
</file>

<file path=xl/ctrlProps/ctrlProp147.xml><?xml version="1.0" encoding="utf-8"?>
<formControlPr xmlns="http://schemas.microsoft.com/office/spreadsheetml/2009/9/main" objectType="CheckBox" fmlaLink="$O$218" lockText="1" noThreeD="1"/>
</file>

<file path=xl/ctrlProps/ctrlProp148.xml><?xml version="1.0" encoding="utf-8"?>
<formControlPr xmlns="http://schemas.microsoft.com/office/spreadsheetml/2009/9/main" objectType="CheckBox" fmlaLink="$O$219" lockText="1" noThreeD="1"/>
</file>

<file path=xl/ctrlProps/ctrlProp149.xml><?xml version="1.0" encoding="utf-8"?>
<formControlPr xmlns="http://schemas.microsoft.com/office/spreadsheetml/2009/9/main" objectType="CheckBox" fmlaLink="$O$220" lockText="1" noThreeD="1"/>
</file>

<file path=xl/ctrlProps/ctrlProp150.xml><?xml version="1.0" encoding="utf-8"?>
<formControlPr xmlns="http://schemas.microsoft.com/office/spreadsheetml/2009/9/main" objectType="CheckBox" fmlaLink="$O$221" lockText="1" noThreeD="1"/>
</file>

<file path=xl/ctrlProps/ctrlProp151.xml><?xml version="1.0" encoding="utf-8"?>
<formControlPr xmlns="http://schemas.microsoft.com/office/spreadsheetml/2009/9/main" objectType="CheckBox" fmlaLink="$O$222" lockText="1" noThreeD="1"/>
</file>

<file path=xl/ctrlProps/ctrlProp152.xml><?xml version="1.0" encoding="utf-8"?>
<formControlPr xmlns="http://schemas.microsoft.com/office/spreadsheetml/2009/9/main" objectType="CheckBox" checked="Checked" fmlaLink="$O$223" lockText="1" noThreeD="1"/>
</file>

<file path=xl/ctrlProps/ctrlProp153.xml><?xml version="1.0" encoding="utf-8"?>
<formControlPr xmlns="http://schemas.microsoft.com/office/spreadsheetml/2009/9/main" objectType="CheckBox" fmlaLink="$O$224" lockText="1" noThreeD="1"/>
</file>

<file path=xl/ctrlProps/ctrlProp154.xml><?xml version="1.0" encoding="utf-8"?>
<formControlPr xmlns="http://schemas.microsoft.com/office/spreadsheetml/2009/9/main" objectType="CheckBox" fmlaLink="$O$225" lockText="1" noThreeD="1"/>
</file>

<file path=xl/ctrlProps/ctrlProp155.xml><?xml version="1.0" encoding="utf-8"?>
<formControlPr xmlns="http://schemas.microsoft.com/office/spreadsheetml/2009/9/main" objectType="CheckBox" fmlaLink="$O$226" lockText="1" noThreeD="1"/>
</file>

<file path=xl/ctrlProps/ctrlProp156.xml><?xml version="1.0" encoding="utf-8"?>
<formControlPr xmlns="http://schemas.microsoft.com/office/spreadsheetml/2009/9/main" objectType="CheckBox" fmlaLink="$O$227" lockText="1" noThreeD="1"/>
</file>

<file path=xl/ctrlProps/ctrlProp157.xml><?xml version="1.0" encoding="utf-8"?>
<formControlPr xmlns="http://schemas.microsoft.com/office/spreadsheetml/2009/9/main" objectType="CheckBox" fmlaLink="$O$228" lockText="1" noThreeD="1"/>
</file>

<file path=xl/ctrlProps/ctrlProp158.xml><?xml version="1.0" encoding="utf-8"?>
<formControlPr xmlns="http://schemas.microsoft.com/office/spreadsheetml/2009/9/main" objectType="CheckBox" fmlaLink="$O$229" lockText="1" noThreeD="1"/>
</file>

<file path=xl/ctrlProps/ctrlProp159.xml><?xml version="1.0" encoding="utf-8"?>
<formControlPr xmlns="http://schemas.microsoft.com/office/spreadsheetml/2009/9/main" objectType="CheckBox" fmlaLink="$O$241"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fmlaLink="$O$249" lockText="1" noThreeD="1"/>
</file>

<file path=xl/ctrlProps/ctrlProp168.xml><?xml version="1.0" encoding="utf-8"?>
<formControlPr xmlns="http://schemas.microsoft.com/office/spreadsheetml/2009/9/main" objectType="CheckBox" fmlaLink="$P$241" lockText="1" noThreeD="1"/>
</file>

<file path=xl/ctrlProps/ctrlProp169.xml><?xml version="1.0" encoding="utf-8"?>
<formControlPr xmlns="http://schemas.microsoft.com/office/spreadsheetml/2009/9/main" objectType="CheckBox" fmlaLink="$P$242" lockText="1" noThreeD="1"/>
</file>

<file path=xl/ctrlProps/ctrlProp170.xml><?xml version="1.0" encoding="utf-8"?>
<formControlPr xmlns="http://schemas.microsoft.com/office/spreadsheetml/2009/9/main" objectType="CheckBox" fmlaLink="$P$243" lockText="1" noThreeD="1"/>
</file>

<file path=xl/ctrlProps/ctrlProp171.xml><?xml version="1.0" encoding="utf-8"?>
<formControlPr xmlns="http://schemas.microsoft.com/office/spreadsheetml/2009/9/main" objectType="CheckBox" fmlaLink="$P$244" lockText="1" noThreeD="1"/>
</file>

<file path=xl/ctrlProps/ctrlProp172.xml><?xml version="1.0" encoding="utf-8"?>
<formControlPr xmlns="http://schemas.microsoft.com/office/spreadsheetml/2009/9/main" objectType="CheckBox" fmlaLink="$P$245" lockText="1" noThreeD="1"/>
</file>

<file path=xl/ctrlProps/ctrlProp173.xml><?xml version="1.0" encoding="utf-8"?>
<formControlPr xmlns="http://schemas.microsoft.com/office/spreadsheetml/2009/9/main" objectType="CheckBox" fmlaLink="$P$246" lockText="1" noThreeD="1"/>
</file>

<file path=xl/ctrlProps/ctrlProp174.xml><?xml version="1.0" encoding="utf-8"?>
<formControlPr xmlns="http://schemas.microsoft.com/office/spreadsheetml/2009/9/main" objectType="CheckBox" fmlaLink="$P$247" lockText="1" noThreeD="1"/>
</file>

<file path=xl/ctrlProps/ctrlProp175.xml><?xml version="1.0" encoding="utf-8"?>
<formControlPr xmlns="http://schemas.microsoft.com/office/spreadsheetml/2009/9/main" objectType="CheckBox" fmlaLink="$P$248" lockText="1" noThreeD="1"/>
</file>

<file path=xl/ctrlProps/ctrlProp176.xml><?xml version="1.0" encoding="utf-8"?>
<formControlPr xmlns="http://schemas.microsoft.com/office/spreadsheetml/2009/9/main" objectType="CheckBox" fmlaLink="$P$249" lockText="1" noThreeD="1"/>
</file>

<file path=xl/ctrlProps/ctrlProp177.xml><?xml version="1.0" encoding="utf-8"?>
<formControlPr xmlns="http://schemas.microsoft.com/office/spreadsheetml/2009/9/main" objectType="CheckBox" fmlaLink="$O$254" lockText="1" noThreeD="1"/>
</file>

<file path=xl/ctrlProps/ctrlProp178.xml><?xml version="1.0" encoding="utf-8"?>
<formControlPr xmlns="http://schemas.microsoft.com/office/spreadsheetml/2009/9/main" objectType="CheckBox" fmlaLink="$O$255" lockText="1" noThreeD="1"/>
</file>

<file path=xl/ctrlProps/ctrlProp179.xml><?xml version="1.0" encoding="utf-8"?>
<formControlPr xmlns="http://schemas.microsoft.com/office/spreadsheetml/2009/9/main" objectType="CheckBox" fmlaLink="$O$256" lockText="1" noThreeD="1"/>
</file>

<file path=xl/ctrlProps/ctrlProp180.xml><?xml version="1.0" encoding="utf-8"?>
<formControlPr xmlns="http://schemas.microsoft.com/office/spreadsheetml/2009/9/main" objectType="CheckBox" fmlaLink="$O$257" lockText="1" noThreeD="1"/>
</file>

<file path=xl/ctrlProps/ctrlProp181.xml><?xml version="1.0" encoding="utf-8"?>
<formControlPr xmlns="http://schemas.microsoft.com/office/spreadsheetml/2009/9/main" objectType="CheckBox" fmlaLink="$O$258" lockText="1" noThreeD="1"/>
</file>

<file path=xl/ctrlProps/ctrlProp182.xml><?xml version="1.0" encoding="utf-8"?>
<formControlPr xmlns="http://schemas.microsoft.com/office/spreadsheetml/2009/9/main" objectType="CheckBox" fmlaLink="$O$259" lockText="1" noThreeD="1"/>
</file>

<file path=xl/ctrlProps/ctrlProp183.xml><?xml version="1.0" encoding="utf-8"?>
<formControlPr xmlns="http://schemas.microsoft.com/office/spreadsheetml/2009/9/main" objectType="CheckBox" fmlaLink="$O$260" lockText="1" noThreeD="1"/>
</file>

<file path=xl/ctrlProps/ctrlProp184.xml><?xml version="1.0" encoding="utf-8"?>
<formControlPr xmlns="http://schemas.microsoft.com/office/spreadsheetml/2009/9/main" objectType="CheckBox" fmlaLink="$O$261" lockText="1" noThreeD="1"/>
</file>

<file path=xl/ctrlProps/ctrlProp185.xml><?xml version="1.0" encoding="utf-8"?>
<formControlPr xmlns="http://schemas.microsoft.com/office/spreadsheetml/2009/9/main" objectType="CheckBox" fmlaLink="$O$262" lockText="1" noThreeD="1"/>
</file>

<file path=xl/ctrlProps/ctrlProp186.xml><?xml version="1.0" encoding="utf-8"?>
<formControlPr xmlns="http://schemas.microsoft.com/office/spreadsheetml/2009/9/main" objectType="CheckBox" fmlaLink="$O$263" lockText="1" noThreeD="1"/>
</file>

<file path=xl/ctrlProps/ctrlProp187.xml><?xml version="1.0" encoding="utf-8"?>
<formControlPr xmlns="http://schemas.microsoft.com/office/spreadsheetml/2009/9/main" objectType="CheckBox" fmlaLink="$O$264" lockText="1" noThreeD="1"/>
</file>

<file path=xl/ctrlProps/ctrlProp188.xml><?xml version="1.0" encoding="utf-8"?>
<formControlPr xmlns="http://schemas.microsoft.com/office/spreadsheetml/2009/9/main" objectType="CheckBox" fmlaLink="$O$265" lockText="1" noThreeD="1"/>
</file>

<file path=xl/ctrlProps/ctrlProp189.xml><?xml version="1.0" encoding="utf-8"?>
<formControlPr xmlns="http://schemas.microsoft.com/office/spreadsheetml/2009/9/main" objectType="CheckBox" fmlaLink="$O$266" lockText="1" noThreeD="1"/>
</file>

<file path=xl/ctrlProps/ctrlProp190.xml><?xml version="1.0" encoding="utf-8"?>
<formControlPr xmlns="http://schemas.microsoft.com/office/spreadsheetml/2009/9/main" objectType="CheckBox" fmlaLink="$O$267" lockText="1" noThreeD="1"/>
</file>

<file path=xl/ctrlProps/ctrlProp191.xml><?xml version="1.0" encoding="utf-8"?>
<formControlPr xmlns="http://schemas.microsoft.com/office/spreadsheetml/2009/9/main" objectType="CheckBox" fmlaLink="$P254:$P267" lockText="1" noThreeD="1"/>
</file>

<file path=xl/ctrlProps/ctrlProp192.xml><?xml version="1.0" encoding="utf-8"?>
<formControlPr xmlns="http://schemas.microsoft.com/office/spreadsheetml/2009/9/main" objectType="CheckBox" fmlaLink="$P255" lockText="1" noThreeD="1"/>
</file>

<file path=xl/ctrlProps/ctrlProp193.xml><?xml version="1.0" encoding="utf-8"?>
<formControlPr xmlns="http://schemas.microsoft.com/office/spreadsheetml/2009/9/main" objectType="CheckBox" fmlaLink="$P256" lockText="1" noThreeD="1"/>
</file>

<file path=xl/ctrlProps/ctrlProp194.xml><?xml version="1.0" encoding="utf-8"?>
<formControlPr xmlns="http://schemas.microsoft.com/office/spreadsheetml/2009/9/main" objectType="CheckBox" fmlaLink="$P254:$P267" lockText="1" noThreeD="1"/>
</file>

<file path=xl/ctrlProps/ctrlProp195.xml><?xml version="1.0" encoding="utf-8"?>
<formControlPr xmlns="http://schemas.microsoft.com/office/spreadsheetml/2009/9/main" objectType="CheckBox" fmlaLink="$P254:$P267" lockText="1" noThreeD="1"/>
</file>

<file path=xl/ctrlProps/ctrlProp196.xml><?xml version="1.0" encoding="utf-8"?>
<formControlPr xmlns="http://schemas.microsoft.com/office/spreadsheetml/2009/9/main" objectType="CheckBox" fmlaLink="$P254:$P267" lockText="1" noThreeD="1"/>
</file>

<file path=xl/ctrlProps/ctrlProp197.xml><?xml version="1.0" encoding="utf-8"?>
<formControlPr xmlns="http://schemas.microsoft.com/office/spreadsheetml/2009/9/main" objectType="CheckBox" fmlaLink="$P254:$P267" lockText="1" noThreeD="1"/>
</file>

<file path=xl/ctrlProps/ctrlProp198.xml><?xml version="1.0" encoding="utf-8"?>
<formControlPr xmlns="http://schemas.microsoft.com/office/spreadsheetml/2009/9/main" objectType="CheckBox" fmlaLink="$P254:$P267" lockText="1" noThreeD="1"/>
</file>

<file path=xl/ctrlProps/ctrlProp199.xml><?xml version="1.0" encoding="utf-8"?>
<formControlPr xmlns="http://schemas.microsoft.com/office/spreadsheetml/2009/9/main" objectType="CheckBox" fmlaLink="$P254:$P267" lockText="1" noThreeD="1"/>
</file>

<file path=xl/ctrlProps/ctrlProp200.xml><?xml version="1.0" encoding="utf-8"?>
<formControlPr xmlns="http://schemas.microsoft.com/office/spreadsheetml/2009/9/main" objectType="CheckBox" fmlaLink="$P254:$P267" lockText="1" noThreeD="1"/>
</file>

<file path=xl/ctrlProps/ctrlProp201.xml><?xml version="1.0" encoding="utf-8"?>
<formControlPr xmlns="http://schemas.microsoft.com/office/spreadsheetml/2009/9/main" objectType="CheckBox" fmlaLink="$P254:$P267" lockText="1" noThreeD="1"/>
</file>

<file path=xl/ctrlProps/ctrlProp202.xml><?xml version="1.0" encoding="utf-8"?>
<formControlPr xmlns="http://schemas.microsoft.com/office/spreadsheetml/2009/9/main" objectType="CheckBox" fmlaLink="$P254:$P267" lockText="1" noThreeD="1"/>
</file>

<file path=xl/ctrlProps/ctrlProp203.xml><?xml version="1.0" encoding="utf-8"?>
<formControlPr xmlns="http://schemas.microsoft.com/office/spreadsheetml/2009/9/main" objectType="CheckBox" fmlaLink="$P254:$P267" lockText="1" noThreeD="1"/>
</file>

<file path=xl/ctrlProps/ctrlProp204.xml><?xml version="1.0" encoding="utf-8"?>
<formControlPr xmlns="http://schemas.microsoft.com/office/spreadsheetml/2009/9/main" objectType="CheckBox" fmlaLink="$P254:$P267" lockText="1" noThreeD="1"/>
</file>

<file path=xl/ctrlProps/ctrlProp205.xml><?xml version="1.0" encoding="utf-8"?>
<formControlPr xmlns="http://schemas.microsoft.com/office/spreadsheetml/2009/9/main" objectType="CheckBox" fmlaLink="$P257" lockText="1" noThreeD="1"/>
</file>

<file path=xl/ctrlProps/ctrlProp206.xml><?xml version="1.0" encoding="utf-8"?>
<formControlPr xmlns="http://schemas.microsoft.com/office/spreadsheetml/2009/9/main" objectType="CheckBox" fmlaLink="$P258" lockText="1" noThreeD="1"/>
</file>

<file path=xl/ctrlProps/ctrlProp207.xml><?xml version="1.0" encoding="utf-8"?>
<formControlPr xmlns="http://schemas.microsoft.com/office/spreadsheetml/2009/9/main" objectType="CheckBox" fmlaLink="$P259" lockText="1" noThreeD="1"/>
</file>

<file path=xl/ctrlProps/ctrlProp208.xml><?xml version="1.0" encoding="utf-8"?>
<formControlPr xmlns="http://schemas.microsoft.com/office/spreadsheetml/2009/9/main" objectType="CheckBox" fmlaLink="$P260" lockText="1" noThreeD="1"/>
</file>

<file path=xl/ctrlProps/ctrlProp209.xml><?xml version="1.0" encoding="utf-8"?>
<formControlPr xmlns="http://schemas.microsoft.com/office/spreadsheetml/2009/9/main" objectType="CheckBox" fmlaLink="$P261" lockText="1" noThreeD="1"/>
</file>

<file path=xl/ctrlProps/ctrlProp210.xml><?xml version="1.0" encoding="utf-8"?>
<formControlPr xmlns="http://schemas.microsoft.com/office/spreadsheetml/2009/9/main" objectType="CheckBox" fmlaLink="$P262" lockText="1" noThreeD="1"/>
</file>

<file path=xl/ctrlProps/ctrlProp211.xml><?xml version="1.0" encoding="utf-8"?>
<formControlPr xmlns="http://schemas.microsoft.com/office/spreadsheetml/2009/9/main" objectType="CheckBox" fmlaLink="$P263" lockText="1" noThreeD="1"/>
</file>

<file path=xl/ctrlProps/ctrlProp212.xml><?xml version="1.0" encoding="utf-8"?>
<formControlPr xmlns="http://schemas.microsoft.com/office/spreadsheetml/2009/9/main" objectType="CheckBox" fmlaLink="$P264" lockText="1" noThreeD="1"/>
</file>

<file path=xl/ctrlProps/ctrlProp213.xml><?xml version="1.0" encoding="utf-8"?>
<formControlPr xmlns="http://schemas.microsoft.com/office/spreadsheetml/2009/9/main" objectType="CheckBox" fmlaLink="$P265" lockText="1" noThreeD="1"/>
</file>

<file path=xl/ctrlProps/ctrlProp214.xml><?xml version="1.0" encoding="utf-8"?>
<formControlPr xmlns="http://schemas.microsoft.com/office/spreadsheetml/2009/9/main" objectType="CheckBox" fmlaLink="$P266" lockText="1" noThreeD="1"/>
</file>

<file path=xl/ctrlProps/ctrlProp215.xml><?xml version="1.0" encoding="utf-8"?>
<formControlPr xmlns="http://schemas.microsoft.com/office/spreadsheetml/2009/9/main" objectType="CheckBox" fmlaLink="$P267" lockText="1" noThreeD="1"/>
</file>

<file path=xl/ctrlProps/ctrlProp216.xml><?xml version="1.0" encoding="utf-8"?>
<formControlPr xmlns="http://schemas.microsoft.com/office/spreadsheetml/2009/9/main" objectType="CheckBox" fmlaLink="$O240" lockText="1" noThreeD="1"/>
</file>

<file path=xl/ctrlProps/ctrlProp217.xml><?xml version="1.0" encoding="utf-8"?>
<formControlPr xmlns="http://schemas.microsoft.com/office/spreadsheetml/2009/9/main" objectType="CheckBox" fmlaLink="$O$241" lockText="1" noThreeD="1"/>
</file>

<file path=xl/ctrlProps/ctrlProp218.xml><?xml version="1.0" encoding="utf-8"?>
<formControlPr xmlns="http://schemas.microsoft.com/office/spreadsheetml/2009/9/main" objectType="CheckBox" fmlaLink="$O$242" lockText="1" noThreeD="1"/>
</file>

<file path=xl/ctrlProps/ctrlProp219.xml><?xml version="1.0" encoding="utf-8"?>
<formControlPr xmlns="http://schemas.microsoft.com/office/spreadsheetml/2009/9/main" objectType="CheckBox" fmlaLink="$O$243" lockText="1" noThreeD="1"/>
</file>

<file path=xl/ctrlProps/ctrlProp220.xml><?xml version="1.0" encoding="utf-8"?>
<formControlPr xmlns="http://schemas.microsoft.com/office/spreadsheetml/2009/9/main" objectType="CheckBox" fmlaLink="$O$244" lockText="1" noThreeD="1"/>
</file>

<file path=xl/ctrlProps/ctrlProp221.xml><?xml version="1.0" encoding="utf-8"?>
<formControlPr xmlns="http://schemas.microsoft.com/office/spreadsheetml/2009/9/main" objectType="CheckBox" fmlaLink="$O$245" lockText="1" noThreeD="1"/>
</file>

<file path=xl/ctrlProps/ctrlProp222.xml><?xml version="1.0" encoding="utf-8"?>
<formControlPr xmlns="http://schemas.microsoft.com/office/spreadsheetml/2009/9/main" objectType="CheckBox" fmlaLink="$O$246" lockText="1" noThreeD="1"/>
</file>

<file path=xl/ctrlProps/ctrlProp223.xml><?xml version="1.0" encoding="utf-8"?>
<formControlPr xmlns="http://schemas.microsoft.com/office/spreadsheetml/2009/9/main" objectType="CheckBox" fmlaLink="$O$247" lockText="1" noThreeD="1"/>
</file>

<file path=xl/ctrlProps/ctrlProp224.xml><?xml version="1.0" encoding="utf-8"?>
<formControlPr xmlns="http://schemas.microsoft.com/office/spreadsheetml/2009/9/main" objectType="CheckBox" fmlaLink="$O$248" lockText="1" noThreeD="1"/>
</file>

<file path=xl/ctrlProps/ctrlProp225.xml><?xml version="1.0" encoding="utf-8"?>
<formControlPr xmlns="http://schemas.microsoft.com/office/spreadsheetml/2009/9/main" objectType="CheckBox" fmlaLink="$O$162" lockText="1" noThreeD="1"/>
</file>

<file path=xl/ctrlProps/ctrlProp226.xml><?xml version="1.0" encoding="utf-8"?>
<formControlPr xmlns="http://schemas.microsoft.com/office/spreadsheetml/2009/9/main" objectType="CheckBox" fmlaLink="$P$162" lockText="1" noThreeD="1"/>
</file>

<file path=xl/ctrlProps/ctrlProp227.xml><?xml version="1.0" encoding="utf-8"?>
<formControlPr xmlns="http://schemas.microsoft.com/office/spreadsheetml/2009/9/main" objectType="CheckBox" fmlaLink="$O176" lockText="1" noThreeD="1"/>
</file>

<file path=xl/ctrlProps/ctrlProp228.xml><?xml version="1.0" encoding="utf-8"?>
<formControlPr xmlns="http://schemas.microsoft.com/office/spreadsheetml/2009/9/main" objectType="CheckBox" fmlaLink="$P176" lockText="1" noThreeD="1"/>
</file>

<file path=xl/ctrlProps/ctrlProp229.xml><?xml version="1.0" encoding="utf-8"?>
<formControlPr xmlns="http://schemas.microsoft.com/office/spreadsheetml/2009/9/main" objectType="CheckBox" fmlaLink="$O177" lockText="1" noThreeD="1"/>
</file>

<file path=xl/ctrlProps/ctrlProp230.xml><?xml version="1.0" encoding="utf-8"?>
<formControlPr xmlns="http://schemas.microsoft.com/office/spreadsheetml/2009/9/main" objectType="CheckBox" fmlaLink="$P177" lockText="1" noThreeD="1"/>
</file>

<file path=xl/ctrlProps/ctrlProp231.xml><?xml version="1.0" encoding="utf-8"?>
<formControlPr xmlns="http://schemas.microsoft.com/office/spreadsheetml/2009/9/main" objectType="CheckBox" fmlaLink="$O178" lockText="1" noThreeD="1"/>
</file>

<file path=xl/ctrlProps/ctrlProp232.xml><?xml version="1.0" encoding="utf-8"?>
<formControlPr xmlns="http://schemas.microsoft.com/office/spreadsheetml/2009/9/main" objectType="CheckBox" fmlaLink="$P178" lockText="1" noThreeD="1"/>
</file>

<file path=xl/ctrlProps/ctrlProp233.xml><?xml version="1.0" encoding="utf-8"?>
<formControlPr xmlns="http://schemas.microsoft.com/office/spreadsheetml/2009/9/main" objectType="CheckBox" fmlaLink="$O179" lockText="1" noThreeD="1"/>
</file>

<file path=xl/ctrlProps/ctrlProp234.xml><?xml version="1.0" encoding="utf-8"?>
<formControlPr xmlns="http://schemas.microsoft.com/office/spreadsheetml/2009/9/main" objectType="CheckBox" fmlaLink="$P179" lockText="1" noThreeD="1"/>
</file>

<file path=xl/ctrlProps/ctrlProp235.xml><?xml version="1.0" encoding="utf-8"?>
<formControlPr xmlns="http://schemas.microsoft.com/office/spreadsheetml/2009/9/main" objectType="CheckBox" fmlaLink="$O180" lockText="1" noThreeD="1"/>
</file>

<file path=xl/ctrlProps/ctrlProp236.xml><?xml version="1.0" encoding="utf-8"?>
<formControlPr xmlns="http://schemas.microsoft.com/office/spreadsheetml/2009/9/main" objectType="CheckBox" fmlaLink="$P180" lockText="1" noThreeD="1"/>
</file>

<file path=xl/ctrlProps/ctrlProp237.xml><?xml version="1.0" encoding="utf-8"?>
<formControlPr xmlns="http://schemas.microsoft.com/office/spreadsheetml/2009/9/main" objectType="CheckBox" fmlaLink="$O181" lockText="1" noThreeD="1"/>
</file>

<file path=xl/ctrlProps/ctrlProp238.xml><?xml version="1.0" encoding="utf-8"?>
<formControlPr xmlns="http://schemas.microsoft.com/office/spreadsheetml/2009/9/main" objectType="CheckBox" fmlaLink="$P181" lockText="1" noThreeD="1"/>
</file>

<file path=xl/ctrlProps/ctrlProp239.xml><?xml version="1.0" encoding="utf-8"?>
<formControlPr xmlns="http://schemas.microsoft.com/office/spreadsheetml/2009/9/main" objectType="CheckBox" fmlaLink="$O182" lockText="1" noThreeD="1"/>
</file>

<file path=xl/ctrlProps/ctrlProp240.xml><?xml version="1.0" encoding="utf-8"?>
<formControlPr xmlns="http://schemas.microsoft.com/office/spreadsheetml/2009/9/main" objectType="CheckBox" fmlaLink="$P182" lockText="1" noThreeD="1"/>
</file>

<file path=xl/ctrlProps/ctrlProp241.xml><?xml version="1.0" encoding="utf-8"?>
<formControlPr xmlns="http://schemas.microsoft.com/office/spreadsheetml/2009/9/main" objectType="CheckBox" fmlaLink="$O183" lockText="1" noThreeD="1"/>
</file>

<file path=xl/ctrlProps/ctrlProp242.xml><?xml version="1.0" encoding="utf-8"?>
<formControlPr xmlns="http://schemas.microsoft.com/office/spreadsheetml/2009/9/main" objectType="CheckBox" fmlaLink="$P183" lockText="1" noThreeD="1"/>
</file>

<file path=xl/ctrlProps/ctrlProp243.xml><?xml version="1.0" encoding="utf-8"?>
<formControlPr xmlns="http://schemas.microsoft.com/office/spreadsheetml/2009/9/main" objectType="CheckBox" fmlaLink="$O184" lockText="1" noThreeD="1"/>
</file>

<file path=xl/ctrlProps/ctrlProp244.xml><?xml version="1.0" encoding="utf-8"?>
<formControlPr xmlns="http://schemas.microsoft.com/office/spreadsheetml/2009/9/main" objectType="CheckBox" fmlaLink="$P184" lockText="1" noThreeD="1"/>
</file>

<file path=xl/ctrlProps/ctrlProp245.xml><?xml version="1.0" encoding="utf-8"?>
<formControlPr xmlns="http://schemas.microsoft.com/office/spreadsheetml/2009/9/main" objectType="CheckBox" fmlaLink="$O185" lockText="1" noThreeD="1"/>
</file>

<file path=xl/ctrlProps/ctrlProp246.xml><?xml version="1.0" encoding="utf-8"?>
<formControlPr xmlns="http://schemas.microsoft.com/office/spreadsheetml/2009/9/main" objectType="CheckBox" fmlaLink="$P185" lockText="1" noThreeD="1"/>
</file>

<file path=xl/ctrlProps/ctrlProp247.xml><?xml version="1.0" encoding="utf-8"?>
<formControlPr xmlns="http://schemas.microsoft.com/office/spreadsheetml/2009/9/main" objectType="CheckBox" fmlaLink="$O186" lockText="1" noThreeD="1"/>
</file>

<file path=xl/ctrlProps/ctrlProp248.xml><?xml version="1.0" encoding="utf-8"?>
<formControlPr xmlns="http://schemas.microsoft.com/office/spreadsheetml/2009/9/main" objectType="CheckBox" fmlaLink="$P186" lockText="1" noThreeD="1"/>
</file>

<file path=xl/ctrlProps/ctrlProp249.xml><?xml version="1.0" encoding="utf-8"?>
<formControlPr xmlns="http://schemas.microsoft.com/office/spreadsheetml/2009/9/main" objectType="CheckBox" fmlaLink="$O187" lockText="1" noThreeD="1"/>
</file>

<file path=xl/ctrlProps/ctrlProp250.xml><?xml version="1.0" encoding="utf-8"?>
<formControlPr xmlns="http://schemas.microsoft.com/office/spreadsheetml/2009/9/main" objectType="CheckBox" fmlaLink="$P187" lockText="1" noThreeD="1"/>
</file>

<file path=xl/ctrlProps/ctrlProp251.xml><?xml version="1.0" encoding="utf-8"?>
<formControlPr xmlns="http://schemas.microsoft.com/office/spreadsheetml/2009/9/main" objectType="CheckBox" fmlaLink="$O$193" lockText="1" noThreeD="1"/>
</file>

<file path=xl/ctrlProps/ctrlProp252.xml><?xml version="1.0" encoding="utf-8"?>
<formControlPr xmlns="http://schemas.microsoft.com/office/spreadsheetml/2009/9/main" objectType="CheckBox" fmlaLink="$P$193" lockText="1" noThreeD="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CheckBox" fmlaLink="$P$160" lockText="1" noThreeD="1"/>
</file>

<file path=xl/ctrlProps/ctrlProp256.xml><?xml version="1.0" encoding="utf-8"?>
<formControlPr xmlns="http://schemas.microsoft.com/office/spreadsheetml/2009/9/main" objectType="CheckBox" fmlaLink="$O$160" lockText="1" noThreeD="1"/>
</file>

<file path=xl/ctrlProps/ctrlProp257.xml><?xml version="1.0" encoding="utf-8"?>
<formControlPr xmlns="http://schemas.microsoft.com/office/spreadsheetml/2009/9/main" objectType="CheckBox" fmlaLink="$P211" lockText="1" noThreeD="1"/>
</file>

<file path=xl/ctrlProps/ctrlProp258.xml><?xml version="1.0" encoding="utf-8"?>
<formControlPr xmlns="http://schemas.microsoft.com/office/spreadsheetml/2009/9/main" objectType="CheckBox" fmlaLink="$P$212" lockText="1" noThreeD="1"/>
</file>

<file path=xl/ctrlProps/ctrlProp259.xml><?xml version="1.0" encoding="utf-8"?>
<formControlPr xmlns="http://schemas.microsoft.com/office/spreadsheetml/2009/9/main" objectType="CheckBox" fmlaLink="$P$213" lockText="1" noThreeD="1"/>
</file>

<file path=xl/ctrlProps/ctrlProp260.xml><?xml version="1.0" encoding="utf-8"?>
<formControlPr xmlns="http://schemas.microsoft.com/office/spreadsheetml/2009/9/main" objectType="CheckBox" fmlaLink="$P$214" lockText="1" noThreeD="1"/>
</file>

<file path=xl/ctrlProps/ctrlProp261.xml><?xml version="1.0" encoding="utf-8"?>
<formControlPr xmlns="http://schemas.microsoft.com/office/spreadsheetml/2009/9/main" objectType="CheckBox" fmlaLink="$P$215" lockText="1" noThreeD="1"/>
</file>

<file path=xl/ctrlProps/ctrlProp262.xml><?xml version="1.0" encoding="utf-8"?>
<formControlPr xmlns="http://schemas.microsoft.com/office/spreadsheetml/2009/9/main" objectType="CheckBox" fmlaLink="$P$216" lockText="1" noThreeD="1"/>
</file>

<file path=xl/ctrlProps/ctrlProp263.xml><?xml version="1.0" encoding="utf-8"?>
<formControlPr xmlns="http://schemas.microsoft.com/office/spreadsheetml/2009/9/main" objectType="CheckBox" fmlaLink="$P$217" lockText="1" noThreeD="1"/>
</file>

<file path=xl/ctrlProps/ctrlProp264.xml><?xml version="1.0" encoding="utf-8"?>
<formControlPr xmlns="http://schemas.microsoft.com/office/spreadsheetml/2009/9/main" objectType="CheckBox" fmlaLink="$P$218" lockText="1" noThreeD="1"/>
</file>

<file path=xl/ctrlProps/ctrlProp265.xml><?xml version="1.0" encoding="utf-8"?>
<formControlPr xmlns="http://schemas.microsoft.com/office/spreadsheetml/2009/9/main" objectType="CheckBox" fmlaLink="$P$219" lockText="1" noThreeD="1"/>
</file>

<file path=xl/ctrlProps/ctrlProp266.xml><?xml version="1.0" encoding="utf-8"?>
<formControlPr xmlns="http://schemas.microsoft.com/office/spreadsheetml/2009/9/main" objectType="CheckBox" fmlaLink="$P$220" lockText="1" noThreeD="1"/>
</file>

<file path=xl/ctrlProps/ctrlProp267.xml><?xml version="1.0" encoding="utf-8"?>
<formControlPr xmlns="http://schemas.microsoft.com/office/spreadsheetml/2009/9/main" objectType="CheckBox" fmlaLink="$P$221" lockText="1" noThreeD="1"/>
</file>

<file path=xl/ctrlProps/ctrlProp268.xml><?xml version="1.0" encoding="utf-8"?>
<formControlPr xmlns="http://schemas.microsoft.com/office/spreadsheetml/2009/9/main" objectType="CheckBox" fmlaLink="$P$222" lockText="1" noThreeD="1"/>
</file>

<file path=xl/ctrlProps/ctrlProp269.xml><?xml version="1.0" encoding="utf-8"?>
<formControlPr xmlns="http://schemas.microsoft.com/office/spreadsheetml/2009/9/main" objectType="CheckBox" checked="Checked" fmlaLink="$P$223" lockText="1" noThreeD="1"/>
</file>

<file path=xl/ctrlProps/ctrlProp270.xml><?xml version="1.0" encoding="utf-8"?>
<formControlPr xmlns="http://schemas.microsoft.com/office/spreadsheetml/2009/9/main" objectType="CheckBox" fmlaLink="$P$224" lockText="1" noThreeD="1"/>
</file>

<file path=xl/ctrlProps/ctrlProp271.xml><?xml version="1.0" encoding="utf-8"?>
<formControlPr xmlns="http://schemas.microsoft.com/office/spreadsheetml/2009/9/main" objectType="CheckBox" fmlaLink="$P$225" lockText="1" noThreeD="1"/>
</file>

<file path=xl/ctrlProps/ctrlProp272.xml><?xml version="1.0" encoding="utf-8"?>
<formControlPr xmlns="http://schemas.microsoft.com/office/spreadsheetml/2009/9/main" objectType="CheckBox" fmlaLink="$P$226" lockText="1" noThreeD="1"/>
</file>

<file path=xl/ctrlProps/ctrlProp273.xml><?xml version="1.0" encoding="utf-8"?>
<formControlPr xmlns="http://schemas.microsoft.com/office/spreadsheetml/2009/9/main" objectType="CheckBox" fmlaLink="$P$227" lockText="1" noThreeD="1"/>
</file>

<file path=xl/ctrlProps/ctrlProp274.xml><?xml version="1.0" encoding="utf-8"?>
<formControlPr xmlns="http://schemas.microsoft.com/office/spreadsheetml/2009/9/main" objectType="CheckBox" fmlaLink="$P$228" lockText="1" noThreeD="1"/>
</file>

<file path=xl/ctrlProps/ctrlProp275.xml><?xml version="1.0" encoding="utf-8"?>
<formControlPr xmlns="http://schemas.microsoft.com/office/spreadsheetml/2009/9/main" objectType="CheckBox" fmlaLink="$P$229" lockText="1" noThreeD="1"/>
</file>

<file path=xl/ctrlProps/ctrlProp276.xml><?xml version="1.0" encoding="utf-8"?>
<formControlPr xmlns="http://schemas.microsoft.com/office/spreadsheetml/2009/9/main" objectType="CheckBox" fmlaLink="$O230" lockText="1" noThreeD="1"/>
</file>

<file path=xl/ctrlProps/ctrlProp277.xml><?xml version="1.0" encoding="utf-8"?>
<formControlPr xmlns="http://schemas.microsoft.com/office/spreadsheetml/2009/9/main" objectType="CheckBox" fmlaLink="$P230" lockText="1" noThreeD="1"/>
</file>

<file path=xl/ctrlProps/ctrlProp278.xml><?xml version="1.0" encoding="utf-8"?>
<formControlPr xmlns="http://schemas.microsoft.com/office/spreadsheetml/2009/9/main" objectType="CheckBox" fmlaLink="$O231" lockText="1" noThreeD="1"/>
</file>

<file path=xl/ctrlProps/ctrlProp279.xml><?xml version="1.0" encoding="utf-8"?>
<formControlPr xmlns="http://schemas.microsoft.com/office/spreadsheetml/2009/9/main" objectType="CheckBox" fmlaLink="$P231" lockText="1" noThreeD="1"/>
</file>

<file path=xl/ctrlProps/ctrlProp280.xml><?xml version="1.0" encoding="utf-8"?>
<formControlPr xmlns="http://schemas.microsoft.com/office/spreadsheetml/2009/9/main" objectType="CheckBox" fmlaLink="$O232" lockText="1" noThreeD="1"/>
</file>

<file path=xl/ctrlProps/ctrlProp281.xml><?xml version="1.0" encoding="utf-8"?>
<formControlPr xmlns="http://schemas.microsoft.com/office/spreadsheetml/2009/9/main" objectType="CheckBox" fmlaLink="$P232" lockText="1" noThreeD="1"/>
</file>

<file path=xl/ctrlProps/ctrlProp282.xml><?xml version="1.0" encoding="utf-8"?>
<formControlPr xmlns="http://schemas.microsoft.com/office/spreadsheetml/2009/9/main" objectType="CheckBox" fmlaLink="$O233" lockText="1" noThreeD="1"/>
</file>

<file path=xl/ctrlProps/ctrlProp283.xml><?xml version="1.0" encoding="utf-8"?>
<formControlPr xmlns="http://schemas.microsoft.com/office/spreadsheetml/2009/9/main" objectType="CheckBox" fmlaLink="$P233" lockText="1" noThreeD="1"/>
</file>

<file path=xl/ctrlProps/ctrlProp284.xml><?xml version="1.0" encoding="utf-8"?>
<formControlPr xmlns="http://schemas.microsoft.com/office/spreadsheetml/2009/9/main" objectType="CheckBox" fmlaLink="$O$210" lockText="1" noThreeD="1"/>
</file>

<file path=xl/ctrlProps/ctrlProp285.xml><?xml version="1.0" encoding="utf-8"?>
<formControlPr xmlns="http://schemas.microsoft.com/office/spreadsheetml/2009/9/main" objectType="CheckBox" fmlaLink="$P$210" lockText="1" noThreeD="1"/>
</file>

<file path=xl/ctrlProps/ctrlProp286.xml><?xml version="1.0" encoding="utf-8"?>
<formControlPr xmlns="http://schemas.microsoft.com/office/spreadsheetml/2009/9/main" objectType="CheckBox" fmlaLink="$O$240" lockText="1" noThreeD="1"/>
</file>

<file path=xl/ctrlProps/ctrlProp287.xml><?xml version="1.0" encoding="utf-8"?>
<formControlPr xmlns="http://schemas.microsoft.com/office/spreadsheetml/2009/9/main" objectType="CheckBox" fmlaLink="$P$240" lockText="1" noThreeD="1"/>
</file>

<file path=xl/ctrlProps/ctrlProp288.xml><?xml version="1.0" encoding="utf-8"?>
<formControlPr xmlns="http://schemas.microsoft.com/office/spreadsheetml/2009/9/main" objectType="CheckBox" fmlaLink="$O$253" lockText="1" noThreeD="1"/>
</file>

<file path=xl/ctrlProps/ctrlProp289.xml><?xml version="1.0" encoding="utf-8"?>
<formControlPr xmlns="http://schemas.microsoft.com/office/spreadsheetml/2009/9/main" objectType="CheckBox" fmlaLink="$P$253" lockText="1" noThreeD="1"/>
</file>

<file path=xl/ctrlProps/ctrlProp290.xml><?xml version="1.0" encoding="utf-8"?>
<formControlPr xmlns="http://schemas.microsoft.com/office/spreadsheetml/2009/9/main" objectType="CheckBox" fmlaLink="$O$188" lockText="1" noThreeD="1"/>
</file>

<file path=xl/ctrlProps/ctrlProp291.xml><?xml version="1.0" encoding="utf-8"?>
<formControlPr xmlns="http://schemas.microsoft.com/office/spreadsheetml/2009/9/main" objectType="CheckBox" fmlaLink="$O$189" lockText="1" noThreeD="1"/>
</file>

<file path=xl/ctrlProps/ctrlProp292.xml><?xml version="1.0" encoding="utf-8"?>
<formControlPr xmlns="http://schemas.microsoft.com/office/spreadsheetml/2009/9/main" objectType="CheckBox" fmlaLink="$P$188" lockText="1" noThreeD="1"/>
</file>

<file path=xl/ctrlProps/ctrlProp293.xml><?xml version="1.0" encoding="utf-8"?>
<formControlPr xmlns="http://schemas.microsoft.com/office/spreadsheetml/2009/9/main" objectType="CheckBox" fmlaLink="$P$189" lockText="1" noThreeD="1"/>
</file>

<file path=xl/ctrlProps/ctrlProp294.xml><?xml version="1.0" encoding="utf-8"?>
<formControlPr xmlns="http://schemas.microsoft.com/office/spreadsheetml/2009/9/main" objectType="CheckBox" fmlaLink="$O$205" lockText="1" noThreeD="1"/>
</file>

<file path=xl/ctrlProps/ctrlProp295.xml><?xml version="1.0" encoding="utf-8"?>
<formControlPr xmlns="http://schemas.microsoft.com/office/spreadsheetml/2009/9/main" objectType="CheckBox" fmlaLink="$O$206" lockText="1" noThreeD="1"/>
</file>

<file path=xl/ctrlProps/ctrlProp296.xml><?xml version="1.0" encoding="utf-8"?>
<formControlPr xmlns="http://schemas.microsoft.com/office/spreadsheetml/2009/9/main" objectType="CheckBox" fmlaLink="$P$205" lockText="1" noThreeD="1"/>
</file>

<file path=xl/ctrlProps/ctrlProp297.xml><?xml version="1.0" encoding="utf-8"?>
<formControlPr xmlns="http://schemas.microsoft.com/office/spreadsheetml/2009/9/main" objectType="CheckBox" fmlaLink="$P$206" lockText="1" noThreeD="1"/>
</file>

<file path=xl/ctrlProps/ctrlProp298.xml><?xml version="1.0" encoding="utf-8"?>
<formControlPr xmlns="http://schemas.microsoft.com/office/spreadsheetml/2009/9/main" objectType="CheckBox" fmlaLink="$R$52" lockText="1" noThreeD="1"/>
</file>

<file path=xl/ctrlProps/ctrlProp299.xml><?xml version="1.0" encoding="utf-8"?>
<formControlPr xmlns="http://schemas.microsoft.com/office/spreadsheetml/2009/9/main" objectType="CheckBox" fmlaLink="$R$74" lockText="1" noThreeD="1"/>
</file>

<file path=xl/ctrlProps/ctrlProp300.xml><?xml version="1.0" encoding="utf-8"?>
<formControlPr xmlns="http://schemas.microsoft.com/office/spreadsheetml/2009/9/main" objectType="CheckBox" fmlaLink="$R$125" lockText="1" noThreeD="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CheckBox" checked="Checked" fmlaLink="$T$17" lockText="1" noThreeD="1"/>
</file>

<file path=xl/ctrlProps/ctrlProp308.xml><?xml version="1.0" encoding="utf-8"?>
<formControlPr xmlns="http://schemas.microsoft.com/office/spreadsheetml/2009/9/main" objectType="CheckBox" checked="Checked" fmlaLink="$T$29" lockText="1" noThreeD="1"/>
</file>

<file path=xl/ctrlProps/ctrlProp309.xml><?xml version="1.0" encoding="utf-8"?>
<formControlPr xmlns="http://schemas.microsoft.com/office/spreadsheetml/2009/9/main" objectType="CheckBox" fmlaLink="$T$41" lockText="1" noThreeD="1"/>
</file>

<file path=xl/ctrlProps/ctrlProp310.xml><?xml version="1.0" encoding="utf-8"?>
<formControlPr xmlns="http://schemas.microsoft.com/office/spreadsheetml/2009/9/main" objectType="CheckBox" fmlaLink="$T$4" lockText="1" noThreeD="1"/>
</file>

<file path=xl/ctrlProps/ctrlProp311.xml><?xml version="1.0" encoding="utf-8"?>
<formControlPr xmlns="http://schemas.microsoft.com/office/spreadsheetml/2009/9/main" objectType="CheckBox" fmlaLink="$T$5" lockText="1" noThreeD="1"/>
</file>

<file path=xl/ctrlProps/ctrlProp312.xml><?xml version="1.0" encoding="utf-8"?>
<formControlPr xmlns="http://schemas.microsoft.com/office/spreadsheetml/2009/9/main" objectType="CheckBox" fmlaLink="$T$18" lockText="1" noThreeD="1"/>
</file>

<file path=xl/ctrlProps/ctrlProp313.xml><?xml version="1.0" encoding="utf-8"?>
<formControlPr xmlns="http://schemas.microsoft.com/office/spreadsheetml/2009/9/main" objectType="CheckBox" fmlaLink="$T$30" lockText="1" noThreeD="1"/>
</file>

<file path=xl/ctrlProps/ctrlProp314.xml><?xml version="1.0" encoding="utf-8"?>
<formControlPr xmlns="http://schemas.microsoft.com/office/spreadsheetml/2009/9/main" objectType="CheckBox" fmlaLink="$T$31" lockText="1" noThreeD="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14.png"/></Relationships>
</file>

<file path=xl/drawings/_rels/drawing8.xml.rels><?xml version="1.0" encoding="UTF-8" standalone="yes"?>
<Relationships xmlns="http://schemas.openxmlformats.org/package/2006/relationships"><Relationship Id="rId1" Type="http://schemas.openxmlformats.org/officeDocument/2006/relationships/image" Target="../media/image23.png"/></Relationships>
</file>

<file path=xl/drawings/_rels/drawing9.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image" Target="../media/image17.emf"/><Relationship Id="rId7" Type="http://schemas.openxmlformats.org/officeDocument/2006/relationships/image" Target="../media/image21.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5" Type="http://schemas.openxmlformats.org/officeDocument/2006/relationships/image" Target="../media/image19.emf"/><Relationship Id="rId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0</xdr:col>
      <xdr:colOff>410856</xdr:colOff>
      <xdr:row>0</xdr:row>
      <xdr:rowOff>0</xdr:rowOff>
    </xdr:from>
    <xdr:to>
      <xdr:col>2</xdr:col>
      <xdr:colOff>1367095</xdr:colOff>
      <xdr:row>3</xdr:row>
      <xdr:rowOff>178053</xdr:rowOff>
    </xdr:to>
    <xdr:pic>
      <xdr:nvPicPr>
        <xdr:cNvPr id="2" name="Imagen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0856" y="0"/>
          <a:ext cx="1802059" cy="7114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400050</xdr:colOff>
          <xdr:row>0</xdr:row>
          <xdr:rowOff>190500</xdr:rowOff>
        </xdr:from>
        <xdr:to>
          <xdr:col>4</xdr:col>
          <xdr:colOff>0</xdr:colOff>
          <xdr:row>2</xdr:row>
          <xdr:rowOff>133350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Quote 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4</xdr:row>
          <xdr:rowOff>0</xdr:rowOff>
        </xdr:from>
        <xdr:to>
          <xdr:col>4</xdr:col>
          <xdr:colOff>0</xdr:colOff>
          <xdr:row>5</xdr:row>
          <xdr:rowOff>123825</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000-00000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379107</xdr:colOff>
      <xdr:row>0</xdr:row>
      <xdr:rowOff>0</xdr:rowOff>
    </xdr:from>
    <xdr:to>
      <xdr:col>2</xdr:col>
      <xdr:colOff>1277937</xdr:colOff>
      <xdr:row>3</xdr:row>
      <xdr:rowOff>163828</xdr:rowOff>
    </xdr:to>
    <xdr:pic>
      <xdr:nvPicPr>
        <xdr:cNvPr id="2" name="Imagen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9107" y="0"/>
          <a:ext cx="1748143" cy="6877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400050</xdr:colOff>
          <xdr:row>1</xdr:row>
          <xdr:rowOff>19050</xdr:rowOff>
        </xdr:from>
        <xdr:to>
          <xdr:col>4</xdr:col>
          <xdr:colOff>0</xdr:colOff>
          <xdr:row>2</xdr:row>
          <xdr:rowOff>133350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1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Quote 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4</xdr:row>
          <xdr:rowOff>0</xdr:rowOff>
        </xdr:from>
        <xdr:to>
          <xdr:col>4</xdr:col>
          <xdr:colOff>0</xdr:colOff>
          <xdr:row>5</xdr:row>
          <xdr:rowOff>133350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100-000002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0</xdr:rowOff>
    </xdr:from>
    <xdr:to>
      <xdr:col>1</xdr:col>
      <xdr:colOff>624840</xdr:colOff>
      <xdr:row>4</xdr:row>
      <xdr:rowOff>19937</xdr:rowOff>
    </xdr:to>
    <xdr:pic>
      <xdr:nvPicPr>
        <xdr:cNvPr id="2" name="Imagen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0"/>
          <a:ext cx="1897380" cy="7514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1447800</xdr:colOff>
          <xdr:row>2</xdr:row>
          <xdr:rowOff>152400</xdr:rowOff>
        </xdr:from>
        <xdr:to>
          <xdr:col>1</xdr:col>
          <xdr:colOff>2638425</xdr:colOff>
          <xdr:row>4</xdr:row>
          <xdr:rowOff>85725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1447800</xdr:colOff>
          <xdr:row>0</xdr:row>
          <xdr:rowOff>180975</xdr:rowOff>
        </xdr:from>
        <xdr:to>
          <xdr:col>1</xdr:col>
          <xdr:colOff>2638425</xdr:colOff>
          <xdr:row>2</xdr:row>
          <xdr:rowOff>114300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200-000002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Generate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42159</xdr:colOff>
      <xdr:row>0</xdr:row>
      <xdr:rowOff>41083</xdr:rowOff>
    </xdr:from>
    <xdr:to>
      <xdr:col>2</xdr:col>
      <xdr:colOff>658659</xdr:colOff>
      <xdr:row>0</xdr:row>
      <xdr:rowOff>649483</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4159" y="41083"/>
          <a:ext cx="1188000" cy="608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295275</xdr:colOff>
          <xdr:row>2</xdr:row>
          <xdr:rowOff>28575</xdr:rowOff>
        </xdr:from>
        <xdr:to>
          <xdr:col>10</xdr:col>
          <xdr:colOff>723900</xdr:colOff>
          <xdr:row>3</xdr:row>
          <xdr:rowOff>152400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Load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38100</xdr:rowOff>
        </xdr:from>
        <xdr:to>
          <xdr:col>8</xdr:col>
          <xdr:colOff>733425</xdr:colOff>
          <xdr:row>4</xdr:row>
          <xdr:rowOff>47625</xdr:rowOff>
        </xdr:to>
        <xdr:sp macro="" textlink="">
          <xdr:nvSpPr>
            <xdr:cNvPr id="59651" name="Button 259" hidden="1">
              <a:extLst>
                <a:ext uri="{63B3BB69-23CF-44E3-9099-C40C66FF867C}">
                  <a14:compatExt spid="_x0000_s59651"/>
                </a:ext>
                <a:ext uri="{FF2B5EF4-FFF2-40B4-BE49-F238E27FC236}">
                  <a16:creationId xmlns:a16="http://schemas.microsoft.com/office/drawing/2014/main" id="{00000000-0008-0000-0300-000003E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Get Ack Number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42160</xdr:colOff>
      <xdr:row>0</xdr:row>
      <xdr:rowOff>41083</xdr:rowOff>
    </xdr:from>
    <xdr:to>
      <xdr:col>1</xdr:col>
      <xdr:colOff>1229287</xdr:colOff>
      <xdr:row>0</xdr:row>
      <xdr:rowOff>650059</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56535" y="41083"/>
          <a:ext cx="1187127" cy="6089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104775</xdr:colOff>
          <xdr:row>1</xdr:row>
          <xdr:rowOff>180975</xdr:rowOff>
        </xdr:from>
        <xdr:to>
          <xdr:col>9</xdr:col>
          <xdr:colOff>28575</xdr:colOff>
          <xdr:row>3</xdr:row>
          <xdr:rowOff>95250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400-000001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 Quote</a:t>
              </a:r>
            </a:p>
          </xdr:txBody>
        </xdr:sp>
        <xdr:clientData fPrintsWithSheet="0"/>
      </xdr:twoCellAnchor>
    </mc:Choice>
    <mc:Fallback/>
  </mc:AlternateContent>
  <xdr:twoCellAnchor>
    <xdr:from>
      <xdr:col>8</xdr:col>
      <xdr:colOff>413349</xdr:colOff>
      <xdr:row>6</xdr:row>
      <xdr:rowOff>296533</xdr:rowOff>
    </xdr:from>
    <xdr:to>
      <xdr:col>11</xdr:col>
      <xdr:colOff>504552</xdr:colOff>
      <xdr:row>13</xdr:row>
      <xdr:rowOff>24897</xdr:rowOff>
    </xdr:to>
    <xdr:sp macro="" textlink="">
      <xdr:nvSpPr>
        <xdr:cNvPr id="4" name="Arrow">
          <a:extLst>
            <a:ext uri="{FF2B5EF4-FFF2-40B4-BE49-F238E27FC236}">
              <a16:creationId xmlns:a16="http://schemas.microsoft.com/office/drawing/2014/main" id="{00000000-0008-0000-0400-000004000000}"/>
            </a:ext>
          </a:extLst>
        </xdr:cNvPr>
        <xdr:cNvSpPr/>
      </xdr:nvSpPr>
      <xdr:spPr>
        <a:xfrm>
          <a:off x="8725259" y="2102689"/>
          <a:ext cx="2005189" cy="1615392"/>
        </a:xfrm>
        <a:prstGeom prst="leftArrow">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Double check for items</a:t>
          </a:r>
          <a:r>
            <a:rPr lang="es-MX" sz="1200" b="1" baseline="0"/>
            <a:t> names</a:t>
          </a:r>
          <a:endParaRPr lang="es-MX" sz="1200" b="1"/>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95250</xdr:colOff>
          <xdr:row>3</xdr:row>
          <xdr:rowOff>304800</xdr:rowOff>
        </xdr:from>
        <xdr:to>
          <xdr:col>9</xdr:col>
          <xdr:colOff>19050</xdr:colOff>
          <xdr:row>3</xdr:row>
          <xdr:rowOff>600075</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4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 Budgetary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xdr:row>
          <xdr:rowOff>171450</xdr:rowOff>
        </xdr:from>
        <xdr:to>
          <xdr:col>7</xdr:col>
          <xdr:colOff>28575</xdr:colOff>
          <xdr:row>6</xdr:row>
          <xdr:rowOff>95250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400-000003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Get Fixture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6</xdr:row>
          <xdr:rowOff>180975</xdr:rowOff>
        </xdr:from>
        <xdr:to>
          <xdr:col>7</xdr:col>
          <xdr:colOff>28575</xdr:colOff>
          <xdr:row>6</xdr:row>
          <xdr:rowOff>485775</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0400-000004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Get Led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6</xdr:row>
          <xdr:rowOff>571500</xdr:rowOff>
        </xdr:from>
        <xdr:to>
          <xdr:col>7</xdr:col>
          <xdr:colOff>28575</xdr:colOff>
          <xdr:row>6</xdr:row>
          <xdr:rowOff>876300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0400-000005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Get Flash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1</xdr:row>
          <xdr:rowOff>190500</xdr:rowOff>
        </xdr:from>
        <xdr:to>
          <xdr:col>7</xdr:col>
          <xdr:colOff>28575</xdr:colOff>
          <xdr:row>3</xdr:row>
          <xdr:rowOff>95250</xdr:rowOff>
        </xdr:to>
        <xdr:sp macro="" textlink="">
          <xdr:nvSpPr>
            <xdr:cNvPr id="40966" name="Button 6" hidden="1">
              <a:extLst>
                <a:ext uri="{63B3BB69-23CF-44E3-9099-C40C66FF867C}">
                  <a14:compatExt spid="_x0000_s40966"/>
                </a:ext>
                <a:ext uri="{FF2B5EF4-FFF2-40B4-BE49-F238E27FC236}">
                  <a16:creationId xmlns:a16="http://schemas.microsoft.com/office/drawing/2014/main" id="{00000000-0008-0000-0400-000006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Get Dev Desc.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6</xdr:row>
          <xdr:rowOff>971550</xdr:rowOff>
        </xdr:from>
        <xdr:to>
          <xdr:col>7</xdr:col>
          <xdr:colOff>28575</xdr:colOff>
          <xdr:row>8</xdr:row>
          <xdr:rowOff>123825</xdr:rowOff>
        </xdr:to>
        <xdr:sp macro="" textlink="">
          <xdr:nvSpPr>
            <xdr:cNvPr id="40967" name="Button 7" hidden="1">
              <a:extLst>
                <a:ext uri="{63B3BB69-23CF-44E3-9099-C40C66FF867C}">
                  <a14:compatExt spid="_x0000_s40967"/>
                </a:ext>
                <a:ext uri="{FF2B5EF4-FFF2-40B4-BE49-F238E27FC236}">
                  <a16:creationId xmlns:a16="http://schemas.microsoft.com/office/drawing/2014/main" id="{00000000-0008-0000-0400-000007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Get Debug Desc.</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326573</xdr:colOff>
      <xdr:row>8</xdr:row>
      <xdr:rowOff>48985</xdr:rowOff>
    </xdr:from>
    <xdr:to>
      <xdr:col>2</xdr:col>
      <xdr:colOff>457200</xdr:colOff>
      <xdr:row>8</xdr:row>
      <xdr:rowOff>173897</xdr:rowOff>
    </xdr:to>
    <xdr:pic>
      <xdr:nvPicPr>
        <xdr:cNvPr id="2" name="Gráfico 1" descr="Marca de verificación">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140133" y="1512025"/>
          <a:ext cx="130627" cy="130627"/>
        </a:xfrm>
        <a:prstGeom prst="rect">
          <a:avLst/>
        </a:prstGeom>
      </xdr:spPr>
    </xdr:pic>
    <xdr:clientData/>
  </xdr:twoCellAnchor>
  <xdr:oneCellAnchor>
    <xdr:from>
      <xdr:col>3</xdr:col>
      <xdr:colOff>310245</xdr:colOff>
      <xdr:row>8</xdr:row>
      <xdr:rowOff>43543</xdr:rowOff>
    </xdr:from>
    <xdr:ext cx="130627" cy="130627"/>
    <xdr:pic>
      <xdr:nvPicPr>
        <xdr:cNvPr id="3" name="Gráfico 2" descr="Marca de verificación">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72445" y="1506583"/>
          <a:ext cx="130627" cy="13062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171450</xdr:colOff>
          <xdr:row>9</xdr:row>
          <xdr:rowOff>76200</xdr:rowOff>
        </xdr:from>
        <xdr:to>
          <xdr:col>2</xdr:col>
          <xdr:colOff>371475</xdr:colOff>
          <xdr:row>9</xdr:row>
          <xdr:rowOff>266700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9</xdr:row>
          <xdr:rowOff>76200</xdr:rowOff>
        </xdr:from>
        <xdr:to>
          <xdr:col>3</xdr:col>
          <xdr:colOff>371475</xdr:colOff>
          <xdr:row>9</xdr:row>
          <xdr:rowOff>266700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9</xdr:row>
          <xdr:rowOff>381000</xdr:rowOff>
        </xdr:from>
        <xdr:to>
          <xdr:col>2</xdr:col>
          <xdr:colOff>371475</xdr:colOff>
          <xdr:row>11</xdr:row>
          <xdr:rowOff>9525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9</xdr:row>
          <xdr:rowOff>371475</xdr:rowOff>
        </xdr:from>
        <xdr:to>
          <xdr:col>3</xdr:col>
          <xdr:colOff>371475</xdr:colOff>
          <xdr:row>11</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10</xdr:row>
          <xdr:rowOff>371475</xdr:rowOff>
        </xdr:from>
        <xdr:to>
          <xdr:col>3</xdr:col>
          <xdr:colOff>371475</xdr:colOff>
          <xdr:row>12</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xdr:row>
          <xdr:rowOff>381000</xdr:rowOff>
        </xdr:from>
        <xdr:to>
          <xdr:col>2</xdr:col>
          <xdr:colOff>371475</xdr:colOff>
          <xdr:row>12</xdr:row>
          <xdr:rowOff>9525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11</xdr:row>
          <xdr:rowOff>371475</xdr:rowOff>
        </xdr:from>
        <xdr:to>
          <xdr:col>3</xdr:col>
          <xdr:colOff>371475</xdr:colOff>
          <xdr:row>12</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11</xdr:row>
          <xdr:rowOff>381000</xdr:rowOff>
        </xdr:from>
        <xdr:to>
          <xdr:col>2</xdr:col>
          <xdr:colOff>371475</xdr:colOff>
          <xdr:row>12</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5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11</xdr:row>
          <xdr:rowOff>371475</xdr:rowOff>
        </xdr:from>
        <xdr:to>
          <xdr:col>3</xdr:col>
          <xdr:colOff>371475</xdr:colOff>
          <xdr:row>12</xdr:row>
          <xdr:rowOff>190500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13</xdr:row>
          <xdr:rowOff>371475</xdr:rowOff>
        </xdr:from>
        <xdr:to>
          <xdr:col>3</xdr:col>
          <xdr:colOff>371475</xdr:colOff>
          <xdr:row>14</xdr:row>
          <xdr:rowOff>190500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13</xdr:row>
          <xdr:rowOff>381000</xdr:rowOff>
        </xdr:from>
        <xdr:to>
          <xdr:col>2</xdr:col>
          <xdr:colOff>371475</xdr:colOff>
          <xdr:row>14</xdr:row>
          <xdr:rowOff>190500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13</xdr:row>
          <xdr:rowOff>371475</xdr:rowOff>
        </xdr:from>
        <xdr:to>
          <xdr:col>3</xdr:col>
          <xdr:colOff>371475</xdr:colOff>
          <xdr:row>14</xdr:row>
          <xdr:rowOff>190500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5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15</xdr:row>
          <xdr:rowOff>314325</xdr:rowOff>
        </xdr:from>
        <xdr:to>
          <xdr:col>2</xdr:col>
          <xdr:colOff>381000</xdr:colOff>
          <xdr:row>15</xdr:row>
          <xdr:rowOff>514350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5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15</xdr:row>
          <xdr:rowOff>466725</xdr:rowOff>
        </xdr:from>
        <xdr:to>
          <xdr:col>2</xdr:col>
          <xdr:colOff>381000</xdr:colOff>
          <xdr:row>16</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17</xdr:row>
          <xdr:rowOff>152400</xdr:rowOff>
        </xdr:from>
        <xdr:to>
          <xdr:col>2</xdr:col>
          <xdr:colOff>390525</xdr:colOff>
          <xdr:row>17</xdr:row>
          <xdr:rowOff>352425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5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17</xdr:row>
          <xdr:rowOff>314325</xdr:rowOff>
        </xdr:from>
        <xdr:to>
          <xdr:col>2</xdr:col>
          <xdr:colOff>390525</xdr:colOff>
          <xdr:row>18</xdr:row>
          <xdr:rowOff>9525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20</xdr:row>
          <xdr:rowOff>76200</xdr:rowOff>
        </xdr:from>
        <xdr:to>
          <xdr:col>2</xdr:col>
          <xdr:colOff>371475</xdr:colOff>
          <xdr:row>20</xdr:row>
          <xdr:rowOff>266700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5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20</xdr:row>
          <xdr:rowOff>76200</xdr:rowOff>
        </xdr:from>
        <xdr:to>
          <xdr:col>3</xdr:col>
          <xdr:colOff>361950</xdr:colOff>
          <xdr:row>20</xdr:row>
          <xdr:rowOff>266700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5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20</xdr:row>
          <xdr:rowOff>371475</xdr:rowOff>
        </xdr:from>
        <xdr:to>
          <xdr:col>3</xdr:col>
          <xdr:colOff>371475</xdr:colOff>
          <xdr:row>22</xdr:row>
          <xdr:rowOff>9525</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5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20</xdr:row>
          <xdr:rowOff>381000</xdr:rowOff>
        </xdr:from>
        <xdr:to>
          <xdr:col>2</xdr:col>
          <xdr:colOff>371475</xdr:colOff>
          <xdr:row>22</xdr:row>
          <xdr:rowOff>9525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5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20</xdr:row>
          <xdr:rowOff>371475</xdr:rowOff>
        </xdr:from>
        <xdr:to>
          <xdr:col>3</xdr:col>
          <xdr:colOff>371475</xdr:colOff>
          <xdr:row>22</xdr:row>
          <xdr:rowOff>9525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5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21</xdr:row>
          <xdr:rowOff>371475</xdr:rowOff>
        </xdr:from>
        <xdr:to>
          <xdr:col>3</xdr:col>
          <xdr:colOff>371475</xdr:colOff>
          <xdr:row>22</xdr:row>
          <xdr:rowOff>190500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5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21</xdr:row>
          <xdr:rowOff>381000</xdr:rowOff>
        </xdr:from>
        <xdr:to>
          <xdr:col>2</xdr:col>
          <xdr:colOff>371475</xdr:colOff>
          <xdr:row>22</xdr:row>
          <xdr:rowOff>190500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5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21</xdr:row>
          <xdr:rowOff>371475</xdr:rowOff>
        </xdr:from>
        <xdr:to>
          <xdr:col>3</xdr:col>
          <xdr:colOff>371475</xdr:colOff>
          <xdr:row>22</xdr:row>
          <xdr:rowOff>190500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5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24</xdr:row>
          <xdr:rowOff>0</xdr:rowOff>
        </xdr:from>
        <xdr:to>
          <xdr:col>3</xdr:col>
          <xdr:colOff>371475</xdr:colOff>
          <xdr:row>25</xdr:row>
          <xdr:rowOff>9525</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5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24</xdr:row>
          <xdr:rowOff>0</xdr:rowOff>
        </xdr:from>
        <xdr:to>
          <xdr:col>2</xdr:col>
          <xdr:colOff>371475</xdr:colOff>
          <xdr:row>25</xdr:row>
          <xdr:rowOff>9525</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5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25</xdr:row>
          <xdr:rowOff>133350</xdr:rowOff>
        </xdr:from>
        <xdr:to>
          <xdr:col>2</xdr:col>
          <xdr:colOff>371475</xdr:colOff>
          <xdr:row>25</xdr:row>
          <xdr:rowOff>333375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5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25</xdr:row>
          <xdr:rowOff>142875</xdr:rowOff>
        </xdr:from>
        <xdr:to>
          <xdr:col>3</xdr:col>
          <xdr:colOff>371475</xdr:colOff>
          <xdr:row>25</xdr:row>
          <xdr:rowOff>342900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5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26</xdr:row>
          <xdr:rowOff>161925</xdr:rowOff>
        </xdr:from>
        <xdr:to>
          <xdr:col>2</xdr:col>
          <xdr:colOff>371475</xdr:colOff>
          <xdr:row>26</xdr:row>
          <xdr:rowOff>361950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5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27</xdr:row>
          <xdr:rowOff>0</xdr:rowOff>
        </xdr:from>
        <xdr:to>
          <xdr:col>2</xdr:col>
          <xdr:colOff>371475</xdr:colOff>
          <xdr:row>28</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5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26</xdr:row>
          <xdr:rowOff>523875</xdr:rowOff>
        </xdr:from>
        <xdr:to>
          <xdr:col>3</xdr:col>
          <xdr:colOff>371475</xdr:colOff>
          <xdr:row>28</xdr:row>
          <xdr:rowOff>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5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28</xdr:row>
          <xdr:rowOff>76200</xdr:rowOff>
        </xdr:from>
        <xdr:to>
          <xdr:col>3</xdr:col>
          <xdr:colOff>371475</xdr:colOff>
          <xdr:row>28</xdr:row>
          <xdr:rowOff>266700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5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28</xdr:row>
          <xdr:rowOff>76200</xdr:rowOff>
        </xdr:from>
        <xdr:to>
          <xdr:col>2</xdr:col>
          <xdr:colOff>371475</xdr:colOff>
          <xdr:row>28</xdr:row>
          <xdr:rowOff>266700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5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28</xdr:row>
          <xdr:rowOff>371475</xdr:rowOff>
        </xdr:from>
        <xdr:to>
          <xdr:col>3</xdr:col>
          <xdr:colOff>371475</xdr:colOff>
          <xdr:row>29</xdr:row>
          <xdr:rowOff>200025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5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28</xdr:row>
          <xdr:rowOff>381000</xdr:rowOff>
        </xdr:from>
        <xdr:to>
          <xdr:col>2</xdr:col>
          <xdr:colOff>371475</xdr:colOff>
          <xdr:row>29</xdr:row>
          <xdr:rowOff>200025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5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28</xdr:row>
          <xdr:rowOff>371475</xdr:rowOff>
        </xdr:from>
        <xdr:to>
          <xdr:col>3</xdr:col>
          <xdr:colOff>371475</xdr:colOff>
          <xdr:row>29</xdr:row>
          <xdr:rowOff>200025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5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28</xdr:row>
          <xdr:rowOff>371475</xdr:rowOff>
        </xdr:from>
        <xdr:to>
          <xdr:col>3</xdr:col>
          <xdr:colOff>371475</xdr:colOff>
          <xdr:row>29</xdr:row>
          <xdr:rowOff>200025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5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28</xdr:row>
          <xdr:rowOff>381000</xdr:rowOff>
        </xdr:from>
        <xdr:to>
          <xdr:col>2</xdr:col>
          <xdr:colOff>371475</xdr:colOff>
          <xdr:row>29</xdr:row>
          <xdr:rowOff>200025</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5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28</xdr:row>
          <xdr:rowOff>371475</xdr:rowOff>
        </xdr:from>
        <xdr:to>
          <xdr:col>3</xdr:col>
          <xdr:colOff>371475</xdr:colOff>
          <xdr:row>29</xdr:row>
          <xdr:rowOff>200025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5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30</xdr:row>
          <xdr:rowOff>342900</xdr:rowOff>
        </xdr:from>
        <xdr:to>
          <xdr:col>2</xdr:col>
          <xdr:colOff>371475</xdr:colOff>
          <xdr:row>30</xdr:row>
          <xdr:rowOff>533400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5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30</xdr:row>
          <xdr:rowOff>676275</xdr:rowOff>
        </xdr:from>
        <xdr:to>
          <xdr:col>3</xdr:col>
          <xdr:colOff>371475</xdr:colOff>
          <xdr:row>31</xdr:row>
          <xdr:rowOff>190500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5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30</xdr:row>
          <xdr:rowOff>666750</xdr:rowOff>
        </xdr:from>
        <xdr:to>
          <xdr:col>2</xdr:col>
          <xdr:colOff>371475</xdr:colOff>
          <xdr:row>31</xdr:row>
          <xdr:rowOff>190500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5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32</xdr:row>
          <xdr:rowOff>314325</xdr:rowOff>
        </xdr:from>
        <xdr:to>
          <xdr:col>2</xdr:col>
          <xdr:colOff>371475</xdr:colOff>
          <xdr:row>32</xdr:row>
          <xdr:rowOff>504825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5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32</xdr:row>
          <xdr:rowOff>161925</xdr:rowOff>
        </xdr:from>
        <xdr:to>
          <xdr:col>2</xdr:col>
          <xdr:colOff>371475</xdr:colOff>
          <xdr:row>32</xdr:row>
          <xdr:rowOff>352425</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5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32</xdr:row>
          <xdr:rowOff>523875</xdr:rowOff>
        </xdr:from>
        <xdr:to>
          <xdr:col>3</xdr:col>
          <xdr:colOff>371475</xdr:colOff>
          <xdr:row>34</xdr:row>
          <xdr:rowOff>9525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5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33</xdr:row>
          <xdr:rowOff>0</xdr:rowOff>
        </xdr:from>
        <xdr:to>
          <xdr:col>2</xdr:col>
          <xdr:colOff>371475</xdr:colOff>
          <xdr:row>34</xdr:row>
          <xdr:rowOff>9525</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5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67</xdr:row>
          <xdr:rowOff>57150</xdr:rowOff>
        </xdr:from>
        <xdr:to>
          <xdr:col>4</xdr:col>
          <xdr:colOff>571500</xdr:colOff>
          <xdr:row>67</xdr:row>
          <xdr:rowOff>257175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5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68</xdr:row>
          <xdr:rowOff>104775</xdr:rowOff>
        </xdr:from>
        <xdr:to>
          <xdr:col>4</xdr:col>
          <xdr:colOff>571500</xdr:colOff>
          <xdr:row>68</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5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23</xdr:row>
          <xdr:rowOff>76200</xdr:rowOff>
        </xdr:from>
        <xdr:to>
          <xdr:col>2</xdr:col>
          <xdr:colOff>371475</xdr:colOff>
          <xdr:row>23</xdr:row>
          <xdr:rowOff>276225</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5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23</xdr:row>
          <xdr:rowOff>76200</xdr:rowOff>
        </xdr:from>
        <xdr:to>
          <xdr:col>3</xdr:col>
          <xdr:colOff>371475</xdr:colOff>
          <xdr:row>23</xdr:row>
          <xdr:rowOff>276225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5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34</xdr:row>
          <xdr:rowOff>171450</xdr:rowOff>
        </xdr:from>
        <xdr:to>
          <xdr:col>2</xdr:col>
          <xdr:colOff>371475</xdr:colOff>
          <xdr:row>34</xdr:row>
          <xdr:rowOff>371475</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5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34</xdr:row>
          <xdr:rowOff>323850</xdr:rowOff>
        </xdr:from>
        <xdr:to>
          <xdr:col>2</xdr:col>
          <xdr:colOff>371475</xdr:colOff>
          <xdr:row>34</xdr:row>
          <xdr:rowOff>523875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5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67</xdr:row>
          <xdr:rowOff>66675</xdr:rowOff>
        </xdr:from>
        <xdr:to>
          <xdr:col>3</xdr:col>
          <xdr:colOff>85725</xdr:colOff>
          <xdr:row>67</xdr:row>
          <xdr:rowOff>257175</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5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68</xdr:row>
          <xdr:rowOff>114300</xdr:rowOff>
        </xdr:from>
        <xdr:to>
          <xdr:col>3</xdr:col>
          <xdr:colOff>85725</xdr:colOff>
          <xdr:row>68</xdr:row>
          <xdr:rowOff>314325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5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15</xdr:row>
          <xdr:rowOff>666750</xdr:rowOff>
        </xdr:from>
        <xdr:to>
          <xdr:col>2</xdr:col>
          <xdr:colOff>381000</xdr:colOff>
          <xdr:row>17</xdr:row>
          <xdr:rowOff>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5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16</xdr:row>
          <xdr:rowOff>9525</xdr:rowOff>
        </xdr:from>
        <xdr:to>
          <xdr:col>3</xdr:col>
          <xdr:colOff>371475</xdr:colOff>
          <xdr:row>17</xdr:row>
          <xdr:rowOff>9525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5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36</xdr:row>
          <xdr:rowOff>304800</xdr:rowOff>
        </xdr:from>
        <xdr:to>
          <xdr:col>2</xdr:col>
          <xdr:colOff>371475</xdr:colOff>
          <xdr:row>36</xdr:row>
          <xdr:rowOff>514350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5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36</xdr:row>
          <xdr:rowOff>152400</xdr:rowOff>
        </xdr:from>
        <xdr:to>
          <xdr:col>2</xdr:col>
          <xdr:colOff>371475</xdr:colOff>
          <xdr:row>36</xdr:row>
          <xdr:rowOff>361950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5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37</xdr:row>
          <xdr:rowOff>171450</xdr:rowOff>
        </xdr:from>
        <xdr:to>
          <xdr:col>2</xdr:col>
          <xdr:colOff>371475</xdr:colOff>
          <xdr:row>37</xdr:row>
          <xdr:rowOff>371475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5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37</xdr:row>
          <xdr:rowOff>323850</xdr:rowOff>
        </xdr:from>
        <xdr:to>
          <xdr:col>2</xdr:col>
          <xdr:colOff>371475</xdr:colOff>
          <xdr:row>37</xdr:row>
          <xdr:rowOff>523875</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5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26</xdr:row>
          <xdr:rowOff>314325</xdr:rowOff>
        </xdr:from>
        <xdr:to>
          <xdr:col>2</xdr:col>
          <xdr:colOff>371475</xdr:colOff>
          <xdr:row>26</xdr:row>
          <xdr:rowOff>514350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5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30</xdr:row>
          <xdr:rowOff>485775</xdr:rowOff>
        </xdr:from>
        <xdr:to>
          <xdr:col>2</xdr:col>
          <xdr:colOff>371475</xdr:colOff>
          <xdr:row>31</xdr:row>
          <xdr:rowOff>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5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17</xdr:row>
          <xdr:rowOff>152400</xdr:rowOff>
        </xdr:from>
        <xdr:to>
          <xdr:col>3</xdr:col>
          <xdr:colOff>371475</xdr:colOff>
          <xdr:row>17</xdr:row>
          <xdr:rowOff>342900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5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15</xdr:row>
          <xdr:rowOff>323850</xdr:rowOff>
        </xdr:from>
        <xdr:to>
          <xdr:col>3</xdr:col>
          <xdr:colOff>371475</xdr:colOff>
          <xdr:row>15</xdr:row>
          <xdr:rowOff>514350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5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26</xdr:row>
          <xdr:rowOff>171450</xdr:rowOff>
        </xdr:from>
        <xdr:to>
          <xdr:col>3</xdr:col>
          <xdr:colOff>371475</xdr:colOff>
          <xdr:row>26</xdr:row>
          <xdr:rowOff>361950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5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30</xdr:row>
          <xdr:rowOff>342900</xdr:rowOff>
        </xdr:from>
        <xdr:to>
          <xdr:col>3</xdr:col>
          <xdr:colOff>371475</xdr:colOff>
          <xdr:row>30</xdr:row>
          <xdr:rowOff>533400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5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32</xdr:row>
          <xdr:rowOff>161925</xdr:rowOff>
        </xdr:from>
        <xdr:to>
          <xdr:col>3</xdr:col>
          <xdr:colOff>371475</xdr:colOff>
          <xdr:row>32</xdr:row>
          <xdr:rowOff>352425</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5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34</xdr:row>
          <xdr:rowOff>180975</xdr:rowOff>
        </xdr:from>
        <xdr:to>
          <xdr:col>3</xdr:col>
          <xdr:colOff>371475</xdr:colOff>
          <xdr:row>34</xdr:row>
          <xdr:rowOff>371475</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5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36</xdr:row>
          <xdr:rowOff>161925</xdr:rowOff>
        </xdr:from>
        <xdr:to>
          <xdr:col>3</xdr:col>
          <xdr:colOff>371475</xdr:colOff>
          <xdr:row>36</xdr:row>
          <xdr:rowOff>352425</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5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37</xdr:row>
          <xdr:rowOff>180975</xdr:rowOff>
        </xdr:from>
        <xdr:to>
          <xdr:col>3</xdr:col>
          <xdr:colOff>371475</xdr:colOff>
          <xdr:row>37</xdr:row>
          <xdr:rowOff>371475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5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34</xdr:row>
          <xdr:rowOff>523875</xdr:rowOff>
        </xdr:from>
        <xdr:to>
          <xdr:col>2</xdr:col>
          <xdr:colOff>381000</xdr:colOff>
          <xdr:row>36</xdr:row>
          <xdr:rowOff>19050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5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34</xdr:row>
          <xdr:rowOff>514350</xdr:rowOff>
        </xdr:from>
        <xdr:to>
          <xdr:col>3</xdr:col>
          <xdr:colOff>381000</xdr:colOff>
          <xdr:row>36</xdr:row>
          <xdr:rowOff>9525</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5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1</xdr:row>
      <xdr:rowOff>13252</xdr:rowOff>
    </xdr:from>
    <xdr:to>
      <xdr:col>0</xdr:col>
      <xdr:colOff>2112207</xdr:colOff>
      <xdr:row>5</xdr:row>
      <xdr:rowOff>114949</xdr:rowOff>
    </xdr:to>
    <xdr:pic>
      <xdr:nvPicPr>
        <xdr:cNvPr id="2" name="Imagen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252"/>
          <a:ext cx="2144592" cy="863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295275</xdr:colOff>
          <xdr:row>7</xdr:row>
          <xdr:rowOff>161925</xdr:rowOff>
        </xdr:from>
        <xdr:to>
          <xdr:col>6</xdr:col>
          <xdr:colOff>590550</xdr:colOff>
          <xdr:row>9</xdr:row>
          <xdr:rowOff>66675</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6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Get Probes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10</xdr:row>
          <xdr:rowOff>9525</xdr:rowOff>
        </xdr:from>
        <xdr:to>
          <xdr:col>6</xdr:col>
          <xdr:colOff>495300</xdr:colOff>
          <xdr:row>12</xdr:row>
          <xdr:rowOff>76200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600-000002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48</xdr:row>
          <xdr:rowOff>28575</xdr:rowOff>
        </xdr:from>
        <xdr:to>
          <xdr:col>1</xdr:col>
          <xdr:colOff>323850</xdr:colOff>
          <xdr:row>48</xdr:row>
          <xdr:rowOff>180975</xdr:rowOff>
        </xdr:to>
        <xdr:sp macro="" textlink="">
          <xdr:nvSpPr>
            <xdr:cNvPr id="50179" name="CheckBox1" hidden="1">
              <a:extLst>
                <a:ext uri="{63B3BB69-23CF-44E3-9099-C40C66FF867C}">
                  <a14:compatExt spid="_x0000_s50179"/>
                </a:ext>
                <a:ext uri="{FF2B5EF4-FFF2-40B4-BE49-F238E27FC236}">
                  <a16:creationId xmlns:a16="http://schemas.microsoft.com/office/drawing/2014/main" id="{00000000-0008-0000-0600-000003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49</xdr:row>
          <xdr:rowOff>19050</xdr:rowOff>
        </xdr:from>
        <xdr:to>
          <xdr:col>1</xdr:col>
          <xdr:colOff>304800</xdr:colOff>
          <xdr:row>49</xdr:row>
          <xdr:rowOff>152400</xdr:rowOff>
        </xdr:to>
        <xdr:sp macro="" textlink="">
          <xdr:nvSpPr>
            <xdr:cNvPr id="50180" name="CheckBox2" hidden="1">
              <a:extLst>
                <a:ext uri="{63B3BB69-23CF-44E3-9099-C40C66FF867C}">
                  <a14:compatExt spid="_x0000_s50180"/>
                </a:ext>
                <a:ext uri="{FF2B5EF4-FFF2-40B4-BE49-F238E27FC236}">
                  <a16:creationId xmlns:a16="http://schemas.microsoft.com/office/drawing/2014/main" id="{00000000-0008-0000-0600-000004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50</xdr:row>
          <xdr:rowOff>19050</xdr:rowOff>
        </xdr:from>
        <xdr:to>
          <xdr:col>1</xdr:col>
          <xdr:colOff>304800</xdr:colOff>
          <xdr:row>50</xdr:row>
          <xdr:rowOff>171450</xdr:rowOff>
        </xdr:to>
        <xdr:sp macro="" textlink="">
          <xdr:nvSpPr>
            <xdr:cNvPr id="50181" name="CheckBox3" hidden="1">
              <a:extLst>
                <a:ext uri="{63B3BB69-23CF-44E3-9099-C40C66FF867C}">
                  <a14:compatExt spid="_x0000_s50181"/>
                </a:ext>
                <a:ext uri="{FF2B5EF4-FFF2-40B4-BE49-F238E27FC236}">
                  <a16:creationId xmlns:a16="http://schemas.microsoft.com/office/drawing/2014/main" id="{00000000-0008-0000-0600-000005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51</xdr:row>
          <xdr:rowOff>19050</xdr:rowOff>
        </xdr:from>
        <xdr:to>
          <xdr:col>1</xdr:col>
          <xdr:colOff>295275</xdr:colOff>
          <xdr:row>51</xdr:row>
          <xdr:rowOff>133350</xdr:rowOff>
        </xdr:to>
        <xdr:sp macro="" textlink="">
          <xdr:nvSpPr>
            <xdr:cNvPr id="50182" name="CheckBox4" hidden="1">
              <a:extLst>
                <a:ext uri="{63B3BB69-23CF-44E3-9099-C40C66FF867C}">
                  <a14:compatExt spid="_x0000_s50182"/>
                </a:ext>
                <a:ext uri="{FF2B5EF4-FFF2-40B4-BE49-F238E27FC236}">
                  <a16:creationId xmlns:a16="http://schemas.microsoft.com/office/drawing/2014/main" id="{00000000-0008-0000-0600-000006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52</xdr:row>
          <xdr:rowOff>19050</xdr:rowOff>
        </xdr:from>
        <xdr:to>
          <xdr:col>1</xdr:col>
          <xdr:colOff>295275</xdr:colOff>
          <xdr:row>52</xdr:row>
          <xdr:rowOff>161925</xdr:rowOff>
        </xdr:to>
        <xdr:sp macro="" textlink="">
          <xdr:nvSpPr>
            <xdr:cNvPr id="50183" name="CheckBox5" hidden="1">
              <a:extLst>
                <a:ext uri="{63B3BB69-23CF-44E3-9099-C40C66FF867C}">
                  <a14:compatExt spid="_x0000_s50183"/>
                </a:ext>
                <a:ext uri="{FF2B5EF4-FFF2-40B4-BE49-F238E27FC236}">
                  <a16:creationId xmlns:a16="http://schemas.microsoft.com/office/drawing/2014/main" id="{00000000-0008-0000-0600-000007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53</xdr:row>
          <xdr:rowOff>28575</xdr:rowOff>
        </xdr:from>
        <xdr:to>
          <xdr:col>1</xdr:col>
          <xdr:colOff>304800</xdr:colOff>
          <xdr:row>53</xdr:row>
          <xdr:rowOff>152400</xdr:rowOff>
        </xdr:to>
        <xdr:sp macro="" textlink="">
          <xdr:nvSpPr>
            <xdr:cNvPr id="50184" name="CheckBox6" hidden="1">
              <a:extLst>
                <a:ext uri="{63B3BB69-23CF-44E3-9099-C40C66FF867C}">
                  <a14:compatExt spid="_x0000_s50184"/>
                </a:ext>
                <a:ext uri="{FF2B5EF4-FFF2-40B4-BE49-F238E27FC236}">
                  <a16:creationId xmlns:a16="http://schemas.microsoft.com/office/drawing/2014/main" id="{00000000-0008-0000-0600-000008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54</xdr:row>
          <xdr:rowOff>19050</xdr:rowOff>
        </xdr:from>
        <xdr:to>
          <xdr:col>1</xdr:col>
          <xdr:colOff>295275</xdr:colOff>
          <xdr:row>54</xdr:row>
          <xdr:rowOff>171450</xdr:rowOff>
        </xdr:to>
        <xdr:sp macro="" textlink="">
          <xdr:nvSpPr>
            <xdr:cNvPr id="50185" name="CheckBox7" hidden="1">
              <a:extLst>
                <a:ext uri="{63B3BB69-23CF-44E3-9099-C40C66FF867C}">
                  <a14:compatExt spid="_x0000_s50185"/>
                </a:ext>
                <a:ext uri="{FF2B5EF4-FFF2-40B4-BE49-F238E27FC236}">
                  <a16:creationId xmlns:a16="http://schemas.microsoft.com/office/drawing/2014/main" id="{00000000-0008-0000-0600-000009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55</xdr:row>
          <xdr:rowOff>19050</xdr:rowOff>
        </xdr:from>
        <xdr:to>
          <xdr:col>1</xdr:col>
          <xdr:colOff>295275</xdr:colOff>
          <xdr:row>55</xdr:row>
          <xdr:rowOff>171450</xdr:rowOff>
        </xdr:to>
        <xdr:sp macro="" textlink="">
          <xdr:nvSpPr>
            <xdr:cNvPr id="50186" name="CheckBox8" hidden="1">
              <a:extLst>
                <a:ext uri="{63B3BB69-23CF-44E3-9099-C40C66FF867C}">
                  <a14:compatExt spid="_x0000_s50186"/>
                </a:ext>
                <a:ext uri="{FF2B5EF4-FFF2-40B4-BE49-F238E27FC236}">
                  <a16:creationId xmlns:a16="http://schemas.microsoft.com/office/drawing/2014/main" id="{00000000-0008-0000-0600-00000A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56</xdr:row>
          <xdr:rowOff>19050</xdr:rowOff>
        </xdr:from>
        <xdr:to>
          <xdr:col>1</xdr:col>
          <xdr:colOff>295275</xdr:colOff>
          <xdr:row>56</xdr:row>
          <xdr:rowOff>171450</xdr:rowOff>
        </xdr:to>
        <xdr:sp macro="" textlink="">
          <xdr:nvSpPr>
            <xdr:cNvPr id="50187" name="CheckBox9" hidden="1">
              <a:extLst>
                <a:ext uri="{63B3BB69-23CF-44E3-9099-C40C66FF867C}">
                  <a14:compatExt spid="_x0000_s50187"/>
                </a:ext>
                <a:ext uri="{FF2B5EF4-FFF2-40B4-BE49-F238E27FC236}">
                  <a16:creationId xmlns:a16="http://schemas.microsoft.com/office/drawing/2014/main" id="{00000000-0008-0000-0600-00000B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57</xdr:row>
          <xdr:rowOff>19050</xdr:rowOff>
        </xdr:from>
        <xdr:to>
          <xdr:col>1</xdr:col>
          <xdr:colOff>295275</xdr:colOff>
          <xdr:row>57</xdr:row>
          <xdr:rowOff>171450</xdr:rowOff>
        </xdr:to>
        <xdr:sp macro="" textlink="">
          <xdr:nvSpPr>
            <xdr:cNvPr id="50188" name="CheckBox10" hidden="1">
              <a:extLst>
                <a:ext uri="{63B3BB69-23CF-44E3-9099-C40C66FF867C}">
                  <a14:compatExt spid="_x0000_s50188"/>
                </a:ext>
                <a:ext uri="{FF2B5EF4-FFF2-40B4-BE49-F238E27FC236}">
                  <a16:creationId xmlns:a16="http://schemas.microsoft.com/office/drawing/2014/main" id="{00000000-0008-0000-0600-00000C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285750</xdr:colOff>
          <xdr:row>209</xdr:row>
          <xdr:rowOff>9525</xdr:rowOff>
        </xdr:from>
        <xdr:to>
          <xdr:col>14</xdr:col>
          <xdr:colOff>495300</xdr:colOff>
          <xdr:row>210</xdr:row>
          <xdr:rowOff>0</xdr:rowOff>
        </xdr:to>
        <xdr:sp macro="" textlink="">
          <xdr:nvSpPr>
            <xdr:cNvPr id="3149" name="Check Box 77" hidden="1">
              <a:extLst>
                <a:ext uri="{63B3BB69-23CF-44E3-9099-C40C66FF867C}">
                  <a14:compatExt spid="_x0000_s3149"/>
                </a:ext>
                <a:ext uri="{FF2B5EF4-FFF2-40B4-BE49-F238E27FC236}">
                  <a16:creationId xmlns:a16="http://schemas.microsoft.com/office/drawing/2014/main" id="{00000000-0008-0000-0700-00004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210</xdr:row>
          <xdr:rowOff>9525</xdr:rowOff>
        </xdr:from>
        <xdr:to>
          <xdr:col>14</xdr:col>
          <xdr:colOff>495300</xdr:colOff>
          <xdr:row>211</xdr:row>
          <xdr:rowOff>0</xdr:rowOff>
        </xdr:to>
        <xdr:sp macro="" textlink="">
          <xdr:nvSpPr>
            <xdr:cNvPr id="3150" name="Check Box 78" hidden="1">
              <a:extLst>
                <a:ext uri="{63B3BB69-23CF-44E3-9099-C40C66FF867C}">
                  <a14:compatExt spid="_x0000_s3150"/>
                </a:ext>
                <a:ext uri="{FF2B5EF4-FFF2-40B4-BE49-F238E27FC236}">
                  <a16:creationId xmlns:a16="http://schemas.microsoft.com/office/drawing/2014/main" id="{00000000-0008-0000-07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211</xdr:row>
          <xdr:rowOff>9525</xdr:rowOff>
        </xdr:from>
        <xdr:to>
          <xdr:col>14</xdr:col>
          <xdr:colOff>495300</xdr:colOff>
          <xdr:row>212</xdr:row>
          <xdr:rowOff>0</xdr:rowOff>
        </xdr:to>
        <xdr:sp macro="" textlink="">
          <xdr:nvSpPr>
            <xdr:cNvPr id="3151" name="Check Box 79" hidden="1">
              <a:extLst>
                <a:ext uri="{63B3BB69-23CF-44E3-9099-C40C66FF867C}">
                  <a14:compatExt spid="_x0000_s3151"/>
                </a:ext>
                <a:ext uri="{FF2B5EF4-FFF2-40B4-BE49-F238E27FC236}">
                  <a16:creationId xmlns:a16="http://schemas.microsoft.com/office/drawing/2014/main" id="{00000000-0008-0000-07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212</xdr:row>
          <xdr:rowOff>9525</xdr:rowOff>
        </xdr:from>
        <xdr:to>
          <xdr:col>14</xdr:col>
          <xdr:colOff>495300</xdr:colOff>
          <xdr:row>213</xdr:row>
          <xdr:rowOff>0</xdr:rowOff>
        </xdr:to>
        <xdr:sp macro="" textlink="">
          <xdr:nvSpPr>
            <xdr:cNvPr id="3152" name="Check Box 80" hidden="1">
              <a:extLst>
                <a:ext uri="{63B3BB69-23CF-44E3-9099-C40C66FF867C}">
                  <a14:compatExt spid="_x0000_s3152"/>
                </a:ext>
                <a:ext uri="{FF2B5EF4-FFF2-40B4-BE49-F238E27FC236}">
                  <a16:creationId xmlns:a16="http://schemas.microsoft.com/office/drawing/2014/main" id="{00000000-0008-0000-0700-00005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213</xdr:row>
          <xdr:rowOff>9525</xdr:rowOff>
        </xdr:from>
        <xdr:to>
          <xdr:col>14</xdr:col>
          <xdr:colOff>495300</xdr:colOff>
          <xdr:row>214</xdr:row>
          <xdr:rowOff>0</xdr:rowOff>
        </xdr:to>
        <xdr:sp macro="" textlink="">
          <xdr:nvSpPr>
            <xdr:cNvPr id="3153" name="Check Box 81" hidden="1">
              <a:extLst>
                <a:ext uri="{63B3BB69-23CF-44E3-9099-C40C66FF867C}">
                  <a14:compatExt spid="_x0000_s3153"/>
                </a:ext>
                <a:ext uri="{FF2B5EF4-FFF2-40B4-BE49-F238E27FC236}">
                  <a16:creationId xmlns:a16="http://schemas.microsoft.com/office/drawing/2014/main" id="{00000000-0008-0000-0700-00005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214</xdr:row>
          <xdr:rowOff>9525</xdr:rowOff>
        </xdr:from>
        <xdr:to>
          <xdr:col>14</xdr:col>
          <xdr:colOff>495300</xdr:colOff>
          <xdr:row>215</xdr:row>
          <xdr:rowOff>0</xdr:rowOff>
        </xdr:to>
        <xdr:sp macro="" textlink="">
          <xdr:nvSpPr>
            <xdr:cNvPr id="3154" name="Check Box 82" hidden="1">
              <a:extLst>
                <a:ext uri="{63B3BB69-23CF-44E3-9099-C40C66FF867C}">
                  <a14:compatExt spid="_x0000_s3154"/>
                </a:ext>
                <a:ext uri="{FF2B5EF4-FFF2-40B4-BE49-F238E27FC236}">
                  <a16:creationId xmlns:a16="http://schemas.microsoft.com/office/drawing/2014/main" id="{00000000-0008-0000-0700-00005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215</xdr:row>
          <xdr:rowOff>9525</xdr:rowOff>
        </xdr:from>
        <xdr:to>
          <xdr:col>14</xdr:col>
          <xdr:colOff>495300</xdr:colOff>
          <xdr:row>216</xdr:row>
          <xdr:rowOff>0</xdr:rowOff>
        </xdr:to>
        <xdr:sp macro="" textlink="">
          <xdr:nvSpPr>
            <xdr:cNvPr id="3155" name="Check Box 83" hidden="1">
              <a:extLst>
                <a:ext uri="{63B3BB69-23CF-44E3-9099-C40C66FF867C}">
                  <a14:compatExt spid="_x0000_s3155"/>
                </a:ext>
                <a:ext uri="{FF2B5EF4-FFF2-40B4-BE49-F238E27FC236}">
                  <a16:creationId xmlns:a16="http://schemas.microsoft.com/office/drawing/2014/main" id="{00000000-0008-0000-0700-00005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216</xdr:row>
          <xdr:rowOff>9525</xdr:rowOff>
        </xdr:from>
        <xdr:to>
          <xdr:col>14</xdr:col>
          <xdr:colOff>495300</xdr:colOff>
          <xdr:row>217</xdr:row>
          <xdr:rowOff>0</xdr:rowOff>
        </xdr:to>
        <xdr:sp macro="" textlink="">
          <xdr:nvSpPr>
            <xdr:cNvPr id="3156" name="Check Box 84" hidden="1">
              <a:extLst>
                <a:ext uri="{63B3BB69-23CF-44E3-9099-C40C66FF867C}">
                  <a14:compatExt spid="_x0000_s3156"/>
                </a:ext>
                <a:ext uri="{FF2B5EF4-FFF2-40B4-BE49-F238E27FC236}">
                  <a16:creationId xmlns:a16="http://schemas.microsoft.com/office/drawing/2014/main" id="{00000000-0008-0000-0700-00005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217</xdr:row>
          <xdr:rowOff>9525</xdr:rowOff>
        </xdr:from>
        <xdr:to>
          <xdr:col>14</xdr:col>
          <xdr:colOff>495300</xdr:colOff>
          <xdr:row>218</xdr:row>
          <xdr:rowOff>0</xdr:rowOff>
        </xdr:to>
        <xdr:sp macro="" textlink="">
          <xdr:nvSpPr>
            <xdr:cNvPr id="3157" name="Check Box 85" hidden="1">
              <a:extLst>
                <a:ext uri="{63B3BB69-23CF-44E3-9099-C40C66FF867C}">
                  <a14:compatExt spid="_x0000_s3157"/>
                </a:ext>
                <a:ext uri="{FF2B5EF4-FFF2-40B4-BE49-F238E27FC236}">
                  <a16:creationId xmlns:a16="http://schemas.microsoft.com/office/drawing/2014/main" id="{00000000-0008-0000-0700-00005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218</xdr:row>
          <xdr:rowOff>9525</xdr:rowOff>
        </xdr:from>
        <xdr:to>
          <xdr:col>14</xdr:col>
          <xdr:colOff>495300</xdr:colOff>
          <xdr:row>219</xdr:row>
          <xdr:rowOff>0</xdr:rowOff>
        </xdr:to>
        <xdr:sp macro="" textlink="">
          <xdr:nvSpPr>
            <xdr:cNvPr id="3158" name="Check Box 86" hidden="1">
              <a:extLst>
                <a:ext uri="{63B3BB69-23CF-44E3-9099-C40C66FF867C}">
                  <a14:compatExt spid="_x0000_s3158"/>
                </a:ext>
                <a:ext uri="{FF2B5EF4-FFF2-40B4-BE49-F238E27FC236}">
                  <a16:creationId xmlns:a16="http://schemas.microsoft.com/office/drawing/2014/main" id="{00000000-0008-0000-0700-00005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219</xdr:row>
          <xdr:rowOff>9525</xdr:rowOff>
        </xdr:from>
        <xdr:to>
          <xdr:col>14</xdr:col>
          <xdr:colOff>495300</xdr:colOff>
          <xdr:row>220</xdr:row>
          <xdr:rowOff>0</xdr:rowOff>
        </xdr:to>
        <xdr:sp macro="" textlink="">
          <xdr:nvSpPr>
            <xdr:cNvPr id="3159" name="Check Box 87" hidden="1">
              <a:extLst>
                <a:ext uri="{63B3BB69-23CF-44E3-9099-C40C66FF867C}">
                  <a14:compatExt spid="_x0000_s3159"/>
                </a:ext>
                <a:ext uri="{FF2B5EF4-FFF2-40B4-BE49-F238E27FC236}">
                  <a16:creationId xmlns:a16="http://schemas.microsoft.com/office/drawing/2014/main" id="{00000000-0008-0000-0700-00005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220</xdr:row>
          <xdr:rowOff>9525</xdr:rowOff>
        </xdr:from>
        <xdr:to>
          <xdr:col>14</xdr:col>
          <xdr:colOff>495300</xdr:colOff>
          <xdr:row>221</xdr:row>
          <xdr:rowOff>0</xdr:rowOff>
        </xdr:to>
        <xdr:sp macro="" textlink="">
          <xdr:nvSpPr>
            <xdr:cNvPr id="3160" name="Check Box 88" hidden="1">
              <a:extLst>
                <a:ext uri="{63B3BB69-23CF-44E3-9099-C40C66FF867C}">
                  <a14:compatExt spid="_x0000_s3160"/>
                </a:ext>
                <a:ext uri="{FF2B5EF4-FFF2-40B4-BE49-F238E27FC236}">
                  <a16:creationId xmlns:a16="http://schemas.microsoft.com/office/drawing/2014/main" id="{00000000-0008-0000-0700-00005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221</xdr:row>
          <xdr:rowOff>9525</xdr:rowOff>
        </xdr:from>
        <xdr:to>
          <xdr:col>14</xdr:col>
          <xdr:colOff>495300</xdr:colOff>
          <xdr:row>222</xdr:row>
          <xdr:rowOff>0</xdr:rowOff>
        </xdr:to>
        <xdr:sp macro="" textlink="">
          <xdr:nvSpPr>
            <xdr:cNvPr id="3161" name="Check Box 89" hidden="1">
              <a:extLst>
                <a:ext uri="{63B3BB69-23CF-44E3-9099-C40C66FF867C}">
                  <a14:compatExt spid="_x0000_s3161"/>
                </a:ext>
                <a:ext uri="{FF2B5EF4-FFF2-40B4-BE49-F238E27FC236}">
                  <a16:creationId xmlns:a16="http://schemas.microsoft.com/office/drawing/2014/main" id="{00000000-0008-0000-0700-00005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209</xdr:row>
          <xdr:rowOff>9525</xdr:rowOff>
        </xdr:from>
        <xdr:to>
          <xdr:col>15</xdr:col>
          <xdr:colOff>504825</xdr:colOff>
          <xdr:row>210</xdr:row>
          <xdr:rowOff>0</xdr:rowOff>
        </xdr:to>
        <xdr:sp macro="" textlink="">
          <xdr:nvSpPr>
            <xdr:cNvPr id="3189" name="Check Box 117" hidden="1">
              <a:extLst>
                <a:ext uri="{63B3BB69-23CF-44E3-9099-C40C66FF867C}">
                  <a14:compatExt spid="_x0000_s3189"/>
                </a:ext>
                <a:ext uri="{FF2B5EF4-FFF2-40B4-BE49-F238E27FC236}">
                  <a16:creationId xmlns:a16="http://schemas.microsoft.com/office/drawing/2014/main" id="{00000000-0008-0000-0700-00007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210</xdr:row>
          <xdr:rowOff>9525</xdr:rowOff>
        </xdr:from>
        <xdr:to>
          <xdr:col>15</xdr:col>
          <xdr:colOff>504825</xdr:colOff>
          <xdr:row>211</xdr:row>
          <xdr:rowOff>0</xdr:rowOff>
        </xdr:to>
        <xdr:sp macro="" textlink="">
          <xdr:nvSpPr>
            <xdr:cNvPr id="3190" name="Check Box 118" hidden="1">
              <a:extLst>
                <a:ext uri="{63B3BB69-23CF-44E3-9099-C40C66FF867C}">
                  <a14:compatExt spid="_x0000_s3190"/>
                </a:ext>
                <a:ext uri="{FF2B5EF4-FFF2-40B4-BE49-F238E27FC236}">
                  <a16:creationId xmlns:a16="http://schemas.microsoft.com/office/drawing/2014/main" id="{00000000-0008-0000-0700-00007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211</xdr:row>
          <xdr:rowOff>9525</xdr:rowOff>
        </xdr:from>
        <xdr:to>
          <xdr:col>15</xdr:col>
          <xdr:colOff>504825</xdr:colOff>
          <xdr:row>212</xdr:row>
          <xdr:rowOff>0</xdr:rowOff>
        </xdr:to>
        <xdr:sp macro="" textlink="">
          <xdr:nvSpPr>
            <xdr:cNvPr id="3191" name="Check Box 119" hidden="1">
              <a:extLst>
                <a:ext uri="{63B3BB69-23CF-44E3-9099-C40C66FF867C}">
                  <a14:compatExt spid="_x0000_s3191"/>
                </a:ext>
                <a:ext uri="{FF2B5EF4-FFF2-40B4-BE49-F238E27FC236}">
                  <a16:creationId xmlns:a16="http://schemas.microsoft.com/office/drawing/2014/main" id="{00000000-0008-0000-0700-00007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212</xdr:row>
          <xdr:rowOff>9525</xdr:rowOff>
        </xdr:from>
        <xdr:to>
          <xdr:col>15</xdr:col>
          <xdr:colOff>504825</xdr:colOff>
          <xdr:row>213</xdr:row>
          <xdr:rowOff>0</xdr:rowOff>
        </xdr:to>
        <xdr:sp macro="" textlink="">
          <xdr:nvSpPr>
            <xdr:cNvPr id="3192" name="Check Box 120" hidden="1">
              <a:extLst>
                <a:ext uri="{63B3BB69-23CF-44E3-9099-C40C66FF867C}">
                  <a14:compatExt spid="_x0000_s3192"/>
                </a:ext>
                <a:ext uri="{FF2B5EF4-FFF2-40B4-BE49-F238E27FC236}">
                  <a16:creationId xmlns:a16="http://schemas.microsoft.com/office/drawing/2014/main" id="{00000000-0008-0000-0700-00007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213</xdr:row>
          <xdr:rowOff>9525</xdr:rowOff>
        </xdr:from>
        <xdr:to>
          <xdr:col>15</xdr:col>
          <xdr:colOff>504825</xdr:colOff>
          <xdr:row>214</xdr:row>
          <xdr:rowOff>0</xdr:rowOff>
        </xdr:to>
        <xdr:sp macro="" textlink="">
          <xdr:nvSpPr>
            <xdr:cNvPr id="3193" name="Check Box 121" hidden="1">
              <a:extLst>
                <a:ext uri="{63B3BB69-23CF-44E3-9099-C40C66FF867C}">
                  <a14:compatExt spid="_x0000_s3193"/>
                </a:ext>
                <a:ext uri="{FF2B5EF4-FFF2-40B4-BE49-F238E27FC236}">
                  <a16:creationId xmlns:a16="http://schemas.microsoft.com/office/drawing/2014/main" id="{00000000-0008-0000-0700-00007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214</xdr:row>
          <xdr:rowOff>9525</xdr:rowOff>
        </xdr:from>
        <xdr:to>
          <xdr:col>15</xdr:col>
          <xdr:colOff>504825</xdr:colOff>
          <xdr:row>215</xdr:row>
          <xdr:rowOff>0</xdr:rowOff>
        </xdr:to>
        <xdr:sp macro="" textlink="">
          <xdr:nvSpPr>
            <xdr:cNvPr id="3194" name="Check Box 122" hidden="1">
              <a:extLst>
                <a:ext uri="{63B3BB69-23CF-44E3-9099-C40C66FF867C}">
                  <a14:compatExt spid="_x0000_s3194"/>
                </a:ext>
                <a:ext uri="{FF2B5EF4-FFF2-40B4-BE49-F238E27FC236}">
                  <a16:creationId xmlns:a16="http://schemas.microsoft.com/office/drawing/2014/main" id="{00000000-0008-0000-0700-00007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215</xdr:row>
          <xdr:rowOff>9525</xdr:rowOff>
        </xdr:from>
        <xdr:to>
          <xdr:col>15</xdr:col>
          <xdr:colOff>504825</xdr:colOff>
          <xdr:row>216</xdr:row>
          <xdr:rowOff>0</xdr:rowOff>
        </xdr:to>
        <xdr:sp macro="" textlink="">
          <xdr:nvSpPr>
            <xdr:cNvPr id="3195" name="Check Box 123" hidden="1">
              <a:extLst>
                <a:ext uri="{63B3BB69-23CF-44E3-9099-C40C66FF867C}">
                  <a14:compatExt spid="_x0000_s3195"/>
                </a:ext>
                <a:ext uri="{FF2B5EF4-FFF2-40B4-BE49-F238E27FC236}">
                  <a16:creationId xmlns:a16="http://schemas.microsoft.com/office/drawing/2014/main" id="{00000000-0008-0000-0700-00007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216</xdr:row>
          <xdr:rowOff>9525</xdr:rowOff>
        </xdr:from>
        <xdr:to>
          <xdr:col>15</xdr:col>
          <xdr:colOff>504825</xdr:colOff>
          <xdr:row>217</xdr:row>
          <xdr:rowOff>0</xdr:rowOff>
        </xdr:to>
        <xdr:sp macro="" textlink="">
          <xdr:nvSpPr>
            <xdr:cNvPr id="3196" name="Check Box 124" hidden="1">
              <a:extLst>
                <a:ext uri="{63B3BB69-23CF-44E3-9099-C40C66FF867C}">
                  <a14:compatExt spid="_x0000_s3196"/>
                </a:ext>
                <a:ext uri="{FF2B5EF4-FFF2-40B4-BE49-F238E27FC236}">
                  <a16:creationId xmlns:a16="http://schemas.microsoft.com/office/drawing/2014/main" id="{00000000-0008-0000-0700-00007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217</xdr:row>
          <xdr:rowOff>9525</xdr:rowOff>
        </xdr:from>
        <xdr:to>
          <xdr:col>15</xdr:col>
          <xdr:colOff>504825</xdr:colOff>
          <xdr:row>218</xdr:row>
          <xdr:rowOff>0</xdr:rowOff>
        </xdr:to>
        <xdr:sp macro="" textlink="">
          <xdr:nvSpPr>
            <xdr:cNvPr id="3197" name="Check Box 125" hidden="1">
              <a:extLst>
                <a:ext uri="{63B3BB69-23CF-44E3-9099-C40C66FF867C}">
                  <a14:compatExt spid="_x0000_s3197"/>
                </a:ext>
                <a:ext uri="{FF2B5EF4-FFF2-40B4-BE49-F238E27FC236}">
                  <a16:creationId xmlns:a16="http://schemas.microsoft.com/office/drawing/2014/main" id="{00000000-0008-0000-0700-00007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218</xdr:row>
          <xdr:rowOff>9525</xdr:rowOff>
        </xdr:from>
        <xdr:to>
          <xdr:col>15</xdr:col>
          <xdr:colOff>504825</xdr:colOff>
          <xdr:row>219</xdr:row>
          <xdr:rowOff>0</xdr:rowOff>
        </xdr:to>
        <xdr:sp macro="" textlink="">
          <xdr:nvSpPr>
            <xdr:cNvPr id="3198" name="Check Box 126" hidden="1">
              <a:extLst>
                <a:ext uri="{63B3BB69-23CF-44E3-9099-C40C66FF867C}">
                  <a14:compatExt spid="_x0000_s3198"/>
                </a:ext>
                <a:ext uri="{FF2B5EF4-FFF2-40B4-BE49-F238E27FC236}">
                  <a16:creationId xmlns:a16="http://schemas.microsoft.com/office/drawing/2014/main" id="{00000000-0008-0000-0700-00007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219</xdr:row>
          <xdr:rowOff>9525</xdr:rowOff>
        </xdr:from>
        <xdr:to>
          <xdr:col>15</xdr:col>
          <xdr:colOff>504825</xdr:colOff>
          <xdr:row>220</xdr:row>
          <xdr:rowOff>0</xdr:rowOff>
        </xdr:to>
        <xdr:sp macro="" textlink="">
          <xdr:nvSpPr>
            <xdr:cNvPr id="3199" name="Check Box 127" hidden="1">
              <a:extLst>
                <a:ext uri="{63B3BB69-23CF-44E3-9099-C40C66FF867C}">
                  <a14:compatExt spid="_x0000_s3199"/>
                </a:ext>
                <a:ext uri="{FF2B5EF4-FFF2-40B4-BE49-F238E27FC236}">
                  <a16:creationId xmlns:a16="http://schemas.microsoft.com/office/drawing/2014/main" id="{00000000-0008-0000-0700-00007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220</xdr:row>
          <xdr:rowOff>9525</xdr:rowOff>
        </xdr:from>
        <xdr:to>
          <xdr:col>15</xdr:col>
          <xdr:colOff>504825</xdr:colOff>
          <xdr:row>221</xdr:row>
          <xdr:rowOff>0</xdr:rowOff>
        </xdr:to>
        <xdr:sp macro="" textlink="">
          <xdr:nvSpPr>
            <xdr:cNvPr id="3200" name="Check Box 128" hidden="1">
              <a:extLst>
                <a:ext uri="{63B3BB69-23CF-44E3-9099-C40C66FF867C}">
                  <a14:compatExt spid="_x0000_s3200"/>
                </a:ext>
                <a:ext uri="{FF2B5EF4-FFF2-40B4-BE49-F238E27FC236}">
                  <a16:creationId xmlns:a16="http://schemas.microsoft.com/office/drawing/2014/main" id="{00000000-0008-0000-0700-00008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221</xdr:row>
          <xdr:rowOff>9525</xdr:rowOff>
        </xdr:from>
        <xdr:to>
          <xdr:col>15</xdr:col>
          <xdr:colOff>504825</xdr:colOff>
          <xdr:row>222</xdr:row>
          <xdr:rowOff>0</xdr:rowOff>
        </xdr:to>
        <xdr:sp macro="" textlink="">
          <xdr:nvSpPr>
            <xdr:cNvPr id="3201" name="Check Box 129" hidden="1">
              <a:extLst>
                <a:ext uri="{63B3BB69-23CF-44E3-9099-C40C66FF867C}">
                  <a14:compatExt spid="_x0000_s3201"/>
                </a:ext>
                <a:ext uri="{FF2B5EF4-FFF2-40B4-BE49-F238E27FC236}">
                  <a16:creationId xmlns:a16="http://schemas.microsoft.com/office/drawing/2014/main" id="{00000000-0008-0000-0700-00008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193</xdr:row>
          <xdr:rowOff>9525</xdr:rowOff>
        </xdr:from>
        <xdr:to>
          <xdr:col>14</xdr:col>
          <xdr:colOff>495300</xdr:colOff>
          <xdr:row>194</xdr:row>
          <xdr:rowOff>0</xdr:rowOff>
        </xdr:to>
        <xdr:sp macro="" textlink="">
          <xdr:nvSpPr>
            <xdr:cNvPr id="3110" name="Check Box 38" hidden="1">
              <a:extLst>
                <a:ext uri="{63B3BB69-23CF-44E3-9099-C40C66FF867C}">
                  <a14:compatExt spid="_x0000_s3110"/>
                </a:ext>
                <a:ext uri="{FF2B5EF4-FFF2-40B4-BE49-F238E27FC236}">
                  <a16:creationId xmlns:a16="http://schemas.microsoft.com/office/drawing/2014/main" id="{00000000-0008-0000-07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194</xdr:row>
          <xdr:rowOff>9525</xdr:rowOff>
        </xdr:from>
        <xdr:to>
          <xdr:col>14</xdr:col>
          <xdr:colOff>495300</xdr:colOff>
          <xdr:row>195</xdr:row>
          <xdr:rowOff>0</xdr:rowOff>
        </xdr:to>
        <xdr:sp macro="" textlink="">
          <xdr:nvSpPr>
            <xdr:cNvPr id="3111" name="Check Box 39" hidden="1">
              <a:extLst>
                <a:ext uri="{63B3BB69-23CF-44E3-9099-C40C66FF867C}">
                  <a14:compatExt spid="_x0000_s3111"/>
                </a:ext>
                <a:ext uri="{FF2B5EF4-FFF2-40B4-BE49-F238E27FC236}">
                  <a16:creationId xmlns:a16="http://schemas.microsoft.com/office/drawing/2014/main" id="{00000000-0008-0000-07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195</xdr:row>
          <xdr:rowOff>9525</xdr:rowOff>
        </xdr:from>
        <xdr:to>
          <xdr:col>14</xdr:col>
          <xdr:colOff>495300</xdr:colOff>
          <xdr:row>196</xdr:row>
          <xdr:rowOff>0</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7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196</xdr:row>
          <xdr:rowOff>9525</xdr:rowOff>
        </xdr:from>
        <xdr:to>
          <xdr:col>14</xdr:col>
          <xdr:colOff>495300</xdr:colOff>
          <xdr:row>197</xdr:row>
          <xdr:rowOff>0</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7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193</xdr:row>
          <xdr:rowOff>9525</xdr:rowOff>
        </xdr:from>
        <xdr:to>
          <xdr:col>15</xdr:col>
          <xdr:colOff>504825</xdr:colOff>
          <xdr:row>194</xdr:row>
          <xdr:rowOff>0</xdr:rowOff>
        </xdr:to>
        <xdr:sp macro="" textlink="">
          <xdr:nvSpPr>
            <xdr:cNvPr id="3130" name="Check Box 58" hidden="1">
              <a:extLst>
                <a:ext uri="{63B3BB69-23CF-44E3-9099-C40C66FF867C}">
                  <a14:compatExt spid="_x0000_s3130"/>
                </a:ext>
                <a:ext uri="{FF2B5EF4-FFF2-40B4-BE49-F238E27FC236}">
                  <a16:creationId xmlns:a16="http://schemas.microsoft.com/office/drawing/2014/main" id="{00000000-0008-0000-0700-00003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194</xdr:row>
          <xdr:rowOff>9525</xdr:rowOff>
        </xdr:from>
        <xdr:to>
          <xdr:col>15</xdr:col>
          <xdr:colOff>504825</xdr:colOff>
          <xdr:row>195</xdr:row>
          <xdr:rowOff>0</xdr:rowOff>
        </xdr:to>
        <xdr:sp macro="" textlink="">
          <xdr:nvSpPr>
            <xdr:cNvPr id="3131" name="Check Box 59" hidden="1">
              <a:extLst>
                <a:ext uri="{63B3BB69-23CF-44E3-9099-C40C66FF867C}">
                  <a14:compatExt spid="_x0000_s3131"/>
                </a:ext>
                <a:ext uri="{FF2B5EF4-FFF2-40B4-BE49-F238E27FC236}">
                  <a16:creationId xmlns:a16="http://schemas.microsoft.com/office/drawing/2014/main" id="{00000000-0008-0000-07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195</xdr:row>
          <xdr:rowOff>9525</xdr:rowOff>
        </xdr:from>
        <xdr:to>
          <xdr:col>15</xdr:col>
          <xdr:colOff>504825</xdr:colOff>
          <xdr:row>196</xdr:row>
          <xdr:rowOff>0</xdr:rowOff>
        </xdr:to>
        <xdr:sp macro="" textlink="">
          <xdr:nvSpPr>
            <xdr:cNvPr id="3132" name="Check Box 60" hidden="1">
              <a:extLst>
                <a:ext uri="{63B3BB69-23CF-44E3-9099-C40C66FF867C}">
                  <a14:compatExt spid="_x0000_s3132"/>
                </a:ext>
                <a:ext uri="{FF2B5EF4-FFF2-40B4-BE49-F238E27FC236}">
                  <a16:creationId xmlns:a16="http://schemas.microsoft.com/office/drawing/2014/main" id="{00000000-0008-0000-0700-00003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196</xdr:row>
          <xdr:rowOff>9525</xdr:rowOff>
        </xdr:from>
        <xdr:to>
          <xdr:col>15</xdr:col>
          <xdr:colOff>504825</xdr:colOff>
          <xdr:row>197</xdr:row>
          <xdr:rowOff>0</xdr:rowOff>
        </xdr:to>
        <xdr:sp macro="" textlink="">
          <xdr:nvSpPr>
            <xdr:cNvPr id="3133" name="Check Box 61" hidden="1">
              <a:extLst>
                <a:ext uri="{63B3BB69-23CF-44E3-9099-C40C66FF867C}">
                  <a14:compatExt spid="_x0000_s3133"/>
                </a:ext>
                <a:ext uri="{FF2B5EF4-FFF2-40B4-BE49-F238E27FC236}">
                  <a16:creationId xmlns:a16="http://schemas.microsoft.com/office/drawing/2014/main" id="{00000000-0008-0000-0700-00003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192</xdr:row>
          <xdr:rowOff>0</xdr:rowOff>
        </xdr:from>
        <xdr:to>
          <xdr:col>14</xdr:col>
          <xdr:colOff>609600</xdr:colOff>
          <xdr:row>193</xdr:row>
          <xdr:rowOff>19050</xdr:rowOff>
        </xdr:to>
        <xdr:sp macro="" textlink="">
          <xdr:nvSpPr>
            <xdr:cNvPr id="3327" name="CheckBox O163" hidden="1">
              <a:extLst>
                <a:ext uri="{63B3BB69-23CF-44E3-9099-C40C66FF867C}">
                  <a14:compatExt spid="_x0000_s3327"/>
                </a:ext>
                <a:ext uri="{FF2B5EF4-FFF2-40B4-BE49-F238E27FC236}">
                  <a16:creationId xmlns:a16="http://schemas.microsoft.com/office/drawing/2014/main" id="{00000000-0008-0000-0700-0000FF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192</xdr:row>
          <xdr:rowOff>0</xdr:rowOff>
        </xdr:from>
        <xdr:to>
          <xdr:col>15</xdr:col>
          <xdr:colOff>552450</xdr:colOff>
          <xdr:row>193</xdr:row>
          <xdr:rowOff>9525</xdr:rowOff>
        </xdr:to>
        <xdr:sp macro="" textlink="">
          <xdr:nvSpPr>
            <xdr:cNvPr id="3328" name="CheckBox P163" hidden="1">
              <a:extLst>
                <a:ext uri="{63B3BB69-23CF-44E3-9099-C40C66FF867C}">
                  <a14:compatExt spid="_x0000_s3328"/>
                </a:ext>
                <a:ext uri="{FF2B5EF4-FFF2-40B4-BE49-F238E27FC236}">
                  <a16:creationId xmlns:a16="http://schemas.microsoft.com/office/drawing/2014/main" id="{00000000-0008-0000-0700-0000000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159</xdr:row>
          <xdr:rowOff>9525</xdr:rowOff>
        </xdr:from>
        <xdr:to>
          <xdr:col>14</xdr:col>
          <xdr:colOff>495300</xdr:colOff>
          <xdr:row>160</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7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160</xdr:row>
          <xdr:rowOff>9525</xdr:rowOff>
        </xdr:from>
        <xdr:to>
          <xdr:col>14</xdr:col>
          <xdr:colOff>495300</xdr:colOff>
          <xdr:row>161</xdr:row>
          <xdr:rowOff>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7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162</xdr:row>
          <xdr:rowOff>9525</xdr:rowOff>
        </xdr:from>
        <xdr:to>
          <xdr:col>14</xdr:col>
          <xdr:colOff>495300</xdr:colOff>
          <xdr:row>163</xdr:row>
          <xdr:rowOff>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7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163</xdr:row>
          <xdr:rowOff>9525</xdr:rowOff>
        </xdr:from>
        <xdr:to>
          <xdr:col>14</xdr:col>
          <xdr:colOff>495300</xdr:colOff>
          <xdr:row>164</xdr:row>
          <xdr:rowOff>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7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164</xdr:row>
          <xdr:rowOff>9525</xdr:rowOff>
        </xdr:from>
        <xdr:to>
          <xdr:col>14</xdr:col>
          <xdr:colOff>495300</xdr:colOff>
          <xdr:row>165</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7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165</xdr:row>
          <xdr:rowOff>9525</xdr:rowOff>
        </xdr:from>
        <xdr:to>
          <xdr:col>14</xdr:col>
          <xdr:colOff>495300</xdr:colOff>
          <xdr:row>166</xdr:row>
          <xdr:rowOff>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7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166</xdr:row>
          <xdr:rowOff>9525</xdr:rowOff>
        </xdr:from>
        <xdr:to>
          <xdr:col>14</xdr:col>
          <xdr:colOff>495300</xdr:colOff>
          <xdr:row>167</xdr:row>
          <xdr:rowOff>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7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167</xdr:row>
          <xdr:rowOff>9525</xdr:rowOff>
        </xdr:from>
        <xdr:to>
          <xdr:col>14</xdr:col>
          <xdr:colOff>495300</xdr:colOff>
          <xdr:row>168</xdr:row>
          <xdr:rowOff>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7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159</xdr:row>
          <xdr:rowOff>9525</xdr:rowOff>
        </xdr:from>
        <xdr:to>
          <xdr:col>15</xdr:col>
          <xdr:colOff>504825</xdr:colOff>
          <xdr:row>160</xdr:row>
          <xdr:rowOff>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7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160</xdr:row>
          <xdr:rowOff>9525</xdr:rowOff>
        </xdr:from>
        <xdr:to>
          <xdr:col>15</xdr:col>
          <xdr:colOff>504825</xdr:colOff>
          <xdr:row>161</xdr:row>
          <xdr:rowOff>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7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162</xdr:row>
          <xdr:rowOff>9525</xdr:rowOff>
        </xdr:from>
        <xdr:to>
          <xdr:col>15</xdr:col>
          <xdr:colOff>504825</xdr:colOff>
          <xdr:row>163</xdr:row>
          <xdr:rowOff>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7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163</xdr:row>
          <xdr:rowOff>9525</xdr:rowOff>
        </xdr:from>
        <xdr:to>
          <xdr:col>15</xdr:col>
          <xdr:colOff>504825</xdr:colOff>
          <xdr:row>164</xdr:row>
          <xdr:rowOff>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7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164</xdr:row>
          <xdr:rowOff>9525</xdr:rowOff>
        </xdr:from>
        <xdr:to>
          <xdr:col>15</xdr:col>
          <xdr:colOff>504825</xdr:colOff>
          <xdr:row>165</xdr:row>
          <xdr:rowOff>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7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165</xdr:row>
          <xdr:rowOff>9525</xdr:rowOff>
        </xdr:from>
        <xdr:to>
          <xdr:col>15</xdr:col>
          <xdr:colOff>504825</xdr:colOff>
          <xdr:row>166</xdr:row>
          <xdr:rowOff>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7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166</xdr:row>
          <xdr:rowOff>9525</xdr:rowOff>
        </xdr:from>
        <xdr:to>
          <xdr:col>15</xdr:col>
          <xdr:colOff>504825</xdr:colOff>
          <xdr:row>167</xdr:row>
          <xdr:rowOff>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7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167</xdr:row>
          <xdr:rowOff>9525</xdr:rowOff>
        </xdr:from>
        <xdr:to>
          <xdr:col>15</xdr:col>
          <xdr:colOff>504825</xdr:colOff>
          <xdr:row>168</xdr:row>
          <xdr:rowOff>0</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7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161</xdr:row>
          <xdr:rowOff>9525</xdr:rowOff>
        </xdr:from>
        <xdr:to>
          <xdr:col>14</xdr:col>
          <xdr:colOff>495300</xdr:colOff>
          <xdr:row>162</xdr:row>
          <xdr:rowOff>0</xdr:rowOff>
        </xdr:to>
        <xdr:sp macro="" textlink="">
          <xdr:nvSpPr>
            <xdr:cNvPr id="3281" name="Check Box 209" hidden="1">
              <a:extLst>
                <a:ext uri="{63B3BB69-23CF-44E3-9099-C40C66FF867C}">
                  <a14:compatExt spid="_x0000_s3281"/>
                </a:ext>
                <a:ext uri="{FF2B5EF4-FFF2-40B4-BE49-F238E27FC236}">
                  <a16:creationId xmlns:a16="http://schemas.microsoft.com/office/drawing/2014/main" id="{00000000-0008-0000-0700-0000D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161</xdr:row>
          <xdr:rowOff>9525</xdr:rowOff>
        </xdr:from>
        <xdr:to>
          <xdr:col>15</xdr:col>
          <xdr:colOff>504825</xdr:colOff>
          <xdr:row>162</xdr:row>
          <xdr:rowOff>0</xdr:rowOff>
        </xdr:to>
        <xdr:sp macro="" textlink="">
          <xdr:nvSpPr>
            <xdr:cNvPr id="3282" name="Check Box 210" hidden="1">
              <a:extLst>
                <a:ext uri="{63B3BB69-23CF-44E3-9099-C40C66FF867C}">
                  <a14:compatExt spid="_x0000_s3282"/>
                </a:ext>
                <a:ext uri="{FF2B5EF4-FFF2-40B4-BE49-F238E27FC236}">
                  <a16:creationId xmlns:a16="http://schemas.microsoft.com/office/drawing/2014/main" id="{00000000-0008-0000-0700-0000D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53439</xdr:colOff>
      <xdr:row>0</xdr:row>
      <xdr:rowOff>53949</xdr:rowOff>
    </xdr:from>
    <xdr:to>
      <xdr:col>1</xdr:col>
      <xdr:colOff>1255907</xdr:colOff>
      <xdr:row>0</xdr:row>
      <xdr:rowOff>666159</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4964" y="53949"/>
          <a:ext cx="1202468" cy="608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304800</xdr:colOff>
          <xdr:row>23</xdr:row>
          <xdr:rowOff>19050</xdr:rowOff>
        </xdr:from>
        <xdr:to>
          <xdr:col>7</xdr:col>
          <xdr:colOff>619125</xdr:colOff>
          <xdr:row>24</xdr:row>
          <xdr:rowOff>142875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Cargar Testability</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168</xdr:row>
          <xdr:rowOff>9525</xdr:rowOff>
        </xdr:from>
        <xdr:to>
          <xdr:col>14</xdr:col>
          <xdr:colOff>495300</xdr:colOff>
          <xdr:row>169</xdr:row>
          <xdr:rowOff>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7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169</xdr:row>
          <xdr:rowOff>9525</xdr:rowOff>
        </xdr:from>
        <xdr:to>
          <xdr:col>14</xdr:col>
          <xdr:colOff>495300</xdr:colOff>
          <xdr:row>170</xdr:row>
          <xdr:rowOff>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7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170</xdr:row>
          <xdr:rowOff>9525</xdr:rowOff>
        </xdr:from>
        <xdr:to>
          <xdr:col>14</xdr:col>
          <xdr:colOff>495300</xdr:colOff>
          <xdr:row>171</xdr:row>
          <xdr:rowOff>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7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171</xdr:row>
          <xdr:rowOff>9525</xdr:rowOff>
        </xdr:from>
        <xdr:to>
          <xdr:col>14</xdr:col>
          <xdr:colOff>495300</xdr:colOff>
          <xdr:row>172</xdr:row>
          <xdr:rowOff>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7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172</xdr:row>
          <xdr:rowOff>9525</xdr:rowOff>
        </xdr:from>
        <xdr:to>
          <xdr:col>14</xdr:col>
          <xdr:colOff>495300</xdr:colOff>
          <xdr:row>173</xdr:row>
          <xdr:rowOff>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7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173</xdr:row>
          <xdr:rowOff>9525</xdr:rowOff>
        </xdr:from>
        <xdr:to>
          <xdr:col>14</xdr:col>
          <xdr:colOff>495300</xdr:colOff>
          <xdr:row>174</xdr:row>
          <xdr:rowOff>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7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174</xdr:row>
          <xdr:rowOff>9525</xdr:rowOff>
        </xdr:from>
        <xdr:to>
          <xdr:col>14</xdr:col>
          <xdr:colOff>495300</xdr:colOff>
          <xdr:row>175</xdr:row>
          <xdr:rowOff>0</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7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168</xdr:row>
          <xdr:rowOff>9525</xdr:rowOff>
        </xdr:from>
        <xdr:to>
          <xdr:col>15</xdr:col>
          <xdr:colOff>504825</xdr:colOff>
          <xdr:row>169</xdr:row>
          <xdr:rowOff>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7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169</xdr:row>
          <xdr:rowOff>9525</xdr:rowOff>
        </xdr:from>
        <xdr:to>
          <xdr:col>15</xdr:col>
          <xdr:colOff>504825</xdr:colOff>
          <xdr:row>170</xdr:row>
          <xdr:rowOff>0</xdr:rowOff>
        </xdr:to>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7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170</xdr:row>
          <xdr:rowOff>9525</xdr:rowOff>
        </xdr:from>
        <xdr:to>
          <xdr:col>15</xdr:col>
          <xdr:colOff>504825</xdr:colOff>
          <xdr:row>171</xdr:row>
          <xdr:rowOff>0</xdr:rowOff>
        </xdr:to>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7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171</xdr:row>
          <xdr:rowOff>9525</xdr:rowOff>
        </xdr:from>
        <xdr:to>
          <xdr:col>15</xdr:col>
          <xdr:colOff>504825</xdr:colOff>
          <xdr:row>172</xdr:row>
          <xdr:rowOff>0</xdr:rowOff>
        </xdr:to>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7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172</xdr:row>
          <xdr:rowOff>9525</xdr:rowOff>
        </xdr:from>
        <xdr:to>
          <xdr:col>15</xdr:col>
          <xdr:colOff>504825</xdr:colOff>
          <xdr:row>173</xdr:row>
          <xdr:rowOff>0</xdr:rowOff>
        </xdr:to>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7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173</xdr:row>
          <xdr:rowOff>9525</xdr:rowOff>
        </xdr:from>
        <xdr:to>
          <xdr:col>15</xdr:col>
          <xdr:colOff>504825</xdr:colOff>
          <xdr:row>174</xdr:row>
          <xdr:rowOff>0</xdr:rowOff>
        </xdr:to>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7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174</xdr:row>
          <xdr:rowOff>9525</xdr:rowOff>
        </xdr:from>
        <xdr:to>
          <xdr:col>15</xdr:col>
          <xdr:colOff>504825</xdr:colOff>
          <xdr:row>175</xdr:row>
          <xdr:rowOff>0</xdr:rowOff>
        </xdr:to>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7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197</xdr:row>
          <xdr:rowOff>9525</xdr:rowOff>
        </xdr:from>
        <xdr:to>
          <xdr:col>14</xdr:col>
          <xdr:colOff>495300</xdr:colOff>
          <xdr:row>198</xdr:row>
          <xdr:rowOff>0</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7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198</xdr:row>
          <xdr:rowOff>9525</xdr:rowOff>
        </xdr:from>
        <xdr:to>
          <xdr:col>14</xdr:col>
          <xdr:colOff>495300</xdr:colOff>
          <xdr:row>199</xdr:row>
          <xdr:rowOff>0</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700-00002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199</xdr:row>
          <xdr:rowOff>9525</xdr:rowOff>
        </xdr:from>
        <xdr:to>
          <xdr:col>14</xdr:col>
          <xdr:colOff>495300</xdr:colOff>
          <xdr:row>200</xdr:row>
          <xdr:rowOff>0</xdr:rowOff>
        </xdr:to>
        <xdr:sp macro="" textlink="">
          <xdr:nvSpPr>
            <xdr:cNvPr id="3116" name="Check Box 44" hidden="1">
              <a:extLst>
                <a:ext uri="{63B3BB69-23CF-44E3-9099-C40C66FF867C}">
                  <a14:compatExt spid="_x0000_s3116"/>
                </a:ext>
                <a:ext uri="{FF2B5EF4-FFF2-40B4-BE49-F238E27FC236}">
                  <a16:creationId xmlns:a16="http://schemas.microsoft.com/office/drawing/2014/main" id="{00000000-0008-0000-07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200</xdr:row>
          <xdr:rowOff>9525</xdr:rowOff>
        </xdr:from>
        <xdr:to>
          <xdr:col>14</xdr:col>
          <xdr:colOff>495300</xdr:colOff>
          <xdr:row>201</xdr:row>
          <xdr:rowOff>0</xdr:rowOff>
        </xdr:to>
        <xdr:sp macro="" textlink="">
          <xdr:nvSpPr>
            <xdr:cNvPr id="3117" name="Check Box 45" hidden="1">
              <a:extLst>
                <a:ext uri="{63B3BB69-23CF-44E3-9099-C40C66FF867C}">
                  <a14:compatExt spid="_x0000_s3117"/>
                </a:ext>
                <a:ext uri="{FF2B5EF4-FFF2-40B4-BE49-F238E27FC236}">
                  <a16:creationId xmlns:a16="http://schemas.microsoft.com/office/drawing/2014/main" id="{00000000-0008-0000-07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201</xdr:row>
          <xdr:rowOff>9525</xdr:rowOff>
        </xdr:from>
        <xdr:to>
          <xdr:col>14</xdr:col>
          <xdr:colOff>495300</xdr:colOff>
          <xdr:row>202</xdr:row>
          <xdr:rowOff>0</xdr:rowOff>
        </xdr:to>
        <xdr:sp macro="" textlink="">
          <xdr:nvSpPr>
            <xdr:cNvPr id="3118" name="Check Box 46" hidden="1">
              <a:extLst>
                <a:ext uri="{63B3BB69-23CF-44E3-9099-C40C66FF867C}">
                  <a14:compatExt spid="_x0000_s3118"/>
                </a:ext>
                <a:ext uri="{FF2B5EF4-FFF2-40B4-BE49-F238E27FC236}">
                  <a16:creationId xmlns:a16="http://schemas.microsoft.com/office/drawing/2014/main" id="{00000000-0008-0000-0700-00002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202</xdr:row>
          <xdr:rowOff>9525</xdr:rowOff>
        </xdr:from>
        <xdr:to>
          <xdr:col>14</xdr:col>
          <xdr:colOff>495300</xdr:colOff>
          <xdr:row>203</xdr:row>
          <xdr:rowOff>0</xdr:rowOff>
        </xdr:to>
        <xdr:sp macro="" textlink="">
          <xdr:nvSpPr>
            <xdr:cNvPr id="3119" name="Check Box 47" hidden="1">
              <a:extLst>
                <a:ext uri="{63B3BB69-23CF-44E3-9099-C40C66FF867C}">
                  <a14:compatExt spid="_x0000_s3119"/>
                </a:ext>
                <a:ext uri="{FF2B5EF4-FFF2-40B4-BE49-F238E27FC236}">
                  <a16:creationId xmlns:a16="http://schemas.microsoft.com/office/drawing/2014/main" id="{00000000-0008-0000-07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203</xdr:row>
          <xdr:rowOff>9525</xdr:rowOff>
        </xdr:from>
        <xdr:to>
          <xdr:col>14</xdr:col>
          <xdr:colOff>495300</xdr:colOff>
          <xdr:row>204</xdr:row>
          <xdr:rowOff>0</xdr:rowOff>
        </xdr:to>
        <xdr:sp macro="" textlink="">
          <xdr:nvSpPr>
            <xdr:cNvPr id="3120" name="Check Box 48" hidden="1">
              <a:extLst>
                <a:ext uri="{63B3BB69-23CF-44E3-9099-C40C66FF867C}">
                  <a14:compatExt spid="_x0000_s3120"/>
                </a:ext>
                <a:ext uri="{FF2B5EF4-FFF2-40B4-BE49-F238E27FC236}">
                  <a16:creationId xmlns:a16="http://schemas.microsoft.com/office/drawing/2014/main" id="{00000000-0008-0000-07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197</xdr:row>
          <xdr:rowOff>9525</xdr:rowOff>
        </xdr:from>
        <xdr:to>
          <xdr:col>15</xdr:col>
          <xdr:colOff>504825</xdr:colOff>
          <xdr:row>198</xdr:row>
          <xdr:rowOff>0</xdr:rowOff>
        </xdr:to>
        <xdr:sp macro="" textlink="">
          <xdr:nvSpPr>
            <xdr:cNvPr id="3134" name="Check Box 62" hidden="1">
              <a:extLst>
                <a:ext uri="{63B3BB69-23CF-44E3-9099-C40C66FF867C}">
                  <a14:compatExt spid="_x0000_s3134"/>
                </a:ext>
                <a:ext uri="{FF2B5EF4-FFF2-40B4-BE49-F238E27FC236}">
                  <a16:creationId xmlns:a16="http://schemas.microsoft.com/office/drawing/2014/main" id="{00000000-0008-0000-07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198</xdr:row>
          <xdr:rowOff>9525</xdr:rowOff>
        </xdr:from>
        <xdr:to>
          <xdr:col>15</xdr:col>
          <xdr:colOff>504825</xdr:colOff>
          <xdr:row>199</xdr:row>
          <xdr:rowOff>0</xdr:rowOff>
        </xdr:to>
        <xdr:sp macro="" textlink="">
          <xdr:nvSpPr>
            <xdr:cNvPr id="3135" name="Check Box 63" hidden="1">
              <a:extLst>
                <a:ext uri="{63B3BB69-23CF-44E3-9099-C40C66FF867C}">
                  <a14:compatExt spid="_x0000_s3135"/>
                </a:ext>
                <a:ext uri="{FF2B5EF4-FFF2-40B4-BE49-F238E27FC236}">
                  <a16:creationId xmlns:a16="http://schemas.microsoft.com/office/drawing/2014/main" id="{00000000-0008-0000-0700-00003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199</xdr:row>
          <xdr:rowOff>9525</xdr:rowOff>
        </xdr:from>
        <xdr:to>
          <xdr:col>15</xdr:col>
          <xdr:colOff>504825</xdr:colOff>
          <xdr:row>200</xdr:row>
          <xdr:rowOff>0</xdr:rowOff>
        </xdr:to>
        <xdr:sp macro="" textlink="">
          <xdr:nvSpPr>
            <xdr:cNvPr id="3136" name="Check Box 64" hidden="1">
              <a:extLst>
                <a:ext uri="{63B3BB69-23CF-44E3-9099-C40C66FF867C}">
                  <a14:compatExt spid="_x0000_s3136"/>
                </a:ext>
                <a:ext uri="{FF2B5EF4-FFF2-40B4-BE49-F238E27FC236}">
                  <a16:creationId xmlns:a16="http://schemas.microsoft.com/office/drawing/2014/main" id="{00000000-0008-0000-07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200</xdr:row>
          <xdr:rowOff>9525</xdr:rowOff>
        </xdr:from>
        <xdr:to>
          <xdr:col>15</xdr:col>
          <xdr:colOff>504825</xdr:colOff>
          <xdr:row>201</xdr:row>
          <xdr:rowOff>0</xdr:rowOff>
        </xdr:to>
        <xdr:sp macro="" textlink="">
          <xdr:nvSpPr>
            <xdr:cNvPr id="3137" name="Check Box 65" hidden="1">
              <a:extLst>
                <a:ext uri="{63B3BB69-23CF-44E3-9099-C40C66FF867C}">
                  <a14:compatExt spid="_x0000_s3137"/>
                </a:ext>
                <a:ext uri="{FF2B5EF4-FFF2-40B4-BE49-F238E27FC236}">
                  <a16:creationId xmlns:a16="http://schemas.microsoft.com/office/drawing/2014/main" id="{00000000-0008-0000-0700-00004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201</xdr:row>
          <xdr:rowOff>9525</xdr:rowOff>
        </xdr:from>
        <xdr:to>
          <xdr:col>15</xdr:col>
          <xdr:colOff>504825</xdr:colOff>
          <xdr:row>202</xdr:row>
          <xdr:rowOff>0</xdr:rowOff>
        </xdr:to>
        <xdr:sp macro="" textlink="">
          <xdr:nvSpPr>
            <xdr:cNvPr id="3138" name="Check Box 66" hidden="1">
              <a:extLst>
                <a:ext uri="{63B3BB69-23CF-44E3-9099-C40C66FF867C}">
                  <a14:compatExt spid="_x0000_s3138"/>
                </a:ext>
                <a:ext uri="{FF2B5EF4-FFF2-40B4-BE49-F238E27FC236}">
                  <a16:creationId xmlns:a16="http://schemas.microsoft.com/office/drawing/2014/main" id="{00000000-0008-0000-0700-00004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202</xdr:row>
          <xdr:rowOff>9525</xdr:rowOff>
        </xdr:from>
        <xdr:to>
          <xdr:col>15</xdr:col>
          <xdr:colOff>504825</xdr:colOff>
          <xdr:row>203</xdr:row>
          <xdr:rowOff>0</xdr:rowOff>
        </xdr:to>
        <xdr:sp macro="" textlink="">
          <xdr:nvSpPr>
            <xdr:cNvPr id="3139" name="Check Box 67" hidden="1">
              <a:extLst>
                <a:ext uri="{63B3BB69-23CF-44E3-9099-C40C66FF867C}">
                  <a14:compatExt spid="_x0000_s3139"/>
                </a:ext>
                <a:ext uri="{FF2B5EF4-FFF2-40B4-BE49-F238E27FC236}">
                  <a16:creationId xmlns:a16="http://schemas.microsoft.com/office/drawing/2014/main" id="{00000000-0008-0000-07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203</xdr:row>
          <xdr:rowOff>9525</xdr:rowOff>
        </xdr:from>
        <xdr:to>
          <xdr:col>15</xdr:col>
          <xdr:colOff>504825</xdr:colOff>
          <xdr:row>204</xdr:row>
          <xdr:rowOff>0</xdr:rowOff>
        </xdr:to>
        <xdr:sp macro="" textlink="">
          <xdr:nvSpPr>
            <xdr:cNvPr id="3140" name="Check Box 68" hidden="1">
              <a:extLst>
                <a:ext uri="{63B3BB69-23CF-44E3-9099-C40C66FF867C}">
                  <a14:compatExt spid="_x0000_s3140"/>
                </a:ext>
                <a:ext uri="{FF2B5EF4-FFF2-40B4-BE49-F238E27FC236}">
                  <a16:creationId xmlns:a16="http://schemas.microsoft.com/office/drawing/2014/main" id="{00000000-0008-0000-0700-00004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222</xdr:row>
          <xdr:rowOff>9525</xdr:rowOff>
        </xdr:from>
        <xdr:to>
          <xdr:col>14</xdr:col>
          <xdr:colOff>495300</xdr:colOff>
          <xdr:row>223</xdr:row>
          <xdr:rowOff>0</xdr:rowOff>
        </xdr:to>
        <xdr:sp macro="" textlink="">
          <xdr:nvSpPr>
            <xdr:cNvPr id="3162" name="Check Box 90" hidden="1">
              <a:extLst>
                <a:ext uri="{63B3BB69-23CF-44E3-9099-C40C66FF867C}">
                  <a14:compatExt spid="_x0000_s3162"/>
                </a:ext>
                <a:ext uri="{FF2B5EF4-FFF2-40B4-BE49-F238E27FC236}">
                  <a16:creationId xmlns:a16="http://schemas.microsoft.com/office/drawing/2014/main" id="{00000000-0008-0000-0700-00005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223</xdr:row>
          <xdr:rowOff>9525</xdr:rowOff>
        </xdr:from>
        <xdr:to>
          <xdr:col>14</xdr:col>
          <xdr:colOff>495300</xdr:colOff>
          <xdr:row>224</xdr:row>
          <xdr:rowOff>0</xdr:rowOff>
        </xdr:to>
        <xdr:sp macro="" textlink="">
          <xdr:nvSpPr>
            <xdr:cNvPr id="3163" name="Check Box 91" hidden="1">
              <a:extLst>
                <a:ext uri="{63B3BB69-23CF-44E3-9099-C40C66FF867C}">
                  <a14:compatExt spid="_x0000_s3163"/>
                </a:ext>
                <a:ext uri="{FF2B5EF4-FFF2-40B4-BE49-F238E27FC236}">
                  <a16:creationId xmlns:a16="http://schemas.microsoft.com/office/drawing/2014/main" id="{00000000-0008-0000-0700-00005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224</xdr:row>
          <xdr:rowOff>9525</xdr:rowOff>
        </xdr:from>
        <xdr:to>
          <xdr:col>14</xdr:col>
          <xdr:colOff>495300</xdr:colOff>
          <xdr:row>225</xdr:row>
          <xdr:rowOff>0</xdr:rowOff>
        </xdr:to>
        <xdr:sp macro="" textlink="">
          <xdr:nvSpPr>
            <xdr:cNvPr id="3164" name="Check Box 92" hidden="1">
              <a:extLst>
                <a:ext uri="{63B3BB69-23CF-44E3-9099-C40C66FF867C}">
                  <a14:compatExt spid="_x0000_s3164"/>
                </a:ext>
                <a:ext uri="{FF2B5EF4-FFF2-40B4-BE49-F238E27FC236}">
                  <a16:creationId xmlns:a16="http://schemas.microsoft.com/office/drawing/2014/main" id="{00000000-0008-0000-0700-00005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225</xdr:row>
          <xdr:rowOff>9525</xdr:rowOff>
        </xdr:from>
        <xdr:to>
          <xdr:col>14</xdr:col>
          <xdr:colOff>495300</xdr:colOff>
          <xdr:row>226</xdr:row>
          <xdr:rowOff>0</xdr:rowOff>
        </xdr:to>
        <xdr:sp macro="" textlink="">
          <xdr:nvSpPr>
            <xdr:cNvPr id="3165" name="Check Box 93" hidden="1">
              <a:extLst>
                <a:ext uri="{63B3BB69-23CF-44E3-9099-C40C66FF867C}">
                  <a14:compatExt spid="_x0000_s3165"/>
                </a:ext>
                <a:ext uri="{FF2B5EF4-FFF2-40B4-BE49-F238E27FC236}">
                  <a16:creationId xmlns:a16="http://schemas.microsoft.com/office/drawing/2014/main" id="{00000000-0008-0000-0700-00005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226</xdr:row>
          <xdr:rowOff>9525</xdr:rowOff>
        </xdr:from>
        <xdr:to>
          <xdr:col>14</xdr:col>
          <xdr:colOff>495300</xdr:colOff>
          <xdr:row>227</xdr:row>
          <xdr:rowOff>0</xdr:rowOff>
        </xdr:to>
        <xdr:sp macro="" textlink="">
          <xdr:nvSpPr>
            <xdr:cNvPr id="3166" name="Check Box 94" hidden="1">
              <a:extLst>
                <a:ext uri="{63B3BB69-23CF-44E3-9099-C40C66FF867C}">
                  <a14:compatExt spid="_x0000_s3166"/>
                </a:ext>
                <a:ext uri="{FF2B5EF4-FFF2-40B4-BE49-F238E27FC236}">
                  <a16:creationId xmlns:a16="http://schemas.microsoft.com/office/drawing/2014/main" id="{00000000-0008-0000-0700-00005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227</xdr:row>
          <xdr:rowOff>9525</xdr:rowOff>
        </xdr:from>
        <xdr:to>
          <xdr:col>14</xdr:col>
          <xdr:colOff>495300</xdr:colOff>
          <xdr:row>228</xdr:row>
          <xdr:rowOff>0</xdr:rowOff>
        </xdr:to>
        <xdr:sp macro="" textlink="">
          <xdr:nvSpPr>
            <xdr:cNvPr id="3167" name="Check Box 95" hidden="1">
              <a:extLst>
                <a:ext uri="{63B3BB69-23CF-44E3-9099-C40C66FF867C}">
                  <a14:compatExt spid="_x0000_s3167"/>
                </a:ext>
                <a:ext uri="{FF2B5EF4-FFF2-40B4-BE49-F238E27FC236}">
                  <a16:creationId xmlns:a16="http://schemas.microsoft.com/office/drawing/2014/main" id="{00000000-0008-0000-0700-00005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228</xdr:row>
          <xdr:rowOff>9525</xdr:rowOff>
        </xdr:from>
        <xdr:to>
          <xdr:col>14</xdr:col>
          <xdr:colOff>495300</xdr:colOff>
          <xdr:row>229</xdr:row>
          <xdr:rowOff>0</xdr:rowOff>
        </xdr:to>
        <xdr:sp macro="" textlink="">
          <xdr:nvSpPr>
            <xdr:cNvPr id="3168" name="Check Box 96" hidden="1">
              <a:extLst>
                <a:ext uri="{63B3BB69-23CF-44E3-9099-C40C66FF867C}">
                  <a14:compatExt spid="_x0000_s3168"/>
                </a:ext>
                <a:ext uri="{FF2B5EF4-FFF2-40B4-BE49-F238E27FC236}">
                  <a16:creationId xmlns:a16="http://schemas.microsoft.com/office/drawing/2014/main" id="{00000000-0008-0000-0700-00006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222</xdr:row>
          <xdr:rowOff>9525</xdr:rowOff>
        </xdr:from>
        <xdr:to>
          <xdr:col>15</xdr:col>
          <xdr:colOff>504825</xdr:colOff>
          <xdr:row>223</xdr:row>
          <xdr:rowOff>0</xdr:rowOff>
        </xdr:to>
        <xdr:sp macro="" textlink="">
          <xdr:nvSpPr>
            <xdr:cNvPr id="3202" name="Check Box 130" hidden="1">
              <a:extLst>
                <a:ext uri="{63B3BB69-23CF-44E3-9099-C40C66FF867C}">
                  <a14:compatExt spid="_x0000_s3202"/>
                </a:ext>
                <a:ext uri="{FF2B5EF4-FFF2-40B4-BE49-F238E27FC236}">
                  <a16:creationId xmlns:a16="http://schemas.microsoft.com/office/drawing/2014/main" id="{00000000-0008-0000-0700-00008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223</xdr:row>
          <xdr:rowOff>9525</xdr:rowOff>
        </xdr:from>
        <xdr:to>
          <xdr:col>15</xdr:col>
          <xdr:colOff>504825</xdr:colOff>
          <xdr:row>224</xdr:row>
          <xdr:rowOff>0</xdr:rowOff>
        </xdr:to>
        <xdr:sp macro="" textlink="">
          <xdr:nvSpPr>
            <xdr:cNvPr id="3203" name="Check Box 131" hidden="1">
              <a:extLst>
                <a:ext uri="{63B3BB69-23CF-44E3-9099-C40C66FF867C}">
                  <a14:compatExt spid="_x0000_s3203"/>
                </a:ext>
                <a:ext uri="{FF2B5EF4-FFF2-40B4-BE49-F238E27FC236}">
                  <a16:creationId xmlns:a16="http://schemas.microsoft.com/office/drawing/2014/main" id="{00000000-0008-0000-0700-00008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224</xdr:row>
          <xdr:rowOff>9525</xdr:rowOff>
        </xdr:from>
        <xdr:to>
          <xdr:col>15</xdr:col>
          <xdr:colOff>504825</xdr:colOff>
          <xdr:row>225</xdr:row>
          <xdr:rowOff>0</xdr:rowOff>
        </xdr:to>
        <xdr:sp macro="" textlink="">
          <xdr:nvSpPr>
            <xdr:cNvPr id="3204" name="Check Box 132" hidden="1">
              <a:extLst>
                <a:ext uri="{63B3BB69-23CF-44E3-9099-C40C66FF867C}">
                  <a14:compatExt spid="_x0000_s3204"/>
                </a:ext>
                <a:ext uri="{FF2B5EF4-FFF2-40B4-BE49-F238E27FC236}">
                  <a16:creationId xmlns:a16="http://schemas.microsoft.com/office/drawing/2014/main" id="{00000000-0008-0000-0700-00008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225</xdr:row>
          <xdr:rowOff>9525</xdr:rowOff>
        </xdr:from>
        <xdr:to>
          <xdr:col>15</xdr:col>
          <xdr:colOff>504825</xdr:colOff>
          <xdr:row>226</xdr:row>
          <xdr:rowOff>0</xdr:rowOff>
        </xdr:to>
        <xdr:sp macro="" textlink="">
          <xdr:nvSpPr>
            <xdr:cNvPr id="3205" name="Check Box 133" hidden="1">
              <a:extLst>
                <a:ext uri="{63B3BB69-23CF-44E3-9099-C40C66FF867C}">
                  <a14:compatExt spid="_x0000_s3205"/>
                </a:ext>
                <a:ext uri="{FF2B5EF4-FFF2-40B4-BE49-F238E27FC236}">
                  <a16:creationId xmlns:a16="http://schemas.microsoft.com/office/drawing/2014/main" id="{00000000-0008-0000-0700-00008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226</xdr:row>
          <xdr:rowOff>9525</xdr:rowOff>
        </xdr:from>
        <xdr:to>
          <xdr:col>15</xdr:col>
          <xdr:colOff>504825</xdr:colOff>
          <xdr:row>227</xdr:row>
          <xdr:rowOff>0</xdr:rowOff>
        </xdr:to>
        <xdr:sp macro="" textlink="">
          <xdr:nvSpPr>
            <xdr:cNvPr id="3206" name="Check Box 134" hidden="1">
              <a:extLst>
                <a:ext uri="{63B3BB69-23CF-44E3-9099-C40C66FF867C}">
                  <a14:compatExt spid="_x0000_s3206"/>
                </a:ext>
                <a:ext uri="{FF2B5EF4-FFF2-40B4-BE49-F238E27FC236}">
                  <a16:creationId xmlns:a16="http://schemas.microsoft.com/office/drawing/2014/main" id="{00000000-0008-0000-0700-00008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227</xdr:row>
          <xdr:rowOff>9525</xdr:rowOff>
        </xdr:from>
        <xdr:to>
          <xdr:col>15</xdr:col>
          <xdr:colOff>504825</xdr:colOff>
          <xdr:row>228</xdr:row>
          <xdr:rowOff>0</xdr:rowOff>
        </xdr:to>
        <xdr:sp macro="" textlink="">
          <xdr:nvSpPr>
            <xdr:cNvPr id="3207" name="Check Box 135" hidden="1">
              <a:extLst>
                <a:ext uri="{63B3BB69-23CF-44E3-9099-C40C66FF867C}">
                  <a14:compatExt spid="_x0000_s3207"/>
                </a:ext>
                <a:ext uri="{FF2B5EF4-FFF2-40B4-BE49-F238E27FC236}">
                  <a16:creationId xmlns:a16="http://schemas.microsoft.com/office/drawing/2014/main" id="{00000000-0008-0000-0700-00008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228</xdr:row>
          <xdr:rowOff>9525</xdr:rowOff>
        </xdr:from>
        <xdr:to>
          <xdr:col>15</xdr:col>
          <xdr:colOff>504825</xdr:colOff>
          <xdr:row>229</xdr:row>
          <xdr:rowOff>0</xdr:rowOff>
        </xdr:to>
        <xdr:sp macro="" textlink="">
          <xdr:nvSpPr>
            <xdr:cNvPr id="3208" name="Check Box 136" hidden="1">
              <a:extLst>
                <a:ext uri="{63B3BB69-23CF-44E3-9099-C40C66FF867C}">
                  <a14:compatExt spid="_x0000_s3208"/>
                </a:ext>
                <a:ext uri="{FF2B5EF4-FFF2-40B4-BE49-F238E27FC236}">
                  <a16:creationId xmlns:a16="http://schemas.microsoft.com/office/drawing/2014/main" id="{00000000-0008-0000-0700-00008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239</xdr:row>
          <xdr:rowOff>9525</xdr:rowOff>
        </xdr:from>
        <xdr:to>
          <xdr:col>14</xdr:col>
          <xdr:colOff>495300</xdr:colOff>
          <xdr:row>240</xdr:row>
          <xdr:rowOff>0</xdr:rowOff>
        </xdr:to>
        <xdr:sp macro="" textlink="">
          <xdr:nvSpPr>
            <xdr:cNvPr id="3209" name="Check Box 137" hidden="1">
              <a:extLst>
                <a:ext uri="{63B3BB69-23CF-44E3-9099-C40C66FF867C}">
                  <a14:compatExt spid="_x0000_s3209"/>
                </a:ext>
                <a:ext uri="{FF2B5EF4-FFF2-40B4-BE49-F238E27FC236}">
                  <a16:creationId xmlns:a16="http://schemas.microsoft.com/office/drawing/2014/main" id="{00000000-0008-0000-0700-00008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240</xdr:row>
          <xdr:rowOff>9525</xdr:rowOff>
        </xdr:from>
        <xdr:to>
          <xdr:col>14</xdr:col>
          <xdr:colOff>495300</xdr:colOff>
          <xdr:row>241</xdr:row>
          <xdr:rowOff>0</xdr:rowOff>
        </xdr:to>
        <xdr:sp macro="" textlink="">
          <xdr:nvSpPr>
            <xdr:cNvPr id="3210" name="Check Box 138" hidden="1">
              <a:extLst>
                <a:ext uri="{63B3BB69-23CF-44E3-9099-C40C66FF867C}">
                  <a14:compatExt spid="_x0000_s3210"/>
                </a:ext>
                <a:ext uri="{FF2B5EF4-FFF2-40B4-BE49-F238E27FC236}">
                  <a16:creationId xmlns:a16="http://schemas.microsoft.com/office/drawing/2014/main" id="{00000000-0008-0000-0700-00008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241</xdr:row>
          <xdr:rowOff>9525</xdr:rowOff>
        </xdr:from>
        <xdr:to>
          <xdr:col>14</xdr:col>
          <xdr:colOff>495300</xdr:colOff>
          <xdr:row>242</xdr:row>
          <xdr:rowOff>0</xdr:rowOff>
        </xdr:to>
        <xdr:sp macro="" textlink="">
          <xdr:nvSpPr>
            <xdr:cNvPr id="3211" name="Check Box 139" hidden="1">
              <a:extLst>
                <a:ext uri="{63B3BB69-23CF-44E3-9099-C40C66FF867C}">
                  <a14:compatExt spid="_x0000_s3211"/>
                </a:ext>
                <a:ext uri="{FF2B5EF4-FFF2-40B4-BE49-F238E27FC236}">
                  <a16:creationId xmlns:a16="http://schemas.microsoft.com/office/drawing/2014/main" id="{00000000-0008-0000-0700-00008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242</xdr:row>
          <xdr:rowOff>9525</xdr:rowOff>
        </xdr:from>
        <xdr:to>
          <xdr:col>14</xdr:col>
          <xdr:colOff>495300</xdr:colOff>
          <xdr:row>243</xdr:row>
          <xdr:rowOff>0</xdr:rowOff>
        </xdr:to>
        <xdr:sp macro="" textlink="">
          <xdr:nvSpPr>
            <xdr:cNvPr id="3212" name="Check Box 140" hidden="1">
              <a:extLst>
                <a:ext uri="{63B3BB69-23CF-44E3-9099-C40C66FF867C}">
                  <a14:compatExt spid="_x0000_s3212"/>
                </a:ext>
                <a:ext uri="{FF2B5EF4-FFF2-40B4-BE49-F238E27FC236}">
                  <a16:creationId xmlns:a16="http://schemas.microsoft.com/office/drawing/2014/main" id="{00000000-0008-0000-0700-00008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243</xdr:row>
          <xdr:rowOff>9525</xdr:rowOff>
        </xdr:from>
        <xdr:to>
          <xdr:col>14</xdr:col>
          <xdr:colOff>495300</xdr:colOff>
          <xdr:row>244</xdr:row>
          <xdr:rowOff>0</xdr:rowOff>
        </xdr:to>
        <xdr:sp macro="" textlink="">
          <xdr:nvSpPr>
            <xdr:cNvPr id="3213" name="Check Box 141" hidden="1">
              <a:extLst>
                <a:ext uri="{63B3BB69-23CF-44E3-9099-C40C66FF867C}">
                  <a14:compatExt spid="_x0000_s3213"/>
                </a:ext>
                <a:ext uri="{FF2B5EF4-FFF2-40B4-BE49-F238E27FC236}">
                  <a16:creationId xmlns:a16="http://schemas.microsoft.com/office/drawing/2014/main" id="{00000000-0008-0000-0700-00008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244</xdr:row>
          <xdr:rowOff>9525</xdr:rowOff>
        </xdr:from>
        <xdr:to>
          <xdr:col>14</xdr:col>
          <xdr:colOff>495300</xdr:colOff>
          <xdr:row>245</xdr:row>
          <xdr:rowOff>0</xdr:rowOff>
        </xdr:to>
        <xdr:sp macro="" textlink="">
          <xdr:nvSpPr>
            <xdr:cNvPr id="3214" name="Check Box 142" hidden="1">
              <a:extLst>
                <a:ext uri="{63B3BB69-23CF-44E3-9099-C40C66FF867C}">
                  <a14:compatExt spid="_x0000_s3214"/>
                </a:ext>
                <a:ext uri="{FF2B5EF4-FFF2-40B4-BE49-F238E27FC236}">
                  <a16:creationId xmlns:a16="http://schemas.microsoft.com/office/drawing/2014/main" id="{00000000-0008-0000-0700-00008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245</xdr:row>
          <xdr:rowOff>9525</xdr:rowOff>
        </xdr:from>
        <xdr:to>
          <xdr:col>14</xdr:col>
          <xdr:colOff>495300</xdr:colOff>
          <xdr:row>246</xdr:row>
          <xdr:rowOff>0</xdr:rowOff>
        </xdr:to>
        <xdr:sp macro="" textlink="">
          <xdr:nvSpPr>
            <xdr:cNvPr id="3215" name="Check Box 143" hidden="1">
              <a:extLst>
                <a:ext uri="{63B3BB69-23CF-44E3-9099-C40C66FF867C}">
                  <a14:compatExt spid="_x0000_s3215"/>
                </a:ext>
                <a:ext uri="{FF2B5EF4-FFF2-40B4-BE49-F238E27FC236}">
                  <a16:creationId xmlns:a16="http://schemas.microsoft.com/office/drawing/2014/main" id="{00000000-0008-0000-0700-00008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246</xdr:row>
          <xdr:rowOff>9525</xdr:rowOff>
        </xdr:from>
        <xdr:to>
          <xdr:col>14</xdr:col>
          <xdr:colOff>495300</xdr:colOff>
          <xdr:row>247</xdr:row>
          <xdr:rowOff>0</xdr:rowOff>
        </xdr:to>
        <xdr:sp macro="" textlink="">
          <xdr:nvSpPr>
            <xdr:cNvPr id="3216" name="Check Box 144" hidden="1">
              <a:extLst>
                <a:ext uri="{63B3BB69-23CF-44E3-9099-C40C66FF867C}">
                  <a14:compatExt spid="_x0000_s3216"/>
                </a:ext>
                <a:ext uri="{FF2B5EF4-FFF2-40B4-BE49-F238E27FC236}">
                  <a16:creationId xmlns:a16="http://schemas.microsoft.com/office/drawing/2014/main" id="{00000000-0008-0000-0700-00009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247</xdr:row>
          <xdr:rowOff>9525</xdr:rowOff>
        </xdr:from>
        <xdr:to>
          <xdr:col>14</xdr:col>
          <xdr:colOff>495300</xdr:colOff>
          <xdr:row>248</xdr:row>
          <xdr:rowOff>0</xdr:rowOff>
        </xdr:to>
        <xdr:sp macro="" textlink="">
          <xdr:nvSpPr>
            <xdr:cNvPr id="3217" name="Check Box 145" hidden="1">
              <a:extLst>
                <a:ext uri="{63B3BB69-23CF-44E3-9099-C40C66FF867C}">
                  <a14:compatExt spid="_x0000_s3217"/>
                </a:ext>
                <a:ext uri="{FF2B5EF4-FFF2-40B4-BE49-F238E27FC236}">
                  <a16:creationId xmlns:a16="http://schemas.microsoft.com/office/drawing/2014/main" id="{00000000-0008-0000-0700-00009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248</xdr:row>
          <xdr:rowOff>9525</xdr:rowOff>
        </xdr:from>
        <xdr:to>
          <xdr:col>14</xdr:col>
          <xdr:colOff>495300</xdr:colOff>
          <xdr:row>249</xdr:row>
          <xdr:rowOff>0</xdr:rowOff>
        </xdr:to>
        <xdr:sp macro="" textlink="">
          <xdr:nvSpPr>
            <xdr:cNvPr id="3218" name="Check Box 146" hidden="1">
              <a:extLst>
                <a:ext uri="{63B3BB69-23CF-44E3-9099-C40C66FF867C}">
                  <a14:compatExt spid="_x0000_s3218"/>
                </a:ext>
                <a:ext uri="{FF2B5EF4-FFF2-40B4-BE49-F238E27FC236}">
                  <a16:creationId xmlns:a16="http://schemas.microsoft.com/office/drawing/2014/main" id="{00000000-0008-0000-0700-00009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239</xdr:row>
          <xdr:rowOff>9525</xdr:rowOff>
        </xdr:from>
        <xdr:to>
          <xdr:col>15</xdr:col>
          <xdr:colOff>495300</xdr:colOff>
          <xdr:row>240</xdr:row>
          <xdr:rowOff>0</xdr:rowOff>
        </xdr:to>
        <xdr:sp macro="" textlink="">
          <xdr:nvSpPr>
            <xdr:cNvPr id="3219" name="Check Box 147" hidden="1">
              <a:extLst>
                <a:ext uri="{63B3BB69-23CF-44E3-9099-C40C66FF867C}">
                  <a14:compatExt spid="_x0000_s3219"/>
                </a:ext>
                <a:ext uri="{FF2B5EF4-FFF2-40B4-BE49-F238E27FC236}">
                  <a16:creationId xmlns:a16="http://schemas.microsoft.com/office/drawing/2014/main" id="{00000000-0008-0000-0700-00009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240</xdr:row>
          <xdr:rowOff>9525</xdr:rowOff>
        </xdr:from>
        <xdr:to>
          <xdr:col>15</xdr:col>
          <xdr:colOff>495300</xdr:colOff>
          <xdr:row>241</xdr:row>
          <xdr:rowOff>0</xdr:rowOff>
        </xdr:to>
        <xdr:sp macro="" textlink="">
          <xdr:nvSpPr>
            <xdr:cNvPr id="3220" name="Check Box 148" hidden="1">
              <a:extLst>
                <a:ext uri="{63B3BB69-23CF-44E3-9099-C40C66FF867C}">
                  <a14:compatExt spid="_x0000_s3220"/>
                </a:ext>
                <a:ext uri="{FF2B5EF4-FFF2-40B4-BE49-F238E27FC236}">
                  <a16:creationId xmlns:a16="http://schemas.microsoft.com/office/drawing/2014/main" id="{00000000-0008-0000-0700-00009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241</xdr:row>
          <xdr:rowOff>9525</xdr:rowOff>
        </xdr:from>
        <xdr:to>
          <xdr:col>15</xdr:col>
          <xdr:colOff>495300</xdr:colOff>
          <xdr:row>242</xdr:row>
          <xdr:rowOff>0</xdr:rowOff>
        </xdr:to>
        <xdr:sp macro="" textlink="">
          <xdr:nvSpPr>
            <xdr:cNvPr id="3221" name="Check Box 149" hidden="1">
              <a:extLst>
                <a:ext uri="{63B3BB69-23CF-44E3-9099-C40C66FF867C}">
                  <a14:compatExt spid="_x0000_s3221"/>
                </a:ext>
                <a:ext uri="{FF2B5EF4-FFF2-40B4-BE49-F238E27FC236}">
                  <a16:creationId xmlns:a16="http://schemas.microsoft.com/office/drawing/2014/main" id="{00000000-0008-0000-0700-00009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242</xdr:row>
          <xdr:rowOff>9525</xdr:rowOff>
        </xdr:from>
        <xdr:to>
          <xdr:col>15</xdr:col>
          <xdr:colOff>495300</xdr:colOff>
          <xdr:row>243</xdr:row>
          <xdr:rowOff>0</xdr:rowOff>
        </xdr:to>
        <xdr:sp macro="" textlink="">
          <xdr:nvSpPr>
            <xdr:cNvPr id="3222" name="Check Box 150" hidden="1">
              <a:extLst>
                <a:ext uri="{63B3BB69-23CF-44E3-9099-C40C66FF867C}">
                  <a14:compatExt spid="_x0000_s3222"/>
                </a:ext>
                <a:ext uri="{FF2B5EF4-FFF2-40B4-BE49-F238E27FC236}">
                  <a16:creationId xmlns:a16="http://schemas.microsoft.com/office/drawing/2014/main" id="{00000000-0008-0000-0700-00009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243</xdr:row>
          <xdr:rowOff>9525</xdr:rowOff>
        </xdr:from>
        <xdr:to>
          <xdr:col>15</xdr:col>
          <xdr:colOff>495300</xdr:colOff>
          <xdr:row>244</xdr:row>
          <xdr:rowOff>0</xdr:rowOff>
        </xdr:to>
        <xdr:sp macro="" textlink="">
          <xdr:nvSpPr>
            <xdr:cNvPr id="3223" name="Check Box 151" hidden="1">
              <a:extLst>
                <a:ext uri="{63B3BB69-23CF-44E3-9099-C40C66FF867C}">
                  <a14:compatExt spid="_x0000_s3223"/>
                </a:ext>
                <a:ext uri="{FF2B5EF4-FFF2-40B4-BE49-F238E27FC236}">
                  <a16:creationId xmlns:a16="http://schemas.microsoft.com/office/drawing/2014/main" id="{00000000-0008-0000-0700-00009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244</xdr:row>
          <xdr:rowOff>9525</xdr:rowOff>
        </xdr:from>
        <xdr:to>
          <xdr:col>15</xdr:col>
          <xdr:colOff>495300</xdr:colOff>
          <xdr:row>245</xdr:row>
          <xdr:rowOff>0</xdr:rowOff>
        </xdr:to>
        <xdr:sp macro="" textlink="">
          <xdr:nvSpPr>
            <xdr:cNvPr id="3224" name="Check Box 152" hidden="1">
              <a:extLst>
                <a:ext uri="{63B3BB69-23CF-44E3-9099-C40C66FF867C}">
                  <a14:compatExt spid="_x0000_s3224"/>
                </a:ext>
                <a:ext uri="{FF2B5EF4-FFF2-40B4-BE49-F238E27FC236}">
                  <a16:creationId xmlns:a16="http://schemas.microsoft.com/office/drawing/2014/main" id="{00000000-0008-0000-0700-00009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245</xdr:row>
          <xdr:rowOff>9525</xdr:rowOff>
        </xdr:from>
        <xdr:to>
          <xdr:col>15</xdr:col>
          <xdr:colOff>495300</xdr:colOff>
          <xdr:row>246</xdr:row>
          <xdr:rowOff>0</xdr:rowOff>
        </xdr:to>
        <xdr:sp macro="" textlink="">
          <xdr:nvSpPr>
            <xdr:cNvPr id="3225" name="Check Box 153" hidden="1">
              <a:extLst>
                <a:ext uri="{63B3BB69-23CF-44E3-9099-C40C66FF867C}">
                  <a14:compatExt spid="_x0000_s3225"/>
                </a:ext>
                <a:ext uri="{FF2B5EF4-FFF2-40B4-BE49-F238E27FC236}">
                  <a16:creationId xmlns:a16="http://schemas.microsoft.com/office/drawing/2014/main" id="{00000000-0008-0000-0700-00009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246</xdr:row>
          <xdr:rowOff>9525</xdr:rowOff>
        </xdr:from>
        <xdr:to>
          <xdr:col>15</xdr:col>
          <xdr:colOff>495300</xdr:colOff>
          <xdr:row>247</xdr:row>
          <xdr:rowOff>0</xdr:rowOff>
        </xdr:to>
        <xdr:sp macro="" textlink="">
          <xdr:nvSpPr>
            <xdr:cNvPr id="3226" name="Check Box 154" hidden="1">
              <a:extLst>
                <a:ext uri="{63B3BB69-23CF-44E3-9099-C40C66FF867C}">
                  <a14:compatExt spid="_x0000_s3226"/>
                </a:ext>
                <a:ext uri="{FF2B5EF4-FFF2-40B4-BE49-F238E27FC236}">
                  <a16:creationId xmlns:a16="http://schemas.microsoft.com/office/drawing/2014/main" id="{00000000-0008-0000-0700-00009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247</xdr:row>
          <xdr:rowOff>9525</xdr:rowOff>
        </xdr:from>
        <xdr:to>
          <xdr:col>15</xdr:col>
          <xdr:colOff>495300</xdr:colOff>
          <xdr:row>248</xdr:row>
          <xdr:rowOff>0</xdr:rowOff>
        </xdr:to>
        <xdr:sp macro="" textlink="">
          <xdr:nvSpPr>
            <xdr:cNvPr id="3227" name="Check Box 155" hidden="1">
              <a:extLst>
                <a:ext uri="{63B3BB69-23CF-44E3-9099-C40C66FF867C}">
                  <a14:compatExt spid="_x0000_s3227"/>
                </a:ext>
                <a:ext uri="{FF2B5EF4-FFF2-40B4-BE49-F238E27FC236}">
                  <a16:creationId xmlns:a16="http://schemas.microsoft.com/office/drawing/2014/main" id="{00000000-0008-0000-0700-00009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248</xdr:row>
          <xdr:rowOff>9525</xdr:rowOff>
        </xdr:from>
        <xdr:to>
          <xdr:col>15</xdr:col>
          <xdr:colOff>495300</xdr:colOff>
          <xdr:row>249</xdr:row>
          <xdr:rowOff>0</xdr:rowOff>
        </xdr:to>
        <xdr:sp macro="" textlink="">
          <xdr:nvSpPr>
            <xdr:cNvPr id="3228" name="Check Box 156" hidden="1">
              <a:extLst>
                <a:ext uri="{63B3BB69-23CF-44E3-9099-C40C66FF867C}">
                  <a14:compatExt spid="_x0000_s3228"/>
                </a:ext>
                <a:ext uri="{FF2B5EF4-FFF2-40B4-BE49-F238E27FC236}">
                  <a16:creationId xmlns:a16="http://schemas.microsoft.com/office/drawing/2014/main" id="{00000000-0008-0000-0700-00009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252</xdr:row>
          <xdr:rowOff>9525</xdr:rowOff>
        </xdr:from>
        <xdr:to>
          <xdr:col>14</xdr:col>
          <xdr:colOff>495300</xdr:colOff>
          <xdr:row>253</xdr:row>
          <xdr:rowOff>0</xdr:rowOff>
        </xdr:to>
        <xdr:sp macro="" textlink="">
          <xdr:nvSpPr>
            <xdr:cNvPr id="3229" name="Check Box 157" hidden="1">
              <a:extLst>
                <a:ext uri="{63B3BB69-23CF-44E3-9099-C40C66FF867C}">
                  <a14:compatExt spid="_x0000_s3229"/>
                </a:ext>
                <a:ext uri="{FF2B5EF4-FFF2-40B4-BE49-F238E27FC236}">
                  <a16:creationId xmlns:a16="http://schemas.microsoft.com/office/drawing/2014/main" id="{00000000-0008-0000-0700-00009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253</xdr:row>
          <xdr:rowOff>9525</xdr:rowOff>
        </xdr:from>
        <xdr:to>
          <xdr:col>14</xdr:col>
          <xdr:colOff>495300</xdr:colOff>
          <xdr:row>254</xdr:row>
          <xdr:rowOff>0</xdr:rowOff>
        </xdr:to>
        <xdr:sp macro="" textlink="">
          <xdr:nvSpPr>
            <xdr:cNvPr id="3230" name="Check Box 158" hidden="1">
              <a:extLst>
                <a:ext uri="{63B3BB69-23CF-44E3-9099-C40C66FF867C}">
                  <a14:compatExt spid="_x0000_s3230"/>
                </a:ext>
                <a:ext uri="{FF2B5EF4-FFF2-40B4-BE49-F238E27FC236}">
                  <a16:creationId xmlns:a16="http://schemas.microsoft.com/office/drawing/2014/main" id="{00000000-0008-0000-0700-00009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254</xdr:row>
          <xdr:rowOff>9525</xdr:rowOff>
        </xdr:from>
        <xdr:to>
          <xdr:col>14</xdr:col>
          <xdr:colOff>495300</xdr:colOff>
          <xdr:row>255</xdr:row>
          <xdr:rowOff>0</xdr:rowOff>
        </xdr:to>
        <xdr:sp macro="" textlink="">
          <xdr:nvSpPr>
            <xdr:cNvPr id="3231" name="Check Box 159" hidden="1">
              <a:extLst>
                <a:ext uri="{63B3BB69-23CF-44E3-9099-C40C66FF867C}">
                  <a14:compatExt spid="_x0000_s3231"/>
                </a:ext>
                <a:ext uri="{FF2B5EF4-FFF2-40B4-BE49-F238E27FC236}">
                  <a16:creationId xmlns:a16="http://schemas.microsoft.com/office/drawing/2014/main" id="{00000000-0008-0000-0700-00009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255</xdr:row>
          <xdr:rowOff>9525</xdr:rowOff>
        </xdr:from>
        <xdr:to>
          <xdr:col>14</xdr:col>
          <xdr:colOff>495300</xdr:colOff>
          <xdr:row>256</xdr:row>
          <xdr:rowOff>0</xdr:rowOff>
        </xdr:to>
        <xdr:sp macro="" textlink="">
          <xdr:nvSpPr>
            <xdr:cNvPr id="3232" name="Check Box 160" hidden="1">
              <a:extLst>
                <a:ext uri="{63B3BB69-23CF-44E3-9099-C40C66FF867C}">
                  <a14:compatExt spid="_x0000_s3232"/>
                </a:ext>
                <a:ext uri="{FF2B5EF4-FFF2-40B4-BE49-F238E27FC236}">
                  <a16:creationId xmlns:a16="http://schemas.microsoft.com/office/drawing/2014/main" id="{00000000-0008-0000-0700-0000A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256</xdr:row>
          <xdr:rowOff>9525</xdr:rowOff>
        </xdr:from>
        <xdr:to>
          <xdr:col>14</xdr:col>
          <xdr:colOff>495300</xdr:colOff>
          <xdr:row>257</xdr:row>
          <xdr:rowOff>0</xdr:rowOff>
        </xdr:to>
        <xdr:sp macro="" textlink="">
          <xdr:nvSpPr>
            <xdr:cNvPr id="3233" name="Check Box 161" hidden="1">
              <a:extLst>
                <a:ext uri="{63B3BB69-23CF-44E3-9099-C40C66FF867C}">
                  <a14:compatExt spid="_x0000_s3233"/>
                </a:ext>
                <a:ext uri="{FF2B5EF4-FFF2-40B4-BE49-F238E27FC236}">
                  <a16:creationId xmlns:a16="http://schemas.microsoft.com/office/drawing/2014/main" id="{00000000-0008-0000-0700-0000A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257</xdr:row>
          <xdr:rowOff>9525</xdr:rowOff>
        </xdr:from>
        <xdr:to>
          <xdr:col>14</xdr:col>
          <xdr:colOff>495300</xdr:colOff>
          <xdr:row>258</xdr:row>
          <xdr:rowOff>0</xdr:rowOff>
        </xdr:to>
        <xdr:sp macro="" textlink="">
          <xdr:nvSpPr>
            <xdr:cNvPr id="3234" name="Check Box 162" hidden="1">
              <a:extLst>
                <a:ext uri="{63B3BB69-23CF-44E3-9099-C40C66FF867C}">
                  <a14:compatExt spid="_x0000_s3234"/>
                </a:ext>
                <a:ext uri="{FF2B5EF4-FFF2-40B4-BE49-F238E27FC236}">
                  <a16:creationId xmlns:a16="http://schemas.microsoft.com/office/drawing/2014/main" id="{00000000-0008-0000-0700-0000A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258</xdr:row>
          <xdr:rowOff>9525</xdr:rowOff>
        </xdr:from>
        <xdr:to>
          <xdr:col>14</xdr:col>
          <xdr:colOff>495300</xdr:colOff>
          <xdr:row>259</xdr:row>
          <xdr:rowOff>0</xdr:rowOff>
        </xdr:to>
        <xdr:sp macro="" textlink="">
          <xdr:nvSpPr>
            <xdr:cNvPr id="3235" name="Check Box 163" hidden="1">
              <a:extLst>
                <a:ext uri="{63B3BB69-23CF-44E3-9099-C40C66FF867C}">
                  <a14:compatExt spid="_x0000_s3235"/>
                </a:ext>
                <a:ext uri="{FF2B5EF4-FFF2-40B4-BE49-F238E27FC236}">
                  <a16:creationId xmlns:a16="http://schemas.microsoft.com/office/drawing/2014/main" id="{00000000-0008-0000-0700-0000A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259</xdr:row>
          <xdr:rowOff>9525</xdr:rowOff>
        </xdr:from>
        <xdr:to>
          <xdr:col>14</xdr:col>
          <xdr:colOff>495300</xdr:colOff>
          <xdr:row>260</xdr:row>
          <xdr:rowOff>0</xdr:rowOff>
        </xdr:to>
        <xdr:sp macro="" textlink="">
          <xdr:nvSpPr>
            <xdr:cNvPr id="3236" name="Check Box 164" hidden="1">
              <a:extLst>
                <a:ext uri="{63B3BB69-23CF-44E3-9099-C40C66FF867C}">
                  <a14:compatExt spid="_x0000_s3236"/>
                </a:ext>
                <a:ext uri="{FF2B5EF4-FFF2-40B4-BE49-F238E27FC236}">
                  <a16:creationId xmlns:a16="http://schemas.microsoft.com/office/drawing/2014/main" id="{00000000-0008-0000-0700-0000A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260</xdr:row>
          <xdr:rowOff>9525</xdr:rowOff>
        </xdr:from>
        <xdr:to>
          <xdr:col>14</xdr:col>
          <xdr:colOff>495300</xdr:colOff>
          <xdr:row>261</xdr:row>
          <xdr:rowOff>0</xdr:rowOff>
        </xdr:to>
        <xdr:sp macro="" textlink="">
          <xdr:nvSpPr>
            <xdr:cNvPr id="3237" name="Check Box 165" hidden="1">
              <a:extLst>
                <a:ext uri="{63B3BB69-23CF-44E3-9099-C40C66FF867C}">
                  <a14:compatExt spid="_x0000_s3237"/>
                </a:ext>
                <a:ext uri="{FF2B5EF4-FFF2-40B4-BE49-F238E27FC236}">
                  <a16:creationId xmlns:a16="http://schemas.microsoft.com/office/drawing/2014/main" id="{00000000-0008-0000-0700-0000A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261</xdr:row>
          <xdr:rowOff>9525</xdr:rowOff>
        </xdr:from>
        <xdr:to>
          <xdr:col>14</xdr:col>
          <xdr:colOff>495300</xdr:colOff>
          <xdr:row>262</xdr:row>
          <xdr:rowOff>0</xdr:rowOff>
        </xdr:to>
        <xdr:sp macro="" textlink="">
          <xdr:nvSpPr>
            <xdr:cNvPr id="3238" name="Check Box 166" hidden="1">
              <a:extLst>
                <a:ext uri="{63B3BB69-23CF-44E3-9099-C40C66FF867C}">
                  <a14:compatExt spid="_x0000_s3238"/>
                </a:ext>
                <a:ext uri="{FF2B5EF4-FFF2-40B4-BE49-F238E27FC236}">
                  <a16:creationId xmlns:a16="http://schemas.microsoft.com/office/drawing/2014/main" id="{00000000-0008-0000-0700-0000A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262</xdr:row>
          <xdr:rowOff>9525</xdr:rowOff>
        </xdr:from>
        <xdr:to>
          <xdr:col>14</xdr:col>
          <xdr:colOff>495300</xdr:colOff>
          <xdr:row>263</xdr:row>
          <xdr:rowOff>0</xdr:rowOff>
        </xdr:to>
        <xdr:sp macro="" textlink="">
          <xdr:nvSpPr>
            <xdr:cNvPr id="3239" name="Check Box 167" hidden="1">
              <a:extLst>
                <a:ext uri="{63B3BB69-23CF-44E3-9099-C40C66FF867C}">
                  <a14:compatExt spid="_x0000_s3239"/>
                </a:ext>
                <a:ext uri="{FF2B5EF4-FFF2-40B4-BE49-F238E27FC236}">
                  <a16:creationId xmlns:a16="http://schemas.microsoft.com/office/drawing/2014/main" id="{00000000-0008-0000-0700-0000A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263</xdr:row>
          <xdr:rowOff>9525</xdr:rowOff>
        </xdr:from>
        <xdr:to>
          <xdr:col>14</xdr:col>
          <xdr:colOff>495300</xdr:colOff>
          <xdr:row>264</xdr:row>
          <xdr:rowOff>0</xdr:rowOff>
        </xdr:to>
        <xdr:sp macro="" textlink="">
          <xdr:nvSpPr>
            <xdr:cNvPr id="3240" name="Check Box 168" hidden="1">
              <a:extLst>
                <a:ext uri="{63B3BB69-23CF-44E3-9099-C40C66FF867C}">
                  <a14:compatExt spid="_x0000_s3240"/>
                </a:ext>
                <a:ext uri="{FF2B5EF4-FFF2-40B4-BE49-F238E27FC236}">
                  <a16:creationId xmlns:a16="http://schemas.microsoft.com/office/drawing/2014/main" id="{00000000-0008-0000-0700-0000A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264</xdr:row>
          <xdr:rowOff>9525</xdr:rowOff>
        </xdr:from>
        <xdr:to>
          <xdr:col>14</xdr:col>
          <xdr:colOff>495300</xdr:colOff>
          <xdr:row>265</xdr:row>
          <xdr:rowOff>0</xdr:rowOff>
        </xdr:to>
        <xdr:sp macro="" textlink="">
          <xdr:nvSpPr>
            <xdr:cNvPr id="3241" name="Check Box 169" hidden="1">
              <a:extLst>
                <a:ext uri="{63B3BB69-23CF-44E3-9099-C40C66FF867C}">
                  <a14:compatExt spid="_x0000_s3241"/>
                </a:ext>
                <a:ext uri="{FF2B5EF4-FFF2-40B4-BE49-F238E27FC236}">
                  <a16:creationId xmlns:a16="http://schemas.microsoft.com/office/drawing/2014/main" id="{00000000-0008-0000-0700-0000A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265</xdr:row>
          <xdr:rowOff>9525</xdr:rowOff>
        </xdr:from>
        <xdr:to>
          <xdr:col>14</xdr:col>
          <xdr:colOff>495300</xdr:colOff>
          <xdr:row>266</xdr:row>
          <xdr:rowOff>0</xdr:rowOff>
        </xdr:to>
        <xdr:sp macro="" textlink="">
          <xdr:nvSpPr>
            <xdr:cNvPr id="3242" name="Check Box 170" hidden="1">
              <a:extLst>
                <a:ext uri="{63B3BB69-23CF-44E3-9099-C40C66FF867C}">
                  <a14:compatExt spid="_x0000_s3242"/>
                </a:ext>
                <a:ext uri="{FF2B5EF4-FFF2-40B4-BE49-F238E27FC236}">
                  <a16:creationId xmlns:a16="http://schemas.microsoft.com/office/drawing/2014/main" id="{00000000-0008-0000-0700-0000A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266</xdr:row>
          <xdr:rowOff>9525</xdr:rowOff>
        </xdr:from>
        <xdr:to>
          <xdr:col>14</xdr:col>
          <xdr:colOff>495300</xdr:colOff>
          <xdr:row>267</xdr:row>
          <xdr:rowOff>0</xdr:rowOff>
        </xdr:to>
        <xdr:sp macro="" textlink="">
          <xdr:nvSpPr>
            <xdr:cNvPr id="3243" name="Check Box 171" hidden="1">
              <a:extLst>
                <a:ext uri="{63B3BB69-23CF-44E3-9099-C40C66FF867C}">
                  <a14:compatExt spid="_x0000_s3243"/>
                </a:ext>
                <a:ext uri="{FF2B5EF4-FFF2-40B4-BE49-F238E27FC236}">
                  <a16:creationId xmlns:a16="http://schemas.microsoft.com/office/drawing/2014/main" id="{00000000-0008-0000-0700-0000A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252</xdr:row>
          <xdr:rowOff>9525</xdr:rowOff>
        </xdr:from>
        <xdr:to>
          <xdr:col>15</xdr:col>
          <xdr:colOff>495300</xdr:colOff>
          <xdr:row>253</xdr:row>
          <xdr:rowOff>0</xdr:rowOff>
        </xdr:to>
        <xdr:sp macro="" textlink="">
          <xdr:nvSpPr>
            <xdr:cNvPr id="3244" name="Check Box 172" hidden="1">
              <a:extLst>
                <a:ext uri="{63B3BB69-23CF-44E3-9099-C40C66FF867C}">
                  <a14:compatExt spid="_x0000_s3244"/>
                </a:ext>
                <a:ext uri="{FF2B5EF4-FFF2-40B4-BE49-F238E27FC236}">
                  <a16:creationId xmlns:a16="http://schemas.microsoft.com/office/drawing/2014/main" id="{00000000-0008-0000-0700-0000A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253</xdr:row>
          <xdr:rowOff>9525</xdr:rowOff>
        </xdr:from>
        <xdr:to>
          <xdr:col>15</xdr:col>
          <xdr:colOff>495300</xdr:colOff>
          <xdr:row>254</xdr:row>
          <xdr:rowOff>0</xdr:rowOff>
        </xdr:to>
        <xdr:sp macro="" textlink="">
          <xdr:nvSpPr>
            <xdr:cNvPr id="3245" name="Check Box 173" hidden="1">
              <a:extLst>
                <a:ext uri="{63B3BB69-23CF-44E3-9099-C40C66FF867C}">
                  <a14:compatExt spid="_x0000_s3245"/>
                </a:ext>
                <a:ext uri="{FF2B5EF4-FFF2-40B4-BE49-F238E27FC236}">
                  <a16:creationId xmlns:a16="http://schemas.microsoft.com/office/drawing/2014/main" id="{00000000-0008-0000-0700-0000A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254</xdr:row>
          <xdr:rowOff>9525</xdr:rowOff>
        </xdr:from>
        <xdr:to>
          <xdr:col>15</xdr:col>
          <xdr:colOff>495300</xdr:colOff>
          <xdr:row>255</xdr:row>
          <xdr:rowOff>0</xdr:rowOff>
        </xdr:to>
        <xdr:sp macro="" textlink="">
          <xdr:nvSpPr>
            <xdr:cNvPr id="3246" name="Check Box 174" hidden="1">
              <a:extLst>
                <a:ext uri="{63B3BB69-23CF-44E3-9099-C40C66FF867C}">
                  <a14:compatExt spid="_x0000_s3246"/>
                </a:ext>
                <a:ext uri="{FF2B5EF4-FFF2-40B4-BE49-F238E27FC236}">
                  <a16:creationId xmlns:a16="http://schemas.microsoft.com/office/drawing/2014/main" id="{00000000-0008-0000-0700-0000A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255</xdr:row>
          <xdr:rowOff>9525</xdr:rowOff>
        </xdr:from>
        <xdr:to>
          <xdr:col>15</xdr:col>
          <xdr:colOff>495300</xdr:colOff>
          <xdr:row>256</xdr:row>
          <xdr:rowOff>0</xdr:rowOff>
        </xdr:to>
        <xdr:sp macro="" textlink="">
          <xdr:nvSpPr>
            <xdr:cNvPr id="3247" name="Check Box 175" hidden="1">
              <a:extLst>
                <a:ext uri="{63B3BB69-23CF-44E3-9099-C40C66FF867C}">
                  <a14:compatExt spid="_x0000_s3247"/>
                </a:ext>
                <a:ext uri="{FF2B5EF4-FFF2-40B4-BE49-F238E27FC236}">
                  <a16:creationId xmlns:a16="http://schemas.microsoft.com/office/drawing/2014/main" id="{00000000-0008-0000-0700-0000A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256</xdr:row>
          <xdr:rowOff>9525</xdr:rowOff>
        </xdr:from>
        <xdr:to>
          <xdr:col>15</xdr:col>
          <xdr:colOff>495300</xdr:colOff>
          <xdr:row>257</xdr:row>
          <xdr:rowOff>0</xdr:rowOff>
        </xdr:to>
        <xdr:sp macro="" textlink="">
          <xdr:nvSpPr>
            <xdr:cNvPr id="3248" name="Check Box 176" hidden="1">
              <a:extLst>
                <a:ext uri="{63B3BB69-23CF-44E3-9099-C40C66FF867C}">
                  <a14:compatExt spid="_x0000_s3248"/>
                </a:ext>
                <a:ext uri="{FF2B5EF4-FFF2-40B4-BE49-F238E27FC236}">
                  <a16:creationId xmlns:a16="http://schemas.microsoft.com/office/drawing/2014/main" id="{00000000-0008-0000-0700-0000B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257</xdr:row>
          <xdr:rowOff>9525</xdr:rowOff>
        </xdr:from>
        <xdr:to>
          <xdr:col>15</xdr:col>
          <xdr:colOff>495300</xdr:colOff>
          <xdr:row>258</xdr:row>
          <xdr:rowOff>0</xdr:rowOff>
        </xdr:to>
        <xdr:sp macro="" textlink="">
          <xdr:nvSpPr>
            <xdr:cNvPr id="3249" name="Check Box 177" hidden="1">
              <a:extLst>
                <a:ext uri="{63B3BB69-23CF-44E3-9099-C40C66FF867C}">
                  <a14:compatExt spid="_x0000_s3249"/>
                </a:ext>
                <a:ext uri="{FF2B5EF4-FFF2-40B4-BE49-F238E27FC236}">
                  <a16:creationId xmlns:a16="http://schemas.microsoft.com/office/drawing/2014/main" id="{00000000-0008-0000-0700-0000B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258</xdr:row>
          <xdr:rowOff>9525</xdr:rowOff>
        </xdr:from>
        <xdr:to>
          <xdr:col>15</xdr:col>
          <xdr:colOff>495300</xdr:colOff>
          <xdr:row>259</xdr:row>
          <xdr:rowOff>0</xdr:rowOff>
        </xdr:to>
        <xdr:sp macro="" textlink="">
          <xdr:nvSpPr>
            <xdr:cNvPr id="3250" name="Check Box 178" hidden="1">
              <a:extLst>
                <a:ext uri="{63B3BB69-23CF-44E3-9099-C40C66FF867C}">
                  <a14:compatExt spid="_x0000_s3250"/>
                </a:ext>
                <a:ext uri="{FF2B5EF4-FFF2-40B4-BE49-F238E27FC236}">
                  <a16:creationId xmlns:a16="http://schemas.microsoft.com/office/drawing/2014/main" id="{00000000-0008-0000-0700-0000B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259</xdr:row>
          <xdr:rowOff>9525</xdr:rowOff>
        </xdr:from>
        <xdr:to>
          <xdr:col>15</xdr:col>
          <xdr:colOff>495300</xdr:colOff>
          <xdr:row>260</xdr:row>
          <xdr:rowOff>0</xdr:rowOff>
        </xdr:to>
        <xdr:sp macro="" textlink="">
          <xdr:nvSpPr>
            <xdr:cNvPr id="3251" name="Check Box 179" hidden="1">
              <a:extLst>
                <a:ext uri="{63B3BB69-23CF-44E3-9099-C40C66FF867C}">
                  <a14:compatExt spid="_x0000_s3251"/>
                </a:ext>
                <a:ext uri="{FF2B5EF4-FFF2-40B4-BE49-F238E27FC236}">
                  <a16:creationId xmlns:a16="http://schemas.microsoft.com/office/drawing/2014/main" id="{00000000-0008-0000-0700-0000B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260</xdr:row>
          <xdr:rowOff>9525</xdr:rowOff>
        </xdr:from>
        <xdr:to>
          <xdr:col>15</xdr:col>
          <xdr:colOff>495300</xdr:colOff>
          <xdr:row>261</xdr:row>
          <xdr:rowOff>0</xdr:rowOff>
        </xdr:to>
        <xdr:sp macro="" textlink="">
          <xdr:nvSpPr>
            <xdr:cNvPr id="3252" name="Check Box 180" hidden="1">
              <a:extLst>
                <a:ext uri="{63B3BB69-23CF-44E3-9099-C40C66FF867C}">
                  <a14:compatExt spid="_x0000_s3252"/>
                </a:ext>
                <a:ext uri="{FF2B5EF4-FFF2-40B4-BE49-F238E27FC236}">
                  <a16:creationId xmlns:a16="http://schemas.microsoft.com/office/drawing/2014/main" id="{00000000-0008-0000-0700-0000B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261</xdr:row>
          <xdr:rowOff>9525</xdr:rowOff>
        </xdr:from>
        <xdr:to>
          <xdr:col>15</xdr:col>
          <xdr:colOff>495300</xdr:colOff>
          <xdr:row>262</xdr:row>
          <xdr:rowOff>0</xdr:rowOff>
        </xdr:to>
        <xdr:sp macro="" textlink="">
          <xdr:nvSpPr>
            <xdr:cNvPr id="3253" name="Check Box 181" hidden="1">
              <a:extLst>
                <a:ext uri="{63B3BB69-23CF-44E3-9099-C40C66FF867C}">
                  <a14:compatExt spid="_x0000_s3253"/>
                </a:ext>
                <a:ext uri="{FF2B5EF4-FFF2-40B4-BE49-F238E27FC236}">
                  <a16:creationId xmlns:a16="http://schemas.microsoft.com/office/drawing/2014/main" id="{00000000-0008-0000-0700-0000B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262</xdr:row>
          <xdr:rowOff>9525</xdr:rowOff>
        </xdr:from>
        <xdr:to>
          <xdr:col>15</xdr:col>
          <xdr:colOff>495300</xdr:colOff>
          <xdr:row>263</xdr:row>
          <xdr:rowOff>0</xdr:rowOff>
        </xdr:to>
        <xdr:sp macro="" textlink="">
          <xdr:nvSpPr>
            <xdr:cNvPr id="3254" name="Check Box 182" hidden="1">
              <a:extLst>
                <a:ext uri="{63B3BB69-23CF-44E3-9099-C40C66FF867C}">
                  <a14:compatExt spid="_x0000_s3254"/>
                </a:ext>
                <a:ext uri="{FF2B5EF4-FFF2-40B4-BE49-F238E27FC236}">
                  <a16:creationId xmlns:a16="http://schemas.microsoft.com/office/drawing/2014/main" id="{00000000-0008-0000-0700-0000B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263</xdr:row>
          <xdr:rowOff>9525</xdr:rowOff>
        </xdr:from>
        <xdr:to>
          <xdr:col>15</xdr:col>
          <xdr:colOff>495300</xdr:colOff>
          <xdr:row>264</xdr:row>
          <xdr:rowOff>0</xdr:rowOff>
        </xdr:to>
        <xdr:sp macro="" textlink="">
          <xdr:nvSpPr>
            <xdr:cNvPr id="3255" name="Check Box 183" hidden="1">
              <a:extLst>
                <a:ext uri="{63B3BB69-23CF-44E3-9099-C40C66FF867C}">
                  <a14:compatExt spid="_x0000_s3255"/>
                </a:ext>
                <a:ext uri="{FF2B5EF4-FFF2-40B4-BE49-F238E27FC236}">
                  <a16:creationId xmlns:a16="http://schemas.microsoft.com/office/drawing/2014/main" id="{00000000-0008-0000-0700-0000B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264</xdr:row>
          <xdr:rowOff>9525</xdr:rowOff>
        </xdr:from>
        <xdr:to>
          <xdr:col>15</xdr:col>
          <xdr:colOff>495300</xdr:colOff>
          <xdr:row>265</xdr:row>
          <xdr:rowOff>0</xdr:rowOff>
        </xdr:to>
        <xdr:sp macro="" textlink="">
          <xdr:nvSpPr>
            <xdr:cNvPr id="3256" name="Check Box 184" hidden="1">
              <a:extLst>
                <a:ext uri="{63B3BB69-23CF-44E3-9099-C40C66FF867C}">
                  <a14:compatExt spid="_x0000_s3256"/>
                </a:ext>
                <a:ext uri="{FF2B5EF4-FFF2-40B4-BE49-F238E27FC236}">
                  <a16:creationId xmlns:a16="http://schemas.microsoft.com/office/drawing/2014/main" id="{00000000-0008-0000-0700-0000B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265</xdr:row>
          <xdr:rowOff>9525</xdr:rowOff>
        </xdr:from>
        <xdr:to>
          <xdr:col>15</xdr:col>
          <xdr:colOff>495300</xdr:colOff>
          <xdr:row>266</xdr:row>
          <xdr:rowOff>0</xdr:rowOff>
        </xdr:to>
        <xdr:sp macro="" textlink="">
          <xdr:nvSpPr>
            <xdr:cNvPr id="3257" name="Check Box 185" hidden="1">
              <a:extLst>
                <a:ext uri="{63B3BB69-23CF-44E3-9099-C40C66FF867C}">
                  <a14:compatExt spid="_x0000_s3257"/>
                </a:ext>
                <a:ext uri="{FF2B5EF4-FFF2-40B4-BE49-F238E27FC236}">
                  <a16:creationId xmlns:a16="http://schemas.microsoft.com/office/drawing/2014/main" id="{00000000-0008-0000-0700-0000B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266</xdr:row>
          <xdr:rowOff>9525</xdr:rowOff>
        </xdr:from>
        <xdr:to>
          <xdr:col>15</xdr:col>
          <xdr:colOff>495300</xdr:colOff>
          <xdr:row>267</xdr:row>
          <xdr:rowOff>0</xdr:rowOff>
        </xdr:to>
        <xdr:sp macro="" textlink="">
          <xdr:nvSpPr>
            <xdr:cNvPr id="3258" name="Check Box 186" hidden="1">
              <a:extLst>
                <a:ext uri="{63B3BB69-23CF-44E3-9099-C40C66FF867C}">
                  <a14:compatExt spid="_x0000_s3258"/>
                </a:ext>
                <a:ext uri="{FF2B5EF4-FFF2-40B4-BE49-F238E27FC236}">
                  <a16:creationId xmlns:a16="http://schemas.microsoft.com/office/drawing/2014/main" id="{00000000-0008-0000-0700-0000B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256</xdr:row>
          <xdr:rowOff>9525</xdr:rowOff>
        </xdr:from>
        <xdr:to>
          <xdr:col>15</xdr:col>
          <xdr:colOff>495300</xdr:colOff>
          <xdr:row>257</xdr:row>
          <xdr:rowOff>0</xdr:rowOff>
        </xdr:to>
        <xdr:sp macro="" textlink="">
          <xdr:nvSpPr>
            <xdr:cNvPr id="3259" name="Check Box 187" hidden="1">
              <a:extLst>
                <a:ext uri="{63B3BB69-23CF-44E3-9099-C40C66FF867C}">
                  <a14:compatExt spid="_x0000_s3259"/>
                </a:ext>
                <a:ext uri="{FF2B5EF4-FFF2-40B4-BE49-F238E27FC236}">
                  <a16:creationId xmlns:a16="http://schemas.microsoft.com/office/drawing/2014/main" id="{00000000-0008-0000-0700-0000B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257</xdr:row>
          <xdr:rowOff>9525</xdr:rowOff>
        </xdr:from>
        <xdr:to>
          <xdr:col>15</xdr:col>
          <xdr:colOff>495300</xdr:colOff>
          <xdr:row>258</xdr:row>
          <xdr:rowOff>0</xdr:rowOff>
        </xdr:to>
        <xdr:sp macro="" textlink="">
          <xdr:nvSpPr>
            <xdr:cNvPr id="3260" name="Check Box 188" hidden="1">
              <a:extLst>
                <a:ext uri="{63B3BB69-23CF-44E3-9099-C40C66FF867C}">
                  <a14:compatExt spid="_x0000_s3260"/>
                </a:ext>
                <a:ext uri="{FF2B5EF4-FFF2-40B4-BE49-F238E27FC236}">
                  <a16:creationId xmlns:a16="http://schemas.microsoft.com/office/drawing/2014/main" id="{00000000-0008-0000-0700-0000B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258</xdr:row>
          <xdr:rowOff>9525</xdr:rowOff>
        </xdr:from>
        <xdr:to>
          <xdr:col>15</xdr:col>
          <xdr:colOff>495300</xdr:colOff>
          <xdr:row>259</xdr:row>
          <xdr:rowOff>0</xdr:rowOff>
        </xdr:to>
        <xdr:sp macro="" textlink="">
          <xdr:nvSpPr>
            <xdr:cNvPr id="3261" name="Check Box 189" hidden="1">
              <a:extLst>
                <a:ext uri="{63B3BB69-23CF-44E3-9099-C40C66FF867C}">
                  <a14:compatExt spid="_x0000_s3261"/>
                </a:ext>
                <a:ext uri="{FF2B5EF4-FFF2-40B4-BE49-F238E27FC236}">
                  <a16:creationId xmlns:a16="http://schemas.microsoft.com/office/drawing/2014/main" id="{00000000-0008-0000-0700-0000B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259</xdr:row>
          <xdr:rowOff>9525</xdr:rowOff>
        </xdr:from>
        <xdr:to>
          <xdr:col>15</xdr:col>
          <xdr:colOff>495300</xdr:colOff>
          <xdr:row>260</xdr:row>
          <xdr:rowOff>0</xdr:rowOff>
        </xdr:to>
        <xdr:sp macro="" textlink="">
          <xdr:nvSpPr>
            <xdr:cNvPr id="3262" name="Check Box 190" hidden="1">
              <a:extLst>
                <a:ext uri="{63B3BB69-23CF-44E3-9099-C40C66FF867C}">
                  <a14:compatExt spid="_x0000_s3262"/>
                </a:ext>
                <a:ext uri="{FF2B5EF4-FFF2-40B4-BE49-F238E27FC236}">
                  <a16:creationId xmlns:a16="http://schemas.microsoft.com/office/drawing/2014/main" id="{00000000-0008-0000-0700-0000B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260</xdr:row>
          <xdr:rowOff>9525</xdr:rowOff>
        </xdr:from>
        <xdr:to>
          <xdr:col>15</xdr:col>
          <xdr:colOff>495300</xdr:colOff>
          <xdr:row>261</xdr:row>
          <xdr:rowOff>0</xdr:rowOff>
        </xdr:to>
        <xdr:sp macro="" textlink="">
          <xdr:nvSpPr>
            <xdr:cNvPr id="3263" name="Check Box 191" hidden="1">
              <a:extLst>
                <a:ext uri="{63B3BB69-23CF-44E3-9099-C40C66FF867C}">
                  <a14:compatExt spid="_x0000_s3263"/>
                </a:ext>
                <a:ext uri="{FF2B5EF4-FFF2-40B4-BE49-F238E27FC236}">
                  <a16:creationId xmlns:a16="http://schemas.microsoft.com/office/drawing/2014/main" id="{00000000-0008-0000-0700-0000B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261</xdr:row>
          <xdr:rowOff>9525</xdr:rowOff>
        </xdr:from>
        <xdr:to>
          <xdr:col>15</xdr:col>
          <xdr:colOff>495300</xdr:colOff>
          <xdr:row>262</xdr:row>
          <xdr:rowOff>0</xdr:rowOff>
        </xdr:to>
        <xdr:sp macro="" textlink="">
          <xdr:nvSpPr>
            <xdr:cNvPr id="3264" name="Check Box 192" hidden="1">
              <a:extLst>
                <a:ext uri="{63B3BB69-23CF-44E3-9099-C40C66FF867C}">
                  <a14:compatExt spid="_x0000_s3264"/>
                </a:ext>
                <a:ext uri="{FF2B5EF4-FFF2-40B4-BE49-F238E27FC236}">
                  <a16:creationId xmlns:a16="http://schemas.microsoft.com/office/drawing/2014/main" id="{00000000-0008-0000-0700-0000C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262</xdr:row>
          <xdr:rowOff>9525</xdr:rowOff>
        </xdr:from>
        <xdr:to>
          <xdr:col>15</xdr:col>
          <xdr:colOff>495300</xdr:colOff>
          <xdr:row>263</xdr:row>
          <xdr:rowOff>0</xdr:rowOff>
        </xdr:to>
        <xdr:sp macro="" textlink="">
          <xdr:nvSpPr>
            <xdr:cNvPr id="3265" name="Check Box 193" hidden="1">
              <a:extLst>
                <a:ext uri="{63B3BB69-23CF-44E3-9099-C40C66FF867C}">
                  <a14:compatExt spid="_x0000_s3265"/>
                </a:ext>
                <a:ext uri="{FF2B5EF4-FFF2-40B4-BE49-F238E27FC236}">
                  <a16:creationId xmlns:a16="http://schemas.microsoft.com/office/drawing/2014/main" id="{00000000-0008-0000-0700-0000C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263</xdr:row>
          <xdr:rowOff>9525</xdr:rowOff>
        </xdr:from>
        <xdr:to>
          <xdr:col>15</xdr:col>
          <xdr:colOff>495300</xdr:colOff>
          <xdr:row>264</xdr:row>
          <xdr:rowOff>0</xdr:rowOff>
        </xdr:to>
        <xdr:sp macro="" textlink="">
          <xdr:nvSpPr>
            <xdr:cNvPr id="3266" name="Check Box 194" hidden="1">
              <a:extLst>
                <a:ext uri="{63B3BB69-23CF-44E3-9099-C40C66FF867C}">
                  <a14:compatExt spid="_x0000_s3266"/>
                </a:ext>
                <a:ext uri="{FF2B5EF4-FFF2-40B4-BE49-F238E27FC236}">
                  <a16:creationId xmlns:a16="http://schemas.microsoft.com/office/drawing/2014/main" id="{00000000-0008-0000-0700-0000C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264</xdr:row>
          <xdr:rowOff>9525</xdr:rowOff>
        </xdr:from>
        <xdr:to>
          <xdr:col>15</xdr:col>
          <xdr:colOff>495300</xdr:colOff>
          <xdr:row>265</xdr:row>
          <xdr:rowOff>0</xdr:rowOff>
        </xdr:to>
        <xdr:sp macro="" textlink="">
          <xdr:nvSpPr>
            <xdr:cNvPr id="3267" name="Check Box 195" hidden="1">
              <a:extLst>
                <a:ext uri="{63B3BB69-23CF-44E3-9099-C40C66FF867C}">
                  <a14:compatExt spid="_x0000_s3267"/>
                </a:ext>
                <a:ext uri="{FF2B5EF4-FFF2-40B4-BE49-F238E27FC236}">
                  <a16:creationId xmlns:a16="http://schemas.microsoft.com/office/drawing/2014/main" id="{00000000-0008-0000-0700-0000C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265</xdr:row>
          <xdr:rowOff>9525</xdr:rowOff>
        </xdr:from>
        <xdr:to>
          <xdr:col>15</xdr:col>
          <xdr:colOff>495300</xdr:colOff>
          <xdr:row>266</xdr:row>
          <xdr:rowOff>0</xdr:rowOff>
        </xdr:to>
        <xdr:sp macro="" textlink="">
          <xdr:nvSpPr>
            <xdr:cNvPr id="3268" name="Check Box 196" hidden="1">
              <a:extLst>
                <a:ext uri="{63B3BB69-23CF-44E3-9099-C40C66FF867C}">
                  <a14:compatExt spid="_x0000_s3268"/>
                </a:ext>
                <a:ext uri="{FF2B5EF4-FFF2-40B4-BE49-F238E27FC236}">
                  <a16:creationId xmlns:a16="http://schemas.microsoft.com/office/drawing/2014/main" id="{00000000-0008-0000-0700-0000C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266</xdr:row>
          <xdr:rowOff>9525</xdr:rowOff>
        </xdr:from>
        <xdr:to>
          <xdr:col>15</xdr:col>
          <xdr:colOff>495300</xdr:colOff>
          <xdr:row>267</xdr:row>
          <xdr:rowOff>0</xdr:rowOff>
        </xdr:to>
        <xdr:sp macro="" textlink="">
          <xdr:nvSpPr>
            <xdr:cNvPr id="3269" name="Check Box 197" hidden="1">
              <a:extLst>
                <a:ext uri="{63B3BB69-23CF-44E3-9099-C40C66FF867C}">
                  <a14:compatExt spid="_x0000_s3269"/>
                </a:ext>
                <a:ext uri="{FF2B5EF4-FFF2-40B4-BE49-F238E27FC236}">
                  <a16:creationId xmlns:a16="http://schemas.microsoft.com/office/drawing/2014/main" id="{00000000-0008-0000-0700-0000C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240</xdr:row>
          <xdr:rowOff>9525</xdr:rowOff>
        </xdr:from>
        <xdr:to>
          <xdr:col>14</xdr:col>
          <xdr:colOff>495300</xdr:colOff>
          <xdr:row>241</xdr:row>
          <xdr:rowOff>0</xdr:rowOff>
        </xdr:to>
        <xdr:sp macro="" textlink="">
          <xdr:nvSpPr>
            <xdr:cNvPr id="3270" name="Check Box 198" hidden="1">
              <a:extLst>
                <a:ext uri="{63B3BB69-23CF-44E3-9099-C40C66FF867C}">
                  <a14:compatExt spid="_x0000_s3270"/>
                </a:ext>
                <a:ext uri="{FF2B5EF4-FFF2-40B4-BE49-F238E27FC236}">
                  <a16:creationId xmlns:a16="http://schemas.microsoft.com/office/drawing/2014/main" id="{00000000-0008-0000-0700-0000C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240</xdr:row>
          <xdr:rowOff>9525</xdr:rowOff>
        </xdr:from>
        <xdr:to>
          <xdr:col>14</xdr:col>
          <xdr:colOff>495300</xdr:colOff>
          <xdr:row>241</xdr:row>
          <xdr:rowOff>0</xdr:rowOff>
        </xdr:to>
        <xdr:sp macro="" textlink="">
          <xdr:nvSpPr>
            <xdr:cNvPr id="3271" name="Check Box 199" hidden="1">
              <a:extLst>
                <a:ext uri="{63B3BB69-23CF-44E3-9099-C40C66FF867C}">
                  <a14:compatExt spid="_x0000_s3271"/>
                </a:ext>
                <a:ext uri="{FF2B5EF4-FFF2-40B4-BE49-F238E27FC236}">
                  <a16:creationId xmlns:a16="http://schemas.microsoft.com/office/drawing/2014/main" id="{00000000-0008-0000-0700-0000C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241</xdr:row>
          <xdr:rowOff>9525</xdr:rowOff>
        </xdr:from>
        <xdr:to>
          <xdr:col>14</xdr:col>
          <xdr:colOff>495300</xdr:colOff>
          <xdr:row>242</xdr:row>
          <xdr:rowOff>0</xdr:rowOff>
        </xdr:to>
        <xdr:sp macro="" textlink="">
          <xdr:nvSpPr>
            <xdr:cNvPr id="3272" name="Check Box 200" hidden="1">
              <a:extLst>
                <a:ext uri="{63B3BB69-23CF-44E3-9099-C40C66FF867C}">
                  <a14:compatExt spid="_x0000_s3272"/>
                </a:ext>
                <a:ext uri="{FF2B5EF4-FFF2-40B4-BE49-F238E27FC236}">
                  <a16:creationId xmlns:a16="http://schemas.microsoft.com/office/drawing/2014/main" id="{00000000-0008-0000-0700-0000C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242</xdr:row>
          <xdr:rowOff>9525</xdr:rowOff>
        </xdr:from>
        <xdr:to>
          <xdr:col>14</xdr:col>
          <xdr:colOff>495300</xdr:colOff>
          <xdr:row>243</xdr:row>
          <xdr:rowOff>0</xdr:rowOff>
        </xdr:to>
        <xdr:sp macro="" textlink="">
          <xdr:nvSpPr>
            <xdr:cNvPr id="3273" name="Check Box 201" hidden="1">
              <a:extLst>
                <a:ext uri="{63B3BB69-23CF-44E3-9099-C40C66FF867C}">
                  <a14:compatExt spid="_x0000_s3273"/>
                </a:ext>
                <a:ext uri="{FF2B5EF4-FFF2-40B4-BE49-F238E27FC236}">
                  <a16:creationId xmlns:a16="http://schemas.microsoft.com/office/drawing/2014/main" id="{00000000-0008-0000-0700-0000C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243</xdr:row>
          <xdr:rowOff>9525</xdr:rowOff>
        </xdr:from>
        <xdr:to>
          <xdr:col>14</xdr:col>
          <xdr:colOff>495300</xdr:colOff>
          <xdr:row>244</xdr:row>
          <xdr:rowOff>0</xdr:rowOff>
        </xdr:to>
        <xdr:sp macro="" textlink="">
          <xdr:nvSpPr>
            <xdr:cNvPr id="3274" name="Check Box 202" hidden="1">
              <a:extLst>
                <a:ext uri="{63B3BB69-23CF-44E3-9099-C40C66FF867C}">
                  <a14:compatExt spid="_x0000_s3274"/>
                </a:ext>
                <a:ext uri="{FF2B5EF4-FFF2-40B4-BE49-F238E27FC236}">
                  <a16:creationId xmlns:a16="http://schemas.microsoft.com/office/drawing/2014/main" id="{00000000-0008-0000-0700-0000C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244</xdr:row>
          <xdr:rowOff>9525</xdr:rowOff>
        </xdr:from>
        <xdr:to>
          <xdr:col>14</xdr:col>
          <xdr:colOff>495300</xdr:colOff>
          <xdr:row>245</xdr:row>
          <xdr:rowOff>0</xdr:rowOff>
        </xdr:to>
        <xdr:sp macro="" textlink="">
          <xdr:nvSpPr>
            <xdr:cNvPr id="3275" name="Check Box 203" hidden="1">
              <a:extLst>
                <a:ext uri="{63B3BB69-23CF-44E3-9099-C40C66FF867C}">
                  <a14:compatExt spid="_x0000_s3275"/>
                </a:ext>
                <a:ext uri="{FF2B5EF4-FFF2-40B4-BE49-F238E27FC236}">
                  <a16:creationId xmlns:a16="http://schemas.microsoft.com/office/drawing/2014/main" id="{00000000-0008-0000-0700-0000C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245</xdr:row>
          <xdr:rowOff>9525</xdr:rowOff>
        </xdr:from>
        <xdr:to>
          <xdr:col>14</xdr:col>
          <xdr:colOff>495300</xdr:colOff>
          <xdr:row>246</xdr:row>
          <xdr:rowOff>0</xdr:rowOff>
        </xdr:to>
        <xdr:sp macro="" textlink="">
          <xdr:nvSpPr>
            <xdr:cNvPr id="3276" name="Check Box 204" hidden="1">
              <a:extLst>
                <a:ext uri="{63B3BB69-23CF-44E3-9099-C40C66FF867C}">
                  <a14:compatExt spid="_x0000_s3276"/>
                </a:ext>
                <a:ext uri="{FF2B5EF4-FFF2-40B4-BE49-F238E27FC236}">
                  <a16:creationId xmlns:a16="http://schemas.microsoft.com/office/drawing/2014/main" id="{00000000-0008-0000-0700-0000C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246</xdr:row>
          <xdr:rowOff>9525</xdr:rowOff>
        </xdr:from>
        <xdr:to>
          <xdr:col>14</xdr:col>
          <xdr:colOff>495300</xdr:colOff>
          <xdr:row>247</xdr:row>
          <xdr:rowOff>0</xdr:rowOff>
        </xdr:to>
        <xdr:sp macro="" textlink="">
          <xdr:nvSpPr>
            <xdr:cNvPr id="3277" name="Check Box 205" hidden="1">
              <a:extLst>
                <a:ext uri="{63B3BB69-23CF-44E3-9099-C40C66FF867C}">
                  <a14:compatExt spid="_x0000_s3277"/>
                </a:ext>
                <a:ext uri="{FF2B5EF4-FFF2-40B4-BE49-F238E27FC236}">
                  <a16:creationId xmlns:a16="http://schemas.microsoft.com/office/drawing/2014/main" id="{00000000-0008-0000-0700-0000C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247</xdr:row>
          <xdr:rowOff>9525</xdr:rowOff>
        </xdr:from>
        <xdr:to>
          <xdr:col>14</xdr:col>
          <xdr:colOff>495300</xdr:colOff>
          <xdr:row>248</xdr:row>
          <xdr:rowOff>0</xdr:rowOff>
        </xdr:to>
        <xdr:sp macro="" textlink="">
          <xdr:nvSpPr>
            <xdr:cNvPr id="3278" name="Check Box 206" hidden="1">
              <a:extLst>
                <a:ext uri="{63B3BB69-23CF-44E3-9099-C40C66FF867C}">
                  <a14:compatExt spid="_x0000_s3278"/>
                </a:ext>
                <a:ext uri="{FF2B5EF4-FFF2-40B4-BE49-F238E27FC236}">
                  <a16:creationId xmlns:a16="http://schemas.microsoft.com/office/drawing/2014/main" id="{00000000-0008-0000-0700-0000C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175</xdr:row>
          <xdr:rowOff>0</xdr:rowOff>
        </xdr:from>
        <xdr:to>
          <xdr:col>15</xdr:col>
          <xdr:colOff>200025</xdr:colOff>
          <xdr:row>176</xdr:row>
          <xdr:rowOff>9525</xdr:rowOff>
        </xdr:to>
        <xdr:sp macro="" textlink="">
          <xdr:nvSpPr>
            <xdr:cNvPr id="3283" name="CheckBox O149" hidden="1">
              <a:extLst>
                <a:ext uri="{63B3BB69-23CF-44E3-9099-C40C66FF867C}">
                  <a14:compatExt spid="_x0000_s3283"/>
                </a:ext>
                <a:ext uri="{FF2B5EF4-FFF2-40B4-BE49-F238E27FC236}">
                  <a16:creationId xmlns:a16="http://schemas.microsoft.com/office/drawing/2014/main" id="{00000000-0008-0000-0700-0000D3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175</xdr:row>
          <xdr:rowOff>9525</xdr:rowOff>
        </xdr:from>
        <xdr:to>
          <xdr:col>15</xdr:col>
          <xdr:colOff>523875</xdr:colOff>
          <xdr:row>176</xdr:row>
          <xdr:rowOff>19050</xdr:rowOff>
        </xdr:to>
        <xdr:sp macro="" textlink="">
          <xdr:nvSpPr>
            <xdr:cNvPr id="3284" name="CheckBox P149" hidden="1">
              <a:extLst>
                <a:ext uri="{63B3BB69-23CF-44E3-9099-C40C66FF867C}">
                  <a14:compatExt spid="_x0000_s3284"/>
                </a:ext>
                <a:ext uri="{FF2B5EF4-FFF2-40B4-BE49-F238E27FC236}">
                  <a16:creationId xmlns:a16="http://schemas.microsoft.com/office/drawing/2014/main" id="{00000000-0008-0000-0700-0000D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176</xdr:row>
          <xdr:rowOff>0</xdr:rowOff>
        </xdr:from>
        <xdr:to>
          <xdr:col>15</xdr:col>
          <xdr:colOff>200025</xdr:colOff>
          <xdr:row>177</xdr:row>
          <xdr:rowOff>9525</xdr:rowOff>
        </xdr:to>
        <xdr:sp macro="" textlink="">
          <xdr:nvSpPr>
            <xdr:cNvPr id="3285" name="CheckBox O150" hidden="1">
              <a:extLst>
                <a:ext uri="{63B3BB69-23CF-44E3-9099-C40C66FF867C}">
                  <a14:compatExt spid="_x0000_s3285"/>
                </a:ext>
                <a:ext uri="{FF2B5EF4-FFF2-40B4-BE49-F238E27FC236}">
                  <a16:creationId xmlns:a16="http://schemas.microsoft.com/office/drawing/2014/main" id="{00000000-0008-0000-0700-0000D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176</xdr:row>
          <xdr:rowOff>0</xdr:rowOff>
        </xdr:from>
        <xdr:to>
          <xdr:col>15</xdr:col>
          <xdr:colOff>514350</xdr:colOff>
          <xdr:row>177</xdr:row>
          <xdr:rowOff>9525</xdr:rowOff>
        </xdr:to>
        <xdr:sp macro="" textlink="">
          <xdr:nvSpPr>
            <xdr:cNvPr id="3286" name="CheckBox P150" hidden="1">
              <a:extLst>
                <a:ext uri="{63B3BB69-23CF-44E3-9099-C40C66FF867C}">
                  <a14:compatExt spid="_x0000_s3286"/>
                </a:ext>
                <a:ext uri="{FF2B5EF4-FFF2-40B4-BE49-F238E27FC236}">
                  <a16:creationId xmlns:a16="http://schemas.microsoft.com/office/drawing/2014/main" id="{00000000-0008-0000-0700-0000D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177</xdr:row>
          <xdr:rowOff>0</xdr:rowOff>
        </xdr:from>
        <xdr:to>
          <xdr:col>15</xdr:col>
          <xdr:colOff>200025</xdr:colOff>
          <xdr:row>178</xdr:row>
          <xdr:rowOff>9525</xdr:rowOff>
        </xdr:to>
        <xdr:sp macro="" textlink="">
          <xdr:nvSpPr>
            <xdr:cNvPr id="3287" name="CheckBox O151" hidden="1">
              <a:extLst>
                <a:ext uri="{63B3BB69-23CF-44E3-9099-C40C66FF867C}">
                  <a14:compatExt spid="_x0000_s3287"/>
                </a:ext>
                <a:ext uri="{FF2B5EF4-FFF2-40B4-BE49-F238E27FC236}">
                  <a16:creationId xmlns:a16="http://schemas.microsoft.com/office/drawing/2014/main" id="{00000000-0008-0000-0700-0000D7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176</xdr:row>
          <xdr:rowOff>180975</xdr:rowOff>
        </xdr:from>
        <xdr:to>
          <xdr:col>15</xdr:col>
          <xdr:colOff>619125</xdr:colOff>
          <xdr:row>178</xdr:row>
          <xdr:rowOff>0</xdr:rowOff>
        </xdr:to>
        <xdr:sp macro="" textlink="">
          <xdr:nvSpPr>
            <xdr:cNvPr id="3288" name="CheckBox P151" hidden="1">
              <a:extLst>
                <a:ext uri="{63B3BB69-23CF-44E3-9099-C40C66FF867C}">
                  <a14:compatExt spid="_x0000_s3288"/>
                </a:ext>
                <a:ext uri="{FF2B5EF4-FFF2-40B4-BE49-F238E27FC236}">
                  <a16:creationId xmlns:a16="http://schemas.microsoft.com/office/drawing/2014/main" id="{00000000-0008-0000-0700-0000D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178</xdr:row>
          <xdr:rowOff>0</xdr:rowOff>
        </xdr:from>
        <xdr:to>
          <xdr:col>15</xdr:col>
          <xdr:colOff>200025</xdr:colOff>
          <xdr:row>179</xdr:row>
          <xdr:rowOff>9525</xdr:rowOff>
        </xdr:to>
        <xdr:sp macro="" textlink="">
          <xdr:nvSpPr>
            <xdr:cNvPr id="3289" name="CheckBox O152" hidden="1">
              <a:extLst>
                <a:ext uri="{63B3BB69-23CF-44E3-9099-C40C66FF867C}">
                  <a14:compatExt spid="_x0000_s3289"/>
                </a:ext>
                <a:ext uri="{FF2B5EF4-FFF2-40B4-BE49-F238E27FC236}">
                  <a16:creationId xmlns:a16="http://schemas.microsoft.com/office/drawing/2014/main" id="{00000000-0008-0000-0700-0000D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178</xdr:row>
          <xdr:rowOff>0</xdr:rowOff>
        </xdr:from>
        <xdr:to>
          <xdr:col>15</xdr:col>
          <xdr:colOff>552450</xdr:colOff>
          <xdr:row>179</xdr:row>
          <xdr:rowOff>9525</xdr:rowOff>
        </xdr:to>
        <xdr:sp macro="" textlink="">
          <xdr:nvSpPr>
            <xdr:cNvPr id="3290" name="CheckBox P152" hidden="1">
              <a:extLst>
                <a:ext uri="{63B3BB69-23CF-44E3-9099-C40C66FF867C}">
                  <a14:compatExt spid="_x0000_s3290"/>
                </a:ext>
                <a:ext uri="{FF2B5EF4-FFF2-40B4-BE49-F238E27FC236}">
                  <a16:creationId xmlns:a16="http://schemas.microsoft.com/office/drawing/2014/main" id="{00000000-0008-0000-0700-0000D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179</xdr:row>
          <xdr:rowOff>0</xdr:rowOff>
        </xdr:from>
        <xdr:to>
          <xdr:col>15</xdr:col>
          <xdr:colOff>200025</xdr:colOff>
          <xdr:row>180</xdr:row>
          <xdr:rowOff>9525</xdr:rowOff>
        </xdr:to>
        <xdr:sp macro="" textlink="">
          <xdr:nvSpPr>
            <xdr:cNvPr id="3291" name="CheckBox O153" hidden="1">
              <a:extLst>
                <a:ext uri="{63B3BB69-23CF-44E3-9099-C40C66FF867C}">
                  <a14:compatExt spid="_x0000_s3291"/>
                </a:ext>
                <a:ext uri="{FF2B5EF4-FFF2-40B4-BE49-F238E27FC236}">
                  <a16:creationId xmlns:a16="http://schemas.microsoft.com/office/drawing/2014/main" id="{00000000-0008-0000-0700-0000DB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179</xdr:row>
          <xdr:rowOff>0</xdr:rowOff>
        </xdr:from>
        <xdr:to>
          <xdr:col>15</xdr:col>
          <xdr:colOff>552450</xdr:colOff>
          <xdr:row>180</xdr:row>
          <xdr:rowOff>9525</xdr:rowOff>
        </xdr:to>
        <xdr:sp macro="" textlink="">
          <xdr:nvSpPr>
            <xdr:cNvPr id="3292" name="CheckBox P153" hidden="1">
              <a:extLst>
                <a:ext uri="{63B3BB69-23CF-44E3-9099-C40C66FF867C}">
                  <a14:compatExt spid="_x0000_s3292"/>
                </a:ext>
                <a:ext uri="{FF2B5EF4-FFF2-40B4-BE49-F238E27FC236}">
                  <a16:creationId xmlns:a16="http://schemas.microsoft.com/office/drawing/2014/main" id="{00000000-0008-0000-0700-0000D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180</xdr:row>
          <xdr:rowOff>0</xdr:rowOff>
        </xdr:from>
        <xdr:to>
          <xdr:col>15</xdr:col>
          <xdr:colOff>200025</xdr:colOff>
          <xdr:row>181</xdr:row>
          <xdr:rowOff>9525</xdr:rowOff>
        </xdr:to>
        <xdr:sp macro="" textlink="">
          <xdr:nvSpPr>
            <xdr:cNvPr id="3293" name="CheckBox O154" hidden="1">
              <a:extLst>
                <a:ext uri="{63B3BB69-23CF-44E3-9099-C40C66FF867C}">
                  <a14:compatExt spid="_x0000_s3293"/>
                </a:ext>
                <a:ext uri="{FF2B5EF4-FFF2-40B4-BE49-F238E27FC236}">
                  <a16:creationId xmlns:a16="http://schemas.microsoft.com/office/drawing/2014/main" id="{00000000-0008-0000-0700-0000D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180</xdr:row>
          <xdr:rowOff>0</xdr:rowOff>
        </xdr:from>
        <xdr:to>
          <xdr:col>15</xdr:col>
          <xdr:colOff>552450</xdr:colOff>
          <xdr:row>181</xdr:row>
          <xdr:rowOff>9525</xdr:rowOff>
        </xdr:to>
        <xdr:sp macro="" textlink="">
          <xdr:nvSpPr>
            <xdr:cNvPr id="3294" name="CheckBox P154" hidden="1">
              <a:extLst>
                <a:ext uri="{63B3BB69-23CF-44E3-9099-C40C66FF867C}">
                  <a14:compatExt spid="_x0000_s3294"/>
                </a:ext>
                <a:ext uri="{FF2B5EF4-FFF2-40B4-BE49-F238E27FC236}">
                  <a16:creationId xmlns:a16="http://schemas.microsoft.com/office/drawing/2014/main" id="{00000000-0008-0000-0700-0000D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181</xdr:row>
          <xdr:rowOff>0</xdr:rowOff>
        </xdr:from>
        <xdr:to>
          <xdr:col>15</xdr:col>
          <xdr:colOff>200025</xdr:colOff>
          <xdr:row>182</xdr:row>
          <xdr:rowOff>9525</xdr:rowOff>
        </xdr:to>
        <xdr:sp macro="" textlink="">
          <xdr:nvSpPr>
            <xdr:cNvPr id="3295" name="CheckBox O155" hidden="1">
              <a:extLst>
                <a:ext uri="{63B3BB69-23CF-44E3-9099-C40C66FF867C}">
                  <a14:compatExt spid="_x0000_s3295"/>
                </a:ext>
                <a:ext uri="{FF2B5EF4-FFF2-40B4-BE49-F238E27FC236}">
                  <a16:creationId xmlns:a16="http://schemas.microsoft.com/office/drawing/2014/main" id="{00000000-0008-0000-0700-0000DF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181</xdr:row>
          <xdr:rowOff>0</xdr:rowOff>
        </xdr:from>
        <xdr:to>
          <xdr:col>15</xdr:col>
          <xdr:colOff>552450</xdr:colOff>
          <xdr:row>182</xdr:row>
          <xdr:rowOff>9525</xdr:rowOff>
        </xdr:to>
        <xdr:sp macro="" textlink="">
          <xdr:nvSpPr>
            <xdr:cNvPr id="3296" name="CheckBox P155" hidden="1">
              <a:extLst>
                <a:ext uri="{63B3BB69-23CF-44E3-9099-C40C66FF867C}">
                  <a14:compatExt spid="_x0000_s3296"/>
                </a:ext>
                <a:ext uri="{FF2B5EF4-FFF2-40B4-BE49-F238E27FC236}">
                  <a16:creationId xmlns:a16="http://schemas.microsoft.com/office/drawing/2014/main" id="{00000000-0008-0000-0700-0000E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182</xdr:row>
          <xdr:rowOff>0</xdr:rowOff>
        </xdr:from>
        <xdr:to>
          <xdr:col>15</xdr:col>
          <xdr:colOff>200025</xdr:colOff>
          <xdr:row>183</xdr:row>
          <xdr:rowOff>9525</xdr:rowOff>
        </xdr:to>
        <xdr:sp macro="" textlink="">
          <xdr:nvSpPr>
            <xdr:cNvPr id="3297" name="CheckBox O156" hidden="1">
              <a:extLst>
                <a:ext uri="{63B3BB69-23CF-44E3-9099-C40C66FF867C}">
                  <a14:compatExt spid="_x0000_s3297"/>
                </a:ext>
                <a:ext uri="{FF2B5EF4-FFF2-40B4-BE49-F238E27FC236}">
                  <a16:creationId xmlns:a16="http://schemas.microsoft.com/office/drawing/2014/main" id="{00000000-0008-0000-0700-0000E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182</xdr:row>
          <xdr:rowOff>0</xdr:rowOff>
        </xdr:from>
        <xdr:to>
          <xdr:col>15</xdr:col>
          <xdr:colOff>552450</xdr:colOff>
          <xdr:row>183</xdr:row>
          <xdr:rowOff>9525</xdr:rowOff>
        </xdr:to>
        <xdr:sp macro="" textlink="">
          <xdr:nvSpPr>
            <xdr:cNvPr id="3298" name="CheckBox P156" hidden="1">
              <a:extLst>
                <a:ext uri="{63B3BB69-23CF-44E3-9099-C40C66FF867C}">
                  <a14:compatExt spid="_x0000_s3298"/>
                </a:ext>
                <a:ext uri="{FF2B5EF4-FFF2-40B4-BE49-F238E27FC236}">
                  <a16:creationId xmlns:a16="http://schemas.microsoft.com/office/drawing/2014/main" id="{00000000-0008-0000-0700-0000E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183</xdr:row>
          <xdr:rowOff>0</xdr:rowOff>
        </xdr:from>
        <xdr:to>
          <xdr:col>15</xdr:col>
          <xdr:colOff>200025</xdr:colOff>
          <xdr:row>184</xdr:row>
          <xdr:rowOff>9525</xdr:rowOff>
        </xdr:to>
        <xdr:sp macro="" textlink="">
          <xdr:nvSpPr>
            <xdr:cNvPr id="3299" name="CheckBox O157" hidden="1">
              <a:extLst>
                <a:ext uri="{63B3BB69-23CF-44E3-9099-C40C66FF867C}">
                  <a14:compatExt spid="_x0000_s3299"/>
                </a:ext>
                <a:ext uri="{FF2B5EF4-FFF2-40B4-BE49-F238E27FC236}">
                  <a16:creationId xmlns:a16="http://schemas.microsoft.com/office/drawing/2014/main" id="{00000000-0008-0000-0700-0000E3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183</xdr:row>
          <xdr:rowOff>0</xdr:rowOff>
        </xdr:from>
        <xdr:to>
          <xdr:col>15</xdr:col>
          <xdr:colOff>552450</xdr:colOff>
          <xdr:row>184</xdr:row>
          <xdr:rowOff>9525</xdr:rowOff>
        </xdr:to>
        <xdr:sp macro="" textlink="">
          <xdr:nvSpPr>
            <xdr:cNvPr id="3300" name="CheckBox P157" hidden="1">
              <a:extLst>
                <a:ext uri="{63B3BB69-23CF-44E3-9099-C40C66FF867C}">
                  <a14:compatExt spid="_x0000_s3300"/>
                </a:ext>
                <a:ext uri="{FF2B5EF4-FFF2-40B4-BE49-F238E27FC236}">
                  <a16:creationId xmlns:a16="http://schemas.microsoft.com/office/drawing/2014/main" id="{00000000-0008-0000-0700-0000E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184</xdr:row>
          <xdr:rowOff>0</xdr:rowOff>
        </xdr:from>
        <xdr:to>
          <xdr:col>15</xdr:col>
          <xdr:colOff>200025</xdr:colOff>
          <xdr:row>185</xdr:row>
          <xdr:rowOff>9525</xdr:rowOff>
        </xdr:to>
        <xdr:sp macro="" textlink="">
          <xdr:nvSpPr>
            <xdr:cNvPr id="3301" name="CheckBox O158" hidden="1">
              <a:extLst>
                <a:ext uri="{63B3BB69-23CF-44E3-9099-C40C66FF867C}">
                  <a14:compatExt spid="_x0000_s3301"/>
                </a:ext>
                <a:ext uri="{FF2B5EF4-FFF2-40B4-BE49-F238E27FC236}">
                  <a16:creationId xmlns:a16="http://schemas.microsoft.com/office/drawing/2014/main" id="{00000000-0008-0000-0700-0000E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184</xdr:row>
          <xdr:rowOff>0</xdr:rowOff>
        </xdr:from>
        <xdr:to>
          <xdr:col>15</xdr:col>
          <xdr:colOff>552450</xdr:colOff>
          <xdr:row>185</xdr:row>
          <xdr:rowOff>9525</xdr:rowOff>
        </xdr:to>
        <xdr:sp macro="" textlink="">
          <xdr:nvSpPr>
            <xdr:cNvPr id="3302" name="CheckBox P158" hidden="1">
              <a:extLst>
                <a:ext uri="{63B3BB69-23CF-44E3-9099-C40C66FF867C}">
                  <a14:compatExt spid="_x0000_s3302"/>
                </a:ext>
                <a:ext uri="{FF2B5EF4-FFF2-40B4-BE49-F238E27FC236}">
                  <a16:creationId xmlns:a16="http://schemas.microsoft.com/office/drawing/2014/main" id="{00000000-0008-0000-0700-0000E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229</xdr:row>
          <xdr:rowOff>0</xdr:rowOff>
        </xdr:from>
        <xdr:to>
          <xdr:col>15</xdr:col>
          <xdr:colOff>200025</xdr:colOff>
          <xdr:row>230</xdr:row>
          <xdr:rowOff>9525</xdr:rowOff>
        </xdr:to>
        <xdr:sp macro="" textlink="">
          <xdr:nvSpPr>
            <xdr:cNvPr id="3303" name="CheckBox O206" hidden="1">
              <a:extLst>
                <a:ext uri="{63B3BB69-23CF-44E3-9099-C40C66FF867C}">
                  <a14:compatExt spid="_x0000_s3303"/>
                </a:ext>
                <a:ext uri="{FF2B5EF4-FFF2-40B4-BE49-F238E27FC236}">
                  <a16:creationId xmlns:a16="http://schemas.microsoft.com/office/drawing/2014/main" id="{00000000-0008-0000-0700-0000E7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229</xdr:row>
          <xdr:rowOff>0</xdr:rowOff>
        </xdr:from>
        <xdr:to>
          <xdr:col>15</xdr:col>
          <xdr:colOff>523875</xdr:colOff>
          <xdr:row>230</xdr:row>
          <xdr:rowOff>9525</xdr:rowOff>
        </xdr:to>
        <xdr:sp macro="" textlink="">
          <xdr:nvSpPr>
            <xdr:cNvPr id="3304" name="CheckBox P206" hidden="1">
              <a:extLst>
                <a:ext uri="{63B3BB69-23CF-44E3-9099-C40C66FF867C}">
                  <a14:compatExt spid="_x0000_s3304"/>
                </a:ext>
                <a:ext uri="{FF2B5EF4-FFF2-40B4-BE49-F238E27FC236}">
                  <a16:creationId xmlns:a16="http://schemas.microsoft.com/office/drawing/2014/main" id="{00000000-0008-0000-0700-0000E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230</xdr:row>
          <xdr:rowOff>0</xdr:rowOff>
        </xdr:from>
        <xdr:to>
          <xdr:col>15</xdr:col>
          <xdr:colOff>200025</xdr:colOff>
          <xdr:row>231</xdr:row>
          <xdr:rowOff>9525</xdr:rowOff>
        </xdr:to>
        <xdr:sp macro="" textlink="">
          <xdr:nvSpPr>
            <xdr:cNvPr id="3305" name="CheckBox O207" hidden="1">
              <a:extLst>
                <a:ext uri="{63B3BB69-23CF-44E3-9099-C40C66FF867C}">
                  <a14:compatExt spid="_x0000_s3305"/>
                </a:ext>
                <a:ext uri="{FF2B5EF4-FFF2-40B4-BE49-F238E27FC236}">
                  <a16:creationId xmlns:a16="http://schemas.microsoft.com/office/drawing/2014/main" id="{00000000-0008-0000-0700-0000E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230</xdr:row>
          <xdr:rowOff>0</xdr:rowOff>
        </xdr:from>
        <xdr:to>
          <xdr:col>15</xdr:col>
          <xdr:colOff>523875</xdr:colOff>
          <xdr:row>231</xdr:row>
          <xdr:rowOff>9525</xdr:rowOff>
        </xdr:to>
        <xdr:sp macro="" textlink="">
          <xdr:nvSpPr>
            <xdr:cNvPr id="3306" name="CheckBox P207" hidden="1">
              <a:extLst>
                <a:ext uri="{63B3BB69-23CF-44E3-9099-C40C66FF867C}">
                  <a14:compatExt spid="_x0000_s3306"/>
                </a:ext>
                <a:ext uri="{FF2B5EF4-FFF2-40B4-BE49-F238E27FC236}">
                  <a16:creationId xmlns:a16="http://schemas.microsoft.com/office/drawing/2014/main" id="{00000000-0008-0000-0700-0000E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231</xdr:row>
          <xdr:rowOff>0</xdr:rowOff>
        </xdr:from>
        <xdr:to>
          <xdr:col>15</xdr:col>
          <xdr:colOff>200025</xdr:colOff>
          <xdr:row>232</xdr:row>
          <xdr:rowOff>9525</xdr:rowOff>
        </xdr:to>
        <xdr:sp macro="" textlink="">
          <xdr:nvSpPr>
            <xdr:cNvPr id="3307" name="CheckBox O208" hidden="1">
              <a:extLst>
                <a:ext uri="{63B3BB69-23CF-44E3-9099-C40C66FF867C}">
                  <a14:compatExt spid="_x0000_s3307"/>
                </a:ext>
                <a:ext uri="{FF2B5EF4-FFF2-40B4-BE49-F238E27FC236}">
                  <a16:creationId xmlns:a16="http://schemas.microsoft.com/office/drawing/2014/main" id="{00000000-0008-0000-0700-0000EB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231</xdr:row>
          <xdr:rowOff>0</xdr:rowOff>
        </xdr:from>
        <xdr:to>
          <xdr:col>15</xdr:col>
          <xdr:colOff>523875</xdr:colOff>
          <xdr:row>232</xdr:row>
          <xdr:rowOff>9525</xdr:rowOff>
        </xdr:to>
        <xdr:sp macro="" textlink="">
          <xdr:nvSpPr>
            <xdr:cNvPr id="3308" name="CheckBox P208" hidden="1">
              <a:extLst>
                <a:ext uri="{63B3BB69-23CF-44E3-9099-C40C66FF867C}">
                  <a14:compatExt spid="_x0000_s3308"/>
                </a:ext>
                <a:ext uri="{FF2B5EF4-FFF2-40B4-BE49-F238E27FC236}">
                  <a16:creationId xmlns:a16="http://schemas.microsoft.com/office/drawing/2014/main" id="{00000000-0008-0000-0700-0000E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232</xdr:row>
          <xdr:rowOff>0</xdr:rowOff>
        </xdr:from>
        <xdr:to>
          <xdr:col>15</xdr:col>
          <xdr:colOff>200025</xdr:colOff>
          <xdr:row>233</xdr:row>
          <xdr:rowOff>9525</xdr:rowOff>
        </xdr:to>
        <xdr:sp macro="" textlink="">
          <xdr:nvSpPr>
            <xdr:cNvPr id="3309" name="CheckBox O209" hidden="1">
              <a:extLst>
                <a:ext uri="{63B3BB69-23CF-44E3-9099-C40C66FF867C}">
                  <a14:compatExt spid="_x0000_s3309"/>
                </a:ext>
                <a:ext uri="{FF2B5EF4-FFF2-40B4-BE49-F238E27FC236}">
                  <a16:creationId xmlns:a16="http://schemas.microsoft.com/office/drawing/2014/main" id="{00000000-0008-0000-0700-0000E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232</xdr:row>
          <xdr:rowOff>0</xdr:rowOff>
        </xdr:from>
        <xdr:to>
          <xdr:col>15</xdr:col>
          <xdr:colOff>523875</xdr:colOff>
          <xdr:row>233</xdr:row>
          <xdr:rowOff>9525</xdr:rowOff>
        </xdr:to>
        <xdr:sp macro="" textlink="">
          <xdr:nvSpPr>
            <xdr:cNvPr id="3310" name="CheckBox P209" hidden="1">
              <a:extLst>
                <a:ext uri="{63B3BB69-23CF-44E3-9099-C40C66FF867C}">
                  <a14:compatExt spid="_x0000_s3310"/>
                </a:ext>
                <a:ext uri="{FF2B5EF4-FFF2-40B4-BE49-F238E27FC236}">
                  <a16:creationId xmlns:a16="http://schemas.microsoft.com/office/drawing/2014/main" id="{00000000-0008-0000-0700-0000E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185</xdr:row>
          <xdr:rowOff>0</xdr:rowOff>
        </xdr:from>
        <xdr:to>
          <xdr:col>15</xdr:col>
          <xdr:colOff>200025</xdr:colOff>
          <xdr:row>186</xdr:row>
          <xdr:rowOff>9525</xdr:rowOff>
        </xdr:to>
        <xdr:sp macro="" textlink="">
          <xdr:nvSpPr>
            <xdr:cNvPr id="3319" name="CheckBox O159" hidden="1">
              <a:extLst>
                <a:ext uri="{63B3BB69-23CF-44E3-9099-C40C66FF867C}">
                  <a14:compatExt spid="_x0000_s3319"/>
                </a:ext>
                <a:ext uri="{FF2B5EF4-FFF2-40B4-BE49-F238E27FC236}">
                  <a16:creationId xmlns:a16="http://schemas.microsoft.com/office/drawing/2014/main" id="{00000000-0008-0000-0700-0000F7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185</xdr:row>
          <xdr:rowOff>0</xdr:rowOff>
        </xdr:from>
        <xdr:to>
          <xdr:col>15</xdr:col>
          <xdr:colOff>552450</xdr:colOff>
          <xdr:row>186</xdr:row>
          <xdr:rowOff>9525</xdr:rowOff>
        </xdr:to>
        <xdr:sp macro="" textlink="">
          <xdr:nvSpPr>
            <xdr:cNvPr id="3320" name="CheckBox P159" hidden="1">
              <a:extLst>
                <a:ext uri="{63B3BB69-23CF-44E3-9099-C40C66FF867C}">
                  <a14:compatExt spid="_x0000_s3320"/>
                </a:ext>
                <a:ext uri="{FF2B5EF4-FFF2-40B4-BE49-F238E27FC236}">
                  <a16:creationId xmlns:a16="http://schemas.microsoft.com/office/drawing/2014/main" id="{00000000-0008-0000-0700-0000F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186</xdr:row>
          <xdr:rowOff>0</xdr:rowOff>
        </xdr:from>
        <xdr:to>
          <xdr:col>15</xdr:col>
          <xdr:colOff>200025</xdr:colOff>
          <xdr:row>187</xdr:row>
          <xdr:rowOff>9525</xdr:rowOff>
        </xdr:to>
        <xdr:sp macro="" textlink="">
          <xdr:nvSpPr>
            <xdr:cNvPr id="3321" name="CheckBox O160" hidden="1">
              <a:extLst>
                <a:ext uri="{63B3BB69-23CF-44E3-9099-C40C66FF867C}">
                  <a14:compatExt spid="_x0000_s3321"/>
                </a:ext>
                <a:ext uri="{FF2B5EF4-FFF2-40B4-BE49-F238E27FC236}">
                  <a16:creationId xmlns:a16="http://schemas.microsoft.com/office/drawing/2014/main" id="{00000000-0008-0000-0700-0000F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186</xdr:row>
          <xdr:rowOff>0</xdr:rowOff>
        </xdr:from>
        <xdr:to>
          <xdr:col>15</xdr:col>
          <xdr:colOff>552450</xdr:colOff>
          <xdr:row>187</xdr:row>
          <xdr:rowOff>9525</xdr:rowOff>
        </xdr:to>
        <xdr:sp macro="" textlink="">
          <xdr:nvSpPr>
            <xdr:cNvPr id="3322" name="CheckBox P160" hidden="1">
              <a:extLst>
                <a:ext uri="{63B3BB69-23CF-44E3-9099-C40C66FF867C}">
                  <a14:compatExt spid="_x0000_s3322"/>
                </a:ext>
                <a:ext uri="{FF2B5EF4-FFF2-40B4-BE49-F238E27FC236}">
                  <a16:creationId xmlns:a16="http://schemas.microsoft.com/office/drawing/2014/main" id="{00000000-0008-0000-0700-0000F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21</xdr:row>
          <xdr:rowOff>47625</xdr:rowOff>
        </xdr:from>
        <xdr:to>
          <xdr:col>14</xdr:col>
          <xdr:colOff>742950</xdr:colOff>
          <xdr:row>22</xdr:row>
          <xdr:rowOff>104775</xdr:rowOff>
        </xdr:to>
        <xdr:sp macro="" textlink="">
          <xdr:nvSpPr>
            <xdr:cNvPr id="3339" name="CheckBox4" hidden="1">
              <a:extLst>
                <a:ext uri="{63B3BB69-23CF-44E3-9099-C40C66FF867C}">
                  <a14:compatExt spid="_x0000_s3339"/>
                </a:ext>
                <a:ext uri="{FF2B5EF4-FFF2-40B4-BE49-F238E27FC236}">
                  <a16:creationId xmlns:a16="http://schemas.microsoft.com/office/drawing/2014/main" id="{00000000-0008-0000-0700-00000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22</xdr:row>
          <xdr:rowOff>152400</xdr:rowOff>
        </xdr:from>
        <xdr:to>
          <xdr:col>14</xdr:col>
          <xdr:colOff>438150</xdr:colOff>
          <xdr:row>24</xdr:row>
          <xdr:rowOff>0</xdr:rowOff>
        </xdr:to>
        <xdr:sp macro="" textlink="">
          <xdr:nvSpPr>
            <xdr:cNvPr id="3340" name="CheckBox5" hidden="1">
              <a:extLst>
                <a:ext uri="{63B3BB69-23CF-44E3-9099-C40C66FF867C}">
                  <a14:compatExt spid="_x0000_s3340"/>
                </a:ext>
                <a:ext uri="{FF2B5EF4-FFF2-40B4-BE49-F238E27FC236}">
                  <a16:creationId xmlns:a16="http://schemas.microsoft.com/office/drawing/2014/main" id="{00000000-0008-0000-0700-00000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24</xdr:row>
          <xdr:rowOff>57150</xdr:rowOff>
        </xdr:from>
        <xdr:to>
          <xdr:col>14</xdr:col>
          <xdr:colOff>504825</xdr:colOff>
          <xdr:row>25</xdr:row>
          <xdr:rowOff>104775</xdr:rowOff>
        </xdr:to>
        <xdr:sp macro="" textlink="">
          <xdr:nvSpPr>
            <xdr:cNvPr id="3341" name="CheckBox6" hidden="1">
              <a:extLst>
                <a:ext uri="{63B3BB69-23CF-44E3-9099-C40C66FF867C}">
                  <a14:compatExt spid="_x0000_s3341"/>
                </a:ext>
                <a:ext uri="{FF2B5EF4-FFF2-40B4-BE49-F238E27FC236}">
                  <a16:creationId xmlns:a16="http://schemas.microsoft.com/office/drawing/2014/main" id="{00000000-0008-0000-0700-00000D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25</xdr:row>
          <xdr:rowOff>133350</xdr:rowOff>
        </xdr:from>
        <xdr:to>
          <xdr:col>14</xdr:col>
          <xdr:colOff>581025</xdr:colOff>
          <xdr:row>26</xdr:row>
          <xdr:rowOff>180975</xdr:rowOff>
        </xdr:to>
        <xdr:sp macro="" textlink="">
          <xdr:nvSpPr>
            <xdr:cNvPr id="3342" name="CheckBox7" hidden="1">
              <a:extLst>
                <a:ext uri="{63B3BB69-23CF-44E3-9099-C40C66FF867C}">
                  <a14:compatExt spid="_x0000_s3342"/>
                </a:ext>
                <a:ext uri="{FF2B5EF4-FFF2-40B4-BE49-F238E27FC236}">
                  <a16:creationId xmlns:a16="http://schemas.microsoft.com/office/drawing/2014/main" id="{00000000-0008-0000-07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76200</xdr:colOff>
          <xdr:row>21</xdr:row>
          <xdr:rowOff>28575</xdr:rowOff>
        </xdr:from>
        <xdr:to>
          <xdr:col>10</xdr:col>
          <xdr:colOff>257175</xdr:colOff>
          <xdr:row>22</xdr:row>
          <xdr:rowOff>85725</xdr:rowOff>
        </xdr:to>
        <xdr:sp macro="" textlink="">
          <xdr:nvSpPr>
            <xdr:cNvPr id="3074" name="CheckBox1"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22</xdr:row>
          <xdr:rowOff>123825</xdr:rowOff>
        </xdr:from>
        <xdr:to>
          <xdr:col>10</xdr:col>
          <xdr:colOff>161925</xdr:colOff>
          <xdr:row>23</xdr:row>
          <xdr:rowOff>152400</xdr:rowOff>
        </xdr:to>
        <xdr:sp macro="" textlink="">
          <xdr:nvSpPr>
            <xdr:cNvPr id="3345" name="CheckBox8" hidden="1">
              <a:extLst>
                <a:ext uri="{63B3BB69-23CF-44E3-9099-C40C66FF867C}">
                  <a14:compatExt spid="_x0000_s3345"/>
                </a:ext>
                <a:ext uri="{FF2B5EF4-FFF2-40B4-BE49-F238E27FC236}">
                  <a16:creationId xmlns:a16="http://schemas.microsoft.com/office/drawing/2014/main" id="{00000000-0008-0000-07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24</xdr:row>
          <xdr:rowOff>28575</xdr:rowOff>
        </xdr:from>
        <xdr:to>
          <xdr:col>9</xdr:col>
          <xdr:colOff>638175</xdr:colOff>
          <xdr:row>25</xdr:row>
          <xdr:rowOff>76200</xdr:rowOff>
        </xdr:to>
        <xdr:sp macro="" textlink="">
          <xdr:nvSpPr>
            <xdr:cNvPr id="3075" name="CheckBox2" hidden="1">
              <a:extLst>
                <a:ext uri="{63B3BB69-23CF-44E3-9099-C40C66FF867C}">
                  <a14:compatExt spid="_x0000_s3075"/>
                </a:ext>
                <a:ext uri="{FF2B5EF4-FFF2-40B4-BE49-F238E27FC236}">
                  <a16:creationId xmlns:a16="http://schemas.microsoft.com/office/drawing/2014/main" id="{00000000-0008-0000-07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25</xdr:row>
          <xdr:rowOff>133350</xdr:rowOff>
        </xdr:from>
        <xdr:to>
          <xdr:col>10</xdr:col>
          <xdr:colOff>57150</xdr:colOff>
          <xdr:row>26</xdr:row>
          <xdr:rowOff>180975</xdr:rowOff>
        </xdr:to>
        <xdr:sp macro="" textlink="">
          <xdr:nvSpPr>
            <xdr:cNvPr id="3076" name="CheckBox3" hidden="1">
              <a:extLst>
                <a:ext uri="{63B3BB69-23CF-44E3-9099-C40C66FF867C}">
                  <a14:compatExt spid="_x0000_s3076"/>
                </a:ext>
                <a:ext uri="{FF2B5EF4-FFF2-40B4-BE49-F238E27FC236}">
                  <a16:creationId xmlns:a16="http://schemas.microsoft.com/office/drawing/2014/main" id="{00000000-0008-0000-07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59</xdr:row>
          <xdr:rowOff>9525</xdr:rowOff>
        </xdr:from>
        <xdr:to>
          <xdr:col>17</xdr:col>
          <xdr:colOff>1009650</xdr:colOff>
          <xdr:row>60</xdr:row>
          <xdr:rowOff>0</xdr:rowOff>
        </xdr:to>
        <xdr:sp macro="" textlink="">
          <xdr:nvSpPr>
            <xdr:cNvPr id="3348" name="Button 276" hidden="1">
              <a:extLst>
                <a:ext uri="{63B3BB69-23CF-44E3-9099-C40C66FF867C}">
                  <a14:compatExt spid="_x0000_s3348"/>
                </a:ext>
                <a:ext uri="{FF2B5EF4-FFF2-40B4-BE49-F238E27FC236}">
                  <a16:creationId xmlns:a16="http://schemas.microsoft.com/office/drawing/2014/main" id="{00000000-0008-0000-0700-0000140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Insert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187</xdr:row>
          <xdr:rowOff>0</xdr:rowOff>
        </xdr:from>
        <xdr:to>
          <xdr:col>15</xdr:col>
          <xdr:colOff>200025</xdr:colOff>
          <xdr:row>188</xdr:row>
          <xdr:rowOff>9525</xdr:rowOff>
        </xdr:to>
        <xdr:sp macro="" textlink="">
          <xdr:nvSpPr>
            <xdr:cNvPr id="3355" name="CheckBox O160" hidden="1">
              <a:extLst>
                <a:ext uri="{63B3BB69-23CF-44E3-9099-C40C66FF867C}">
                  <a14:compatExt spid="_x0000_s3355"/>
                </a:ext>
                <a:ext uri="{FF2B5EF4-FFF2-40B4-BE49-F238E27FC236}">
                  <a16:creationId xmlns:a16="http://schemas.microsoft.com/office/drawing/2014/main" id="{00000000-0008-0000-0700-00001B0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188</xdr:row>
          <xdr:rowOff>0</xdr:rowOff>
        </xdr:from>
        <xdr:to>
          <xdr:col>15</xdr:col>
          <xdr:colOff>200025</xdr:colOff>
          <xdr:row>189</xdr:row>
          <xdr:rowOff>9525</xdr:rowOff>
        </xdr:to>
        <xdr:sp macro="" textlink="">
          <xdr:nvSpPr>
            <xdr:cNvPr id="3356" name="CheckBox O160" hidden="1">
              <a:extLst>
                <a:ext uri="{63B3BB69-23CF-44E3-9099-C40C66FF867C}">
                  <a14:compatExt spid="_x0000_s3356"/>
                </a:ext>
                <a:ext uri="{FF2B5EF4-FFF2-40B4-BE49-F238E27FC236}">
                  <a16:creationId xmlns:a16="http://schemas.microsoft.com/office/drawing/2014/main" id="{00000000-0008-0000-0700-00001C0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187</xdr:row>
          <xdr:rowOff>0</xdr:rowOff>
        </xdr:from>
        <xdr:to>
          <xdr:col>15</xdr:col>
          <xdr:colOff>552450</xdr:colOff>
          <xdr:row>188</xdr:row>
          <xdr:rowOff>9525</xdr:rowOff>
        </xdr:to>
        <xdr:sp macro="" textlink="">
          <xdr:nvSpPr>
            <xdr:cNvPr id="3357" name="CheckBox P160" hidden="1">
              <a:extLst>
                <a:ext uri="{63B3BB69-23CF-44E3-9099-C40C66FF867C}">
                  <a14:compatExt spid="_x0000_s3357"/>
                </a:ext>
                <a:ext uri="{FF2B5EF4-FFF2-40B4-BE49-F238E27FC236}">
                  <a16:creationId xmlns:a16="http://schemas.microsoft.com/office/drawing/2014/main" id="{00000000-0008-0000-0700-00001D0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188</xdr:row>
          <xdr:rowOff>0</xdr:rowOff>
        </xdr:from>
        <xdr:to>
          <xdr:col>15</xdr:col>
          <xdr:colOff>552450</xdr:colOff>
          <xdr:row>189</xdr:row>
          <xdr:rowOff>9525</xdr:rowOff>
        </xdr:to>
        <xdr:sp macro="" textlink="">
          <xdr:nvSpPr>
            <xdr:cNvPr id="3358" name="CheckBox P160" hidden="1">
              <a:extLst>
                <a:ext uri="{63B3BB69-23CF-44E3-9099-C40C66FF867C}">
                  <a14:compatExt spid="_x0000_s3358"/>
                </a:ext>
                <a:ext uri="{FF2B5EF4-FFF2-40B4-BE49-F238E27FC236}">
                  <a16:creationId xmlns:a16="http://schemas.microsoft.com/office/drawing/2014/main" id="{00000000-0008-0000-0700-00001E0D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204</xdr:row>
          <xdr:rowOff>9525</xdr:rowOff>
        </xdr:from>
        <xdr:to>
          <xdr:col>14</xdr:col>
          <xdr:colOff>495300</xdr:colOff>
          <xdr:row>205</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700-00001F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205</xdr:row>
          <xdr:rowOff>9525</xdr:rowOff>
        </xdr:from>
        <xdr:to>
          <xdr:col>14</xdr:col>
          <xdr:colOff>495300</xdr:colOff>
          <xdr:row>206</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700-000020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204</xdr:row>
          <xdr:rowOff>9525</xdr:rowOff>
        </xdr:from>
        <xdr:to>
          <xdr:col>15</xdr:col>
          <xdr:colOff>504825</xdr:colOff>
          <xdr:row>205</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700-000021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205</xdr:row>
          <xdr:rowOff>9525</xdr:rowOff>
        </xdr:from>
        <xdr:to>
          <xdr:col>15</xdr:col>
          <xdr:colOff>504825</xdr:colOff>
          <xdr:row>206</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700-000022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1050736</xdr:colOff>
      <xdr:row>49</xdr:row>
      <xdr:rowOff>164477</xdr:rowOff>
    </xdr:from>
    <xdr:to>
      <xdr:col>20</xdr:col>
      <xdr:colOff>418233</xdr:colOff>
      <xdr:row>58</xdr:row>
      <xdr:rowOff>86349</xdr:rowOff>
    </xdr:to>
    <xdr:sp macro="" textlink="" fLocksText="0">
      <xdr:nvSpPr>
        <xdr:cNvPr id="219" name="ArrowBound">
          <a:extLst>
            <a:ext uri="{FF2B5EF4-FFF2-40B4-BE49-F238E27FC236}">
              <a16:creationId xmlns:a16="http://schemas.microsoft.com/office/drawing/2014/main" id="{00000000-0008-0000-0700-0000DB000000}"/>
            </a:ext>
          </a:extLst>
        </xdr:cNvPr>
        <xdr:cNvSpPr/>
      </xdr:nvSpPr>
      <xdr:spPr>
        <a:xfrm>
          <a:off x="15639025" y="10000293"/>
          <a:ext cx="1994392" cy="1636372"/>
        </a:xfrm>
        <a:prstGeom prst="leftArrow">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Double check for JTAG access and compliance pins</a:t>
          </a:r>
        </a:p>
      </xdr:txBody>
    </xdr:sp>
    <xdr:clientData fLocksWithSheet="0" fPrintsWithSheet="0"/>
  </xdr:twoCellAnchor>
  <xdr:twoCellAnchor>
    <xdr:from>
      <xdr:col>17</xdr:col>
      <xdr:colOff>888286</xdr:colOff>
      <xdr:row>71</xdr:row>
      <xdr:rowOff>181937</xdr:rowOff>
    </xdr:from>
    <xdr:to>
      <xdr:col>20</xdr:col>
      <xdr:colOff>255783</xdr:colOff>
      <xdr:row>80</xdr:row>
      <xdr:rowOff>101669</xdr:rowOff>
    </xdr:to>
    <xdr:sp macro="" textlink="">
      <xdr:nvSpPr>
        <xdr:cNvPr id="220" name="ArrowLED" hidden="1">
          <a:extLst>
            <a:ext uri="{FF2B5EF4-FFF2-40B4-BE49-F238E27FC236}">
              <a16:creationId xmlns:a16="http://schemas.microsoft.com/office/drawing/2014/main" id="{00000000-0008-0000-0700-0000DC000000}"/>
            </a:ext>
          </a:extLst>
        </xdr:cNvPr>
        <xdr:cNvSpPr/>
      </xdr:nvSpPr>
      <xdr:spPr>
        <a:xfrm>
          <a:off x="15486151" y="14555055"/>
          <a:ext cx="2000250" cy="1653496"/>
        </a:xfrm>
        <a:prstGeom prst="leftArrow">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Double check for LEDs access/usability</a:t>
          </a:r>
        </a:p>
      </xdr:txBody>
    </xdr:sp>
    <xdr:clientData fLocksWithSheet="0" fPrintsWithSheet="0"/>
  </xdr:twoCellAnchor>
  <xdr:twoCellAnchor>
    <xdr:from>
      <xdr:col>17</xdr:col>
      <xdr:colOff>856180</xdr:colOff>
      <xdr:row>123</xdr:row>
      <xdr:rowOff>117726</xdr:rowOff>
    </xdr:from>
    <xdr:to>
      <xdr:col>20</xdr:col>
      <xdr:colOff>223677</xdr:colOff>
      <xdr:row>132</xdr:row>
      <xdr:rowOff>26756</xdr:rowOff>
    </xdr:to>
    <xdr:sp macro="" textlink="">
      <xdr:nvSpPr>
        <xdr:cNvPr id="221" name="ArrowFlash" hidden="1">
          <a:extLst>
            <a:ext uri="{FF2B5EF4-FFF2-40B4-BE49-F238E27FC236}">
              <a16:creationId xmlns:a16="http://schemas.microsoft.com/office/drawing/2014/main" id="{00000000-0008-0000-0700-0000DD000000}"/>
            </a:ext>
          </a:extLst>
        </xdr:cNvPr>
        <xdr:cNvSpPr/>
      </xdr:nvSpPr>
      <xdr:spPr>
        <a:xfrm>
          <a:off x="15454045" y="24529552"/>
          <a:ext cx="2000250" cy="1653496"/>
        </a:xfrm>
        <a:prstGeom prst="leftArrow">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Double check for programming access</a:t>
          </a:r>
        </a:p>
      </xdr:txBody>
    </xdr:sp>
    <xdr:clientData fLocksWithSheet="0" fPrintsWithSheet="0"/>
  </xdr:twoCellAnchor>
  <mc:AlternateContent xmlns:mc="http://schemas.openxmlformats.org/markup-compatibility/2006">
    <mc:Choice xmlns:a14="http://schemas.microsoft.com/office/drawing/2010/main" Requires="a14">
      <xdr:twoCellAnchor editAs="oneCell">
        <xdr:from>
          <xdr:col>17</xdr:col>
          <xdr:colOff>19050</xdr:colOff>
          <xdr:row>51</xdr:row>
          <xdr:rowOff>9525</xdr:rowOff>
        </xdr:from>
        <xdr:to>
          <xdr:col>18</xdr:col>
          <xdr:colOff>9525</xdr:colOff>
          <xdr:row>52</xdr:row>
          <xdr:rowOff>161925</xdr:rowOff>
        </xdr:to>
        <xdr:sp macro="" textlink="">
          <xdr:nvSpPr>
            <xdr:cNvPr id="3369" name="CBBound" hidden="1">
              <a:extLst>
                <a:ext uri="{63B3BB69-23CF-44E3-9099-C40C66FF867C}">
                  <a14:compatExt spid="_x0000_s3369"/>
                </a:ext>
                <a:ext uri="{FF2B5EF4-FFF2-40B4-BE49-F238E27FC236}">
                  <a16:creationId xmlns:a16="http://schemas.microsoft.com/office/drawing/2014/main" id="{00000000-0008-0000-0700-000029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Double Check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73</xdr:row>
          <xdr:rowOff>9525</xdr:rowOff>
        </xdr:from>
        <xdr:to>
          <xdr:col>18</xdr:col>
          <xdr:colOff>9525</xdr:colOff>
          <xdr:row>81</xdr:row>
          <xdr:rowOff>142875</xdr:rowOff>
        </xdr:to>
        <xdr:sp macro="" textlink="">
          <xdr:nvSpPr>
            <xdr:cNvPr id="3373" name="CBLED" hidden="1">
              <a:extLst>
                <a:ext uri="{63B3BB69-23CF-44E3-9099-C40C66FF867C}">
                  <a14:compatExt spid="_x0000_s3373"/>
                </a:ext>
                <a:ext uri="{FF2B5EF4-FFF2-40B4-BE49-F238E27FC236}">
                  <a16:creationId xmlns:a16="http://schemas.microsoft.com/office/drawing/2014/main" id="{00000000-0008-0000-0700-00002D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Double Check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124</xdr:row>
          <xdr:rowOff>9525</xdr:rowOff>
        </xdr:from>
        <xdr:to>
          <xdr:col>18</xdr:col>
          <xdr:colOff>9525</xdr:colOff>
          <xdr:row>156</xdr:row>
          <xdr:rowOff>152400</xdr:rowOff>
        </xdr:to>
        <xdr:sp macro="" textlink="">
          <xdr:nvSpPr>
            <xdr:cNvPr id="3378" name="CBFlash" hidden="1">
              <a:extLst>
                <a:ext uri="{63B3BB69-23CF-44E3-9099-C40C66FF867C}">
                  <a14:compatExt spid="_x0000_s3378"/>
                </a:ext>
                <a:ext uri="{FF2B5EF4-FFF2-40B4-BE49-F238E27FC236}">
                  <a16:creationId xmlns:a16="http://schemas.microsoft.com/office/drawing/2014/main" id="{00000000-0008-0000-0700-000032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Double Check Confirmation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xdr:colOff>
          <xdr:row>1</xdr:row>
          <xdr:rowOff>171450</xdr:rowOff>
        </xdr:from>
        <xdr:to>
          <xdr:col>20</xdr:col>
          <xdr:colOff>142875</xdr:colOff>
          <xdr:row>2</xdr:row>
          <xdr:rowOff>171450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8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Insert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15</xdr:row>
          <xdr:rowOff>0</xdr:rowOff>
        </xdr:from>
        <xdr:to>
          <xdr:col>20</xdr:col>
          <xdr:colOff>142875</xdr:colOff>
          <xdr:row>15</xdr:row>
          <xdr:rowOff>180975</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8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Insert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27</xdr:row>
          <xdr:rowOff>0</xdr:rowOff>
        </xdr:from>
        <xdr:to>
          <xdr:col>20</xdr:col>
          <xdr:colOff>152400</xdr:colOff>
          <xdr:row>27</xdr:row>
          <xdr:rowOff>180975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8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Insert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39</xdr:row>
          <xdr:rowOff>9525</xdr:rowOff>
        </xdr:from>
        <xdr:to>
          <xdr:col>20</xdr:col>
          <xdr:colOff>152400</xdr:colOff>
          <xdr:row>40</xdr:row>
          <xdr:rowOff>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8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Insert Row</a:t>
              </a:r>
            </a:p>
          </xdr:txBody>
        </xdr:sp>
        <xdr:clientData fPrintsWithSheet="0"/>
      </xdr:twoCellAnchor>
    </mc:Choice>
    <mc:Fallback/>
  </mc:AlternateContent>
  <xdr:twoCellAnchor editAs="oneCell">
    <xdr:from>
      <xdr:col>0</xdr:col>
      <xdr:colOff>699293</xdr:colOff>
      <xdr:row>0</xdr:row>
      <xdr:rowOff>0</xdr:rowOff>
    </xdr:from>
    <xdr:to>
      <xdr:col>2</xdr:col>
      <xdr:colOff>584219</xdr:colOff>
      <xdr:row>0</xdr:row>
      <xdr:rowOff>608400</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9293" y="0"/>
          <a:ext cx="1194614" cy="608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19</xdr:col>
          <xdr:colOff>9525</xdr:colOff>
          <xdr:row>27</xdr:row>
          <xdr:rowOff>0</xdr:rowOff>
        </xdr:from>
        <xdr:to>
          <xdr:col>20</xdr:col>
          <xdr:colOff>142875</xdr:colOff>
          <xdr:row>27</xdr:row>
          <xdr:rowOff>180975</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8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Insert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39</xdr:row>
          <xdr:rowOff>0</xdr:rowOff>
        </xdr:from>
        <xdr:to>
          <xdr:col>20</xdr:col>
          <xdr:colOff>152400</xdr:colOff>
          <xdr:row>39</xdr:row>
          <xdr:rowOff>180975</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800-00001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Insert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3</xdr:row>
          <xdr:rowOff>0</xdr:rowOff>
        </xdr:from>
        <xdr:to>
          <xdr:col>21</xdr:col>
          <xdr:colOff>95250</xdr:colOff>
          <xdr:row>4</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8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Allow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16</xdr:row>
          <xdr:rowOff>0</xdr:rowOff>
        </xdr:from>
        <xdr:to>
          <xdr:col>21</xdr:col>
          <xdr:colOff>171450</xdr:colOff>
          <xdr:row>17</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8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Allow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28</xdr:row>
          <xdr:rowOff>0</xdr:rowOff>
        </xdr:from>
        <xdr:to>
          <xdr:col>21</xdr:col>
          <xdr:colOff>152400</xdr:colOff>
          <xdr:row>29</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8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Allow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40</xdr:row>
          <xdr:rowOff>0</xdr:rowOff>
        </xdr:from>
        <xdr:to>
          <xdr:col>21</xdr:col>
          <xdr:colOff>190500</xdr:colOff>
          <xdr:row>41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8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Allow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4</xdr:row>
          <xdr:rowOff>9525</xdr:rowOff>
        </xdr:from>
        <xdr:to>
          <xdr:col>21</xdr:col>
          <xdr:colOff>0</xdr:colOff>
          <xdr:row>5</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8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Group in Fixture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16</xdr:row>
          <xdr:rowOff>304800</xdr:rowOff>
        </xdr:from>
        <xdr:to>
          <xdr:col>20</xdr:col>
          <xdr:colOff>361950</xdr:colOff>
          <xdr:row>17</xdr:row>
          <xdr:rowOff>180975</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8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Group in ENG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29</xdr:row>
          <xdr:rowOff>0</xdr:rowOff>
        </xdr:from>
        <xdr:to>
          <xdr:col>20</xdr:col>
          <xdr:colOff>361950</xdr:colOff>
          <xdr:row>29</xdr:row>
          <xdr:rowOff>180975</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8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Group in F. Box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30</xdr:row>
          <xdr:rowOff>0</xdr:rowOff>
        </xdr:from>
        <xdr:to>
          <xdr:col>20</xdr:col>
          <xdr:colOff>361950</xdr:colOff>
          <xdr:row>30</xdr:row>
          <xdr:rowOff>180975</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8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Group in D. Test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85725</xdr:colOff>
          <xdr:row>19</xdr:row>
          <xdr:rowOff>171450</xdr:rowOff>
        </xdr:from>
        <xdr:to>
          <xdr:col>10</xdr:col>
          <xdr:colOff>819150</xdr:colOff>
          <xdr:row>21</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A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Generate</a:t>
              </a:r>
            </a:p>
          </xdr:txBody>
        </xdr:sp>
        <xdr:clientData fPrintsWithSheet="0"/>
      </xdr:twoCellAnchor>
    </mc:Choice>
    <mc:Fallback/>
  </mc:AlternateContent>
  <xdr:twoCellAnchor editAs="oneCell">
    <xdr:from>
      <xdr:col>0</xdr:col>
      <xdr:colOff>839492</xdr:colOff>
      <xdr:row>0</xdr:row>
      <xdr:rowOff>56505</xdr:rowOff>
    </xdr:from>
    <xdr:to>
      <xdr:col>2</xdr:col>
      <xdr:colOff>698910</xdr:colOff>
      <xdr:row>0</xdr:row>
      <xdr:rowOff>664905</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9492" y="56505"/>
          <a:ext cx="1199376" cy="608400"/>
        </a:xfrm>
        <a:prstGeom prst="rect">
          <a:avLst/>
        </a:prstGeom>
      </xdr:spPr>
    </xdr:pic>
    <xdr:clientData/>
  </xdr:twoCellAnchor>
  <xdr:twoCellAnchor>
    <xdr:from>
      <xdr:col>10</xdr:col>
      <xdr:colOff>962025</xdr:colOff>
      <xdr:row>19</xdr:row>
      <xdr:rowOff>76200</xdr:rowOff>
    </xdr:from>
    <xdr:to>
      <xdr:col>13</xdr:col>
      <xdr:colOff>219075</xdr:colOff>
      <xdr:row>21</xdr:row>
      <xdr:rowOff>171449</xdr:rowOff>
    </xdr:to>
    <xdr:sp macro="" textlink="">
      <xdr:nvSpPr>
        <xdr:cNvPr id="2" name="Arrow">
          <a:extLst>
            <a:ext uri="{FF2B5EF4-FFF2-40B4-BE49-F238E27FC236}">
              <a16:creationId xmlns:a16="http://schemas.microsoft.com/office/drawing/2014/main" id="{00000000-0008-0000-0A00-000002000000}"/>
            </a:ext>
          </a:extLst>
        </xdr:cNvPr>
        <xdr:cNvSpPr/>
      </xdr:nvSpPr>
      <xdr:spPr>
        <a:xfrm>
          <a:off x="11068050" y="4210050"/>
          <a:ext cx="2000250" cy="476249"/>
        </a:xfrm>
        <a:prstGeom prst="leftArrow">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1100" b="1"/>
            <a:t>Recuerda presionar el botón</a:t>
          </a:r>
        </a:p>
      </xdr:txBody>
    </xdr:sp>
    <xdr:clientData fPrintsWithSheet="0"/>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2</xdr:row>
          <xdr:rowOff>9525</xdr:rowOff>
        </xdr:from>
        <xdr:to>
          <xdr:col>13</xdr:col>
          <xdr:colOff>0</xdr:colOff>
          <xdr:row>2</xdr:row>
          <xdr:rowOff>180975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B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xdr:row>
          <xdr:rowOff>9525</xdr:rowOff>
        </xdr:from>
        <xdr:to>
          <xdr:col>13</xdr:col>
          <xdr:colOff>0</xdr:colOff>
          <xdr:row>3</xdr:row>
          <xdr:rowOff>190500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B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editAs="oneCell">
    <xdr:from>
      <xdr:col>1</xdr:col>
      <xdr:colOff>32987</xdr:colOff>
      <xdr:row>0</xdr:row>
      <xdr:rowOff>49028</xdr:rowOff>
    </xdr:from>
    <xdr:to>
      <xdr:col>2</xdr:col>
      <xdr:colOff>787940</xdr:colOff>
      <xdr:row>0</xdr:row>
      <xdr:rowOff>657428</xdr:rowOff>
    </xdr:to>
    <xdr:pic>
      <xdr:nvPicPr>
        <xdr:cNvPr id="10" name="Imagen 9">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4987" y="49028"/>
          <a:ext cx="1176058" cy="6084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42160</xdr:colOff>
      <xdr:row>0</xdr:row>
      <xdr:rowOff>41083</xdr:rowOff>
    </xdr:from>
    <xdr:to>
      <xdr:col>1</xdr:col>
      <xdr:colOff>1229287</xdr:colOff>
      <xdr:row>0</xdr:row>
      <xdr:rowOff>650059</xdr:rowOff>
    </xdr:to>
    <xdr:pic>
      <xdr:nvPicPr>
        <xdr:cNvPr id="4" name="Imagen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1028" y="41083"/>
          <a:ext cx="1187127" cy="60897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209550</xdr:colOff>
          <xdr:row>0</xdr:row>
          <xdr:rowOff>152400</xdr:rowOff>
        </xdr:from>
        <xdr:to>
          <xdr:col>12</xdr:col>
          <xdr:colOff>333375</xdr:colOff>
          <xdr:row>0</xdr:row>
          <xdr:rowOff>333375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Insert Row</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15241</xdr:colOff>
      <xdr:row>0</xdr:row>
      <xdr:rowOff>47626</xdr:rowOff>
    </xdr:from>
    <xdr:to>
      <xdr:col>2</xdr:col>
      <xdr:colOff>425150</xdr:colOff>
      <xdr:row>0</xdr:row>
      <xdr:rowOff>654121</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6" y="47626"/>
          <a:ext cx="1187149" cy="6084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233844</xdr:colOff>
      <xdr:row>51</xdr:row>
      <xdr:rowOff>133965</xdr:rowOff>
    </xdr:to>
    <xdr:pic>
      <xdr:nvPicPr>
        <xdr:cNvPr id="4" name="Imagen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023360" cy="10058400"/>
        </a:xfrm>
        <a:prstGeom prst="rect">
          <a:avLst/>
        </a:prstGeom>
      </xdr:spPr>
    </xdr:pic>
    <xdr:clientData/>
  </xdr:twoCellAnchor>
  <xdr:twoCellAnchor editAs="oneCell">
    <xdr:from>
      <xdr:col>5</xdr:col>
      <xdr:colOff>288960</xdr:colOff>
      <xdr:row>0</xdr:row>
      <xdr:rowOff>0</xdr:rowOff>
    </xdr:from>
    <xdr:to>
      <xdr:col>10</xdr:col>
      <xdr:colOff>522804</xdr:colOff>
      <xdr:row>51</xdr:row>
      <xdr:rowOff>133965</xdr:rowOff>
    </xdr:to>
    <xdr:pic>
      <xdr:nvPicPr>
        <xdr:cNvPr id="9" name="Imagen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88258" y="0"/>
          <a:ext cx="4033142" cy="995862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1" id="{01EEED15-E61C-4D04-B7F7-2D78538BF102}" userId="1" providerId="None"/>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6" dT="2021-06-14T19:02:16.41" personId="{01EEED15-E61C-4D04-B7F7-2D78538BF102}" id="{D95D0352-8D1B-43EF-876A-7785300066B7}">
    <text>todos los productos de Algocraft y SMH aquí mencionados, ya incluyen el costo de envío e importación y nos es necesario agregar ninguna clase de MK. Este precio es el final.</text>
  </threadedComment>
  <threadedComment ref="A92" dT="2021-06-14T19:11:25.39" personId="{01EEED15-E61C-4D04-B7F7-2D78538BF102}" id="{EC0DCDC3-F9CB-4820-80AF-E2AB296B0A20}">
    <text>Precio especial (50% de descuento) únicamente para los programadores y licencias dedicadas a ser "spare part"</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orders@ibtest.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mail@mail.com"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daniel.ruiz@i-btest.com"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5.vml"/><Relationship Id="rId7" Type="http://schemas.openxmlformats.org/officeDocument/2006/relationships/ctrlProp" Target="../ctrlProps/ctrlProp1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26" Type="http://schemas.openxmlformats.org/officeDocument/2006/relationships/ctrlProp" Target="../ctrlProps/ctrlProp37.xml"/><Relationship Id="rId21" Type="http://schemas.openxmlformats.org/officeDocument/2006/relationships/ctrlProp" Target="../ctrlProps/ctrlProp32.xml"/><Relationship Id="rId42" Type="http://schemas.openxmlformats.org/officeDocument/2006/relationships/ctrlProp" Target="../ctrlProps/ctrlProp53.xml"/><Relationship Id="rId47" Type="http://schemas.openxmlformats.org/officeDocument/2006/relationships/ctrlProp" Target="../ctrlProps/ctrlProp58.xml"/><Relationship Id="rId63" Type="http://schemas.openxmlformats.org/officeDocument/2006/relationships/ctrlProp" Target="../ctrlProps/ctrlProp74.xml"/><Relationship Id="rId68" Type="http://schemas.openxmlformats.org/officeDocument/2006/relationships/ctrlProp" Target="../ctrlProps/ctrlProp79.xml"/><Relationship Id="rId2" Type="http://schemas.openxmlformats.org/officeDocument/2006/relationships/drawing" Target="../drawings/drawing6.xml"/><Relationship Id="rId16" Type="http://schemas.openxmlformats.org/officeDocument/2006/relationships/ctrlProp" Target="../ctrlProps/ctrlProp27.xml"/><Relationship Id="rId29" Type="http://schemas.openxmlformats.org/officeDocument/2006/relationships/ctrlProp" Target="../ctrlProps/ctrlProp40.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3" Type="http://schemas.openxmlformats.org/officeDocument/2006/relationships/ctrlProp" Target="../ctrlProps/ctrlProp64.xml"/><Relationship Id="rId58" Type="http://schemas.openxmlformats.org/officeDocument/2006/relationships/ctrlProp" Target="../ctrlProps/ctrlProp69.xml"/><Relationship Id="rId66" Type="http://schemas.openxmlformats.org/officeDocument/2006/relationships/ctrlProp" Target="../ctrlProps/ctrlProp77.xml"/><Relationship Id="rId74" Type="http://schemas.openxmlformats.org/officeDocument/2006/relationships/ctrlProp" Target="../ctrlProps/ctrlProp85.xml"/><Relationship Id="rId5" Type="http://schemas.openxmlformats.org/officeDocument/2006/relationships/ctrlProp" Target="../ctrlProps/ctrlProp16.xml"/><Relationship Id="rId61" Type="http://schemas.openxmlformats.org/officeDocument/2006/relationships/ctrlProp" Target="../ctrlProps/ctrlProp72.xml"/><Relationship Id="rId19" Type="http://schemas.openxmlformats.org/officeDocument/2006/relationships/ctrlProp" Target="../ctrlProps/ctrlProp3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48" Type="http://schemas.openxmlformats.org/officeDocument/2006/relationships/ctrlProp" Target="../ctrlProps/ctrlProp59.xml"/><Relationship Id="rId56" Type="http://schemas.openxmlformats.org/officeDocument/2006/relationships/ctrlProp" Target="../ctrlProps/ctrlProp67.xml"/><Relationship Id="rId64" Type="http://schemas.openxmlformats.org/officeDocument/2006/relationships/ctrlProp" Target="../ctrlProps/ctrlProp75.xml"/><Relationship Id="rId69" Type="http://schemas.openxmlformats.org/officeDocument/2006/relationships/ctrlProp" Target="../ctrlProps/ctrlProp80.xml"/><Relationship Id="rId8" Type="http://schemas.openxmlformats.org/officeDocument/2006/relationships/ctrlProp" Target="../ctrlProps/ctrlProp19.xml"/><Relationship Id="rId51" Type="http://schemas.openxmlformats.org/officeDocument/2006/relationships/ctrlProp" Target="../ctrlProps/ctrlProp62.xml"/><Relationship Id="rId72" Type="http://schemas.openxmlformats.org/officeDocument/2006/relationships/ctrlProp" Target="../ctrlProps/ctrlProp83.xml"/><Relationship Id="rId3" Type="http://schemas.openxmlformats.org/officeDocument/2006/relationships/vmlDrawing" Target="../drawings/vmlDrawing6.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59" Type="http://schemas.openxmlformats.org/officeDocument/2006/relationships/ctrlProp" Target="../ctrlProps/ctrlProp70.xml"/><Relationship Id="rId67" Type="http://schemas.openxmlformats.org/officeDocument/2006/relationships/ctrlProp" Target="../ctrlProps/ctrlProp78.xml"/><Relationship Id="rId20" Type="http://schemas.openxmlformats.org/officeDocument/2006/relationships/ctrlProp" Target="../ctrlProps/ctrlProp31.xml"/><Relationship Id="rId41" Type="http://schemas.openxmlformats.org/officeDocument/2006/relationships/ctrlProp" Target="../ctrlProps/ctrlProp52.xml"/><Relationship Id="rId54" Type="http://schemas.openxmlformats.org/officeDocument/2006/relationships/ctrlProp" Target="../ctrlProps/ctrlProp65.xml"/><Relationship Id="rId62" Type="http://schemas.openxmlformats.org/officeDocument/2006/relationships/ctrlProp" Target="../ctrlProps/ctrlProp73.xml"/><Relationship Id="rId70" Type="http://schemas.openxmlformats.org/officeDocument/2006/relationships/ctrlProp" Target="../ctrlProps/ctrlProp81.xml"/><Relationship Id="rId75" Type="http://schemas.openxmlformats.org/officeDocument/2006/relationships/ctrlProp" Target="../ctrlProps/ctrlProp86.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49" Type="http://schemas.openxmlformats.org/officeDocument/2006/relationships/ctrlProp" Target="../ctrlProps/ctrlProp60.xml"/><Relationship Id="rId57" Type="http://schemas.openxmlformats.org/officeDocument/2006/relationships/ctrlProp" Target="../ctrlProps/ctrlProp68.xml"/><Relationship Id="rId10" Type="http://schemas.openxmlformats.org/officeDocument/2006/relationships/ctrlProp" Target="../ctrlProps/ctrlProp21.xml"/><Relationship Id="rId31" Type="http://schemas.openxmlformats.org/officeDocument/2006/relationships/ctrlProp" Target="../ctrlProps/ctrlProp42.xml"/><Relationship Id="rId44" Type="http://schemas.openxmlformats.org/officeDocument/2006/relationships/ctrlProp" Target="../ctrlProps/ctrlProp55.xml"/><Relationship Id="rId52" Type="http://schemas.openxmlformats.org/officeDocument/2006/relationships/ctrlProp" Target="../ctrlProps/ctrlProp63.xml"/><Relationship Id="rId60" Type="http://schemas.openxmlformats.org/officeDocument/2006/relationships/ctrlProp" Target="../ctrlProps/ctrlProp71.xml"/><Relationship Id="rId65" Type="http://schemas.openxmlformats.org/officeDocument/2006/relationships/ctrlProp" Target="../ctrlProps/ctrlProp76.xml"/><Relationship Id="rId73" Type="http://schemas.openxmlformats.org/officeDocument/2006/relationships/ctrlProp" Target="../ctrlProps/ctrlProp84.xml"/><Relationship Id="rId4" Type="http://schemas.openxmlformats.org/officeDocument/2006/relationships/vmlDrawing" Target="../drawings/vmlDrawing7.vml"/><Relationship Id="rId9" Type="http://schemas.openxmlformats.org/officeDocument/2006/relationships/ctrlProp" Target="../ctrlProps/ctrlProp20.xml"/><Relationship Id="rId13" Type="http://schemas.openxmlformats.org/officeDocument/2006/relationships/ctrlProp" Target="../ctrlProps/ctrlProp24.xml"/><Relationship Id="rId18" Type="http://schemas.openxmlformats.org/officeDocument/2006/relationships/ctrlProp" Target="../ctrlProps/ctrlProp29.xml"/><Relationship Id="rId39" Type="http://schemas.openxmlformats.org/officeDocument/2006/relationships/ctrlProp" Target="../ctrlProps/ctrlProp50.xml"/><Relationship Id="rId34" Type="http://schemas.openxmlformats.org/officeDocument/2006/relationships/ctrlProp" Target="../ctrlProps/ctrlProp45.xml"/><Relationship Id="rId50" Type="http://schemas.openxmlformats.org/officeDocument/2006/relationships/ctrlProp" Target="../ctrlProps/ctrlProp61.xml"/><Relationship Id="rId55" Type="http://schemas.openxmlformats.org/officeDocument/2006/relationships/ctrlProp" Target="../ctrlProps/ctrlProp66.xml"/><Relationship Id="rId76" Type="http://schemas.openxmlformats.org/officeDocument/2006/relationships/ctrlProp" Target="../ctrlProps/ctrlProp87.xml"/><Relationship Id="rId7" Type="http://schemas.openxmlformats.org/officeDocument/2006/relationships/ctrlProp" Target="../ctrlProps/ctrlProp18.xml"/><Relationship Id="rId71" Type="http://schemas.openxmlformats.org/officeDocument/2006/relationships/ctrlProp" Target="../ctrlProps/ctrlProp8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1.emf"/><Relationship Id="rId18" Type="http://schemas.openxmlformats.org/officeDocument/2006/relationships/image" Target="../media/image13.emf"/><Relationship Id="rId3" Type="http://schemas.openxmlformats.org/officeDocument/2006/relationships/vmlDrawing" Target="../drawings/vmlDrawing8.vml"/><Relationship Id="rId21" Type="http://schemas.openxmlformats.org/officeDocument/2006/relationships/ctrlProp" Target="../ctrlProps/ctrlProp88.xml"/><Relationship Id="rId7" Type="http://schemas.openxmlformats.org/officeDocument/2006/relationships/image" Target="../media/image8.emf"/><Relationship Id="rId12" Type="http://schemas.openxmlformats.org/officeDocument/2006/relationships/control" Target="../activeX/activeX5.xml"/><Relationship Id="rId17" Type="http://schemas.openxmlformats.org/officeDocument/2006/relationships/control" Target="../activeX/activeX8.xml"/><Relationship Id="rId2" Type="http://schemas.openxmlformats.org/officeDocument/2006/relationships/drawing" Target="../drawings/drawing7.xml"/><Relationship Id="rId16" Type="http://schemas.openxmlformats.org/officeDocument/2006/relationships/control" Target="../activeX/activeX7.xml"/><Relationship Id="rId20" Type="http://schemas.openxmlformats.org/officeDocument/2006/relationships/control" Target="../activeX/activeX10.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control" Target="../activeX/activeX9.xml"/><Relationship Id="rId4" Type="http://schemas.openxmlformats.org/officeDocument/2006/relationships/control" Target="../activeX/activeX1.xml"/><Relationship Id="rId9" Type="http://schemas.openxmlformats.org/officeDocument/2006/relationships/image" Target="../media/image9.emf"/><Relationship Id="rId14" Type="http://schemas.openxmlformats.org/officeDocument/2006/relationships/control" Target="../activeX/activeX6.xml"/><Relationship Id="rId22" Type="http://schemas.openxmlformats.org/officeDocument/2006/relationships/ctrlProp" Target="../ctrlProps/ctrlProp89.xml"/></Relationships>
</file>

<file path=xl/worksheets/_rels/sheet8.xml.rels><?xml version="1.0" encoding="UTF-8" standalone="yes"?>
<Relationships xmlns="http://schemas.openxmlformats.org/package/2006/relationships"><Relationship Id="rId117" Type="http://schemas.openxmlformats.org/officeDocument/2006/relationships/ctrlProp" Target="../ctrlProps/ctrlProp187.xml"/><Relationship Id="rId21" Type="http://schemas.openxmlformats.org/officeDocument/2006/relationships/ctrlProp" Target="../ctrlProps/ctrlProp91.xml"/><Relationship Id="rId42" Type="http://schemas.openxmlformats.org/officeDocument/2006/relationships/ctrlProp" Target="../ctrlProps/ctrlProp112.xml"/><Relationship Id="rId63" Type="http://schemas.openxmlformats.org/officeDocument/2006/relationships/ctrlProp" Target="../ctrlProps/ctrlProp133.xml"/><Relationship Id="rId84" Type="http://schemas.openxmlformats.org/officeDocument/2006/relationships/ctrlProp" Target="../ctrlProps/ctrlProp154.xml"/><Relationship Id="rId138" Type="http://schemas.openxmlformats.org/officeDocument/2006/relationships/ctrlProp" Target="../ctrlProps/ctrlProp208.xml"/><Relationship Id="rId159" Type="http://schemas.openxmlformats.org/officeDocument/2006/relationships/ctrlProp" Target="../ctrlProps/ctrlProp229.xml"/><Relationship Id="rId170" Type="http://schemas.openxmlformats.org/officeDocument/2006/relationships/ctrlProp" Target="../ctrlProps/ctrlProp240.xml"/><Relationship Id="rId191" Type="http://schemas.openxmlformats.org/officeDocument/2006/relationships/ctrlProp" Target="../ctrlProps/ctrlProp261.xml"/><Relationship Id="rId205" Type="http://schemas.openxmlformats.org/officeDocument/2006/relationships/ctrlProp" Target="../ctrlProps/ctrlProp275.xml"/><Relationship Id="rId226" Type="http://schemas.openxmlformats.org/officeDocument/2006/relationships/ctrlProp" Target="../ctrlProps/ctrlProp296.xml"/><Relationship Id="rId107" Type="http://schemas.openxmlformats.org/officeDocument/2006/relationships/ctrlProp" Target="../ctrlProps/ctrlProp177.xml"/><Relationship Id="rId11" Type="http://schemas.openxmlformats.org/officeDocument/2006/relationships/image" Target="../media/image18.emf"/><Relationship Id="rId32" Type="http://schemas.openxmlformats.org/officeDocument/2006/relationships/ctrlProp" Target="../ctrlProps/ctrlProp102.xml"/><Relationship Id="rId53" Type="http://schemas.openxmlformats.org/officeDocument/2006/relationships/ctrlProp" Target="../ctrlProps/ctrlProp123.xml"/><Relationship Id="rId74" Type="http://schemas.openxmlformats.org/officeDocument/2006/relationships/ctrlProp" Target="../ctrlProps/ctrlProp144.xml"/><Relationship Id="rId128" Type="http://schemas.openxmlformats.org/officeDocument/2006/relationships/ctrlProp" Target="../ctrlProps/ctrlProp198.xml"/><Relationship Id="rId149" Type="http://schemas.openxmlformats.org/officeDocument/2006/relationships/ctrlProp" Target="../ctrlProps/ctrlProp219.xml"/><Relationship Id="rId5" Type="http://schemas.openxmlformats.org/officeDocument/2006/relationships/image" Target="../media/image15.emf"/><Relationship Id="rId95" Type="http://schemas.openxmlformats.org/officeDocument/2006/relationships/ctrlProp" Target="../ctrlProps/ctrlProp165.xml"/><Relationship Id="rId160" Type="http://schemas.openxmlformats.org/officeDocument/2006/relationships/ctrlProp" Target="../ctrlProps/ctrlProp230.xml"/><Relationship Id="rId181" Type="http://schemas.openxmlformats.org/officeDocument/2006/relationships/ctrlProp" Target="../ctrlProps/ctrlProp251.xml"/><Relationship Id="rId216" Type="http://schemas.openxmlformats.org/officeDocument/2006/relationships/ctrlProp" Target="../ctrlProps/ctrlProp286.xml"/><Relationship Id="rId22" Type="http://schemas.openxmlformats.org/officeDocument/2006/relationships/ctrlProp" Target="../ctrlProps/ctrlProp92.xml"/><Relationship Id="rId43" Type="http://schemas.openxmlformats.org/officeDocument/2006/relationships/ctrlProp" Target="../ctrlProps/ctrlProp113.xml"/><Relationship Id="rId64" Type="http://schemas.openxmlformats.org/officeDocument/2006/relationships/ctrlProp" Target="../ctrlProps/ctrlProp134.xml"/><Relationship Id="rId118" Type="http://schemas.openxmlformats.org/officeDocument/2006/relationships/ctrlProp" Target="../ctrlProps/ctrlProp188.xml"/><Relationship Id="rId139" Type="http://schemas.openxmlformats.org/officeDocument/2006/relationships/ctrlProp" Target="../ctrlProps/ctrlProp209.xml"/><Relationship Id="rId85" Type="http://schemas.openxmlformats.org/officeDocument/2006/relationships/ctrlProp" Target="../ctrlProps/ctrlProp155.xml"/><Relationship Id="rId150" Type="http://schemas.openxmlformats.org/officeDocument/2006/relationships/ctrlProp" Target="../ctrlProps/ctrlProp220.xml"/><Relationship Id="rId171" Type="http://schemas.openxmlformats.org/officeDocument/2006/relationships/ctrlProp" Target="../ctrlProps/ctrlProp241.xml"/><Relationship Id="rId192" Type="http://schemas.openxmlformats.org/officeDocument/2006/relationships/ctrlProp" Target="../ctrlProps/ctrlProp262.xml"/><Relationship Id="rId206" Type="http://schemas.openxmlformats.org/officeDocument/2006/relationships/ctrlProp" Target="../ctrlProps/ctrlProp276.xml"/><Relationship Id="rId227" Type="http://schemas.openxmlformats.org/officeDocument/2006/relationships/ctrlProp" Target="../ctrlProps/ctrlProp297.xml"/><Relationship Id="rId12" Type="http://schemas.openxmlformats.org/officeDocument/2006/relationships/control" Target="../activeX/activeX15.xml"/><Relationship Id="rId33" Type="http://schemas.openxmlformats.org/officeDocument/2006/relationships/ctrlProp" Target="../ctrlProps/ctrlProp103.xml"/><Relationship Id="rId108" Type="http://schemas.openxmlformats.org/officeDocument/2006/relationships/ctrlProp" Target="../ctrlProps/ctrlProp178.xml"/><Relationship Id="rId129" Type="http://schemas.openxmlformats.org/officeDocument/2006/relationships/ctrlProp" Target="../ctrlProps/ctrlProp199.xml"/><Relationship Id="rId54" Type="http://schemas.openxmlformats.org/officeDocument/2006/relationships/ctrlProp" Target="../ctrlProps/ctrlProp124.xml"/><Relationship Id="rId75" Type="http://schemas.openxmlformats.org/officeDocument/2006/relationships/ctrlProp" Target="../ctrlProps/ctrlProp145.xml"/><Relationship Id="rId96" Type="http://schemas.openxmlformats.org/officeDocument/2006/relationships/ctrlProp" Target="../ctrlProps/ctrlProp166.xml"/><Relationship Id="rId140" Type="http://schemas.openxmlformats.org/officeDocument/2006/relationships/ctrlProp" Target="../ctrlProps/ctrlProp210.xml"/><Relationship Id="rId161" Type="http://schemas.openxmlformats.org/officeDocument/2006/relationships/ctrlProp" Target="../ctrlProps/ctrlProp231.xml"/><Relationship Id="rId182" Type="http://schemas.openxmlformats.org/officeDocument/2006/relationships/ctrlProp" Target="../ctrlProps/ctrlProp252.xml"/><Relationship Id="rId217" Type="http://schemas.openxmlformats.org/officeDocument/2006/relationships/ctrlProp" Target="../ctrlProps/ctrlProp287.xml"/><Relationship Id="rId6" Type="http://schemas.openxmlformats.org/officeDocument/2006/relationships/control" Target="../activeX/activeX12.xml"/><Relationship Id="rId23" Type="http://schemas.openxmlformats.org/officeDocument/2006/relationships/ctrlProp" Target="../ctrlProps/ctrlProp93.xml"/><Relationship Id="rId119" Type="http://schemas.openxmlformats.org/officeDocument/2006/relationships/ctrlProp" Target="../ctrlProps/ctrlProp189.xml"/><Relationship Id="rId44" Type="http://schemas.openxmlformats.org/officeDocument/2006/relationships/ctrlProp" Target="../ctrlProps/ctrlProp114.xml"/><Relationship Id="rId65" Type="http://schemas.openxmlformats.org/officeDocument/2006/relationships/ctrlProp" Target="../ctrlProps/ctrlProp135.xml"/><Relationship Id="rId86" Type="http://schemas.openxmlformats.org/officeDocument/2006/relationships/ctrlProp" Target="../ctrlProps/ctrlProp156.xml"/><Relationship Id="rId130" Type="http://schemas.openxmlformats.org/officeDocument/2006/relationships/ctrlProp" Target="../ctrlProps/ctrlProp200.xml"/><Relationship Id="rId151" Type="http://schemas.openxmlformats.org/officeDocument/2006/relationships/ctrlProp" Target="../ctrlProps/ctrlProp221.xml"/><Relationship Id="rId172" Type="http://schemas.openxmlformats.org/officeDocument/2006/relationships/ctrlProp" Target="../ctrlProps/ctrlProp242.xml"/><Relationship Id="rId193" Type="http://schemas.openxmlformats.org/officeDocument/2006/relationships/ctrlProp" Target="../ctrlProps/ctrlProp263.xml"/><Relationship Id="rId207" Type="http://schemas.openxmlformats.org/officeDocument/2006/relationships/ctrlProp" Target="../ctrlProps/ctrlProp277.xml"/><Relationship Id="rId228" Type="http://schemas.openxmlformats.org/officeDocument/2006/relationships/ctrlProp" Target="../ctrlProps/ctrlProp298.xml"/><Relationship Id="rId13" Type="http://schemas.openxmlformats.org/officeDocument/2006/relationships/image" Target="../media/image19.emf"/><Relationship Id="rId109" Type="http://schemas.openxmlformats.org/officeDocument/2006/relationships/ctrlProp" Target="../ctrlProps/ctrlProp179.xml"/><Relationship Id="rId34" Type="http://schemas.openxmlformats.org/officeDocument/2006/relationships/ctrlProp" Target="../ctrlProps/ctrlProp104.xml"/><Relationship Id="rId55" Type="http://schemas.openxmlformats.org/officeDocument/2006/relationships/ctrlProp" Target="../ctrlProps/ctrlProp125.xml"/><Relationship Id="rId76" Type="http://schemas.openxmlformats.org/officeDocument/2006/relationships/ctrlProp" Target="../ctrlProps/ctrlProp146.xml"/><Relationship Id="rId97" Type="http://schemas.openxmlformats.org/officeDocument/2006/relationships/ctrlProp" Target="../ctrlProps/ctrlProp167.xml"/><Relationship Id="rId120" Type="http://schemas.openxmlformats.org/officeDocument/2006/relationships/ctrlProp" Target="../ctrlProps/ctrlProp190.xml"/><Relationship Id="rId141" Type="http://schemas.openxmlformats.org/officeDocument/2006/relationships/ctrlProp" Target="../ctrlProps/ctrlProp211.xml"/><Relationship Id="rId7" Type="http://schemas.openxmlformats.org/officeDocument/2006/relationships/image" Target="../media/image16.emf"/><Relationship Id="rId162" Type="http://schemas.openxmlformats.org/officeDocument/2006/relationships/ctrlProp" Target="../ctrlProps/ctrlProp232.xml"/><Relationship Id="rId183" Type="http://schemas.openxmlformats.org/officeDocument/2006/relationships/ctrlProp" Target="../ctrlProps/ctrlProp253.xml"/><Relationship Id="rId218" Type="http://schemas.openxmlformats.org/officeDocument/2006/relationships/ctrlProp" Target="../ctrlProps/ctrlProp288.xml"/><Relationship Id="rId24" Type="http://schemas.openxmlformats.org/officeDocument/2006/relationships/ctrlProp" Target="../ctrlProps/ctrlProp94.xml"/><Relationship Id="rId45" Type="http://schemas.openxmlformats.org/officeDocument/2006/relationships/ctrlProp" Target="../ctrlProps/ctrlProp115.xml"/><Relationship Id="rId66" Type="http://schemas.openxmlformats.org/officeDocument/2006/relationships/ctrlProp" Target="../ctrlProps/ctrlProp136.xml"/><Relationship Id="rId87" Type="http://schemas.openxmlformats.org/officeDocument/2006/relationships/ctrlProp" Target="../ctrlProps/ctrlProp157.xml"/><Relationship Id="rId110" Type="http://schemas.openxmlformats.org/officeDocument/2006/relationships/ctrlProp" Target="../ctrlProps/ctrlProp180.xml"/><Relationship Id="rId131" Type="http://schemas.openxmlformats.org/officeDocument/2006/relationships/ctrlProp" Target="../ctrlProps/ctrlProp201.xml"/><Relationship Id="rId152" Type="http://schemas.openxmlformats.org/officeDocument/2006/relationships/ctrlProp" Target="../ctrlProps/ctrlProp222.xml"/><Relationship Id="rId173" Type="http://schemas.openxmlformats.org/officeDocument/2006/relationships/ctrlProp" Target="../ctrlProps/ctrlProp243.xml"/><Relationship Id="rId194" Type="http://schemas.openxmlformats.org/officeDocument/2006/relationships/ctrlProp" Target="../ctrlProps/ctrlProp264.xml"/><Relationship Id="rId208" Type="http://schemas.openxmlformats.org/officeDocument/2006/relationships/ctrlProp" Target="../ctrlProps/ctrlProp278.xml"/><Relationship Id="rId229" Type="http://schemas.openxmlformats.org/officeDocument/2006/relationships/ctrlProp" Target="../ctrlProps/ctrlProp299.xml"/><Relationship Id="rId14" Type="http://schemas.openxmlformats.org/officeDocument/2006/relationships/control" Target="../activeX/activeX16.xml"/><Relationship Id="rId35" Type="http://schemas.openxmlformats.org/officeDocument/2006/relationships/ctrlProp" Target="../ctrlProps/ctrlProp105.xml"/><Relationship Id="rId56" Type="http://schemas.openxmlformats.org/officeDocument/2006/relationships/ctrlProp" Target="../ctrlProps/ctrlProp126.xml"/><Relationship Id="rId77" Type="http://schemas.openxmlformats.org/officeDocument/2006/relationships/ctrlProp" Target="../ctrlProps/ctrlProp147.xml"/><Relationship Id="rId100" Type="http://schemas.openxmlformats.org/officeDocument/2006/relationships/ctrlProp" Target="../ctrlProps/ctrlProp170.xml"/><Relationship Id="rId8" Type="http://schemas.openxmlformats.org/officeDocument/2006/relationships/control" Target="../activeX/activeX13.xml"/><Relationship Id="rId98" Type="http://schemas.openxmlformats.org/officeDocument/2006/relationships/ctrlProp" Target="../ctrlProps/ctrlProp168.xml"/><Relationship Id="rId121" Type="http://schemas.openxmlformats.org/officeDocument/2006/relationships/ctrlProp" Target="../ctrlProps/ctrlProp191.xml"/><Relationship Id="rId142" Type="http://schemas.openxmlformats.org/officeDocument/2006/relationships/ctrlProp" Target="../ctrlProps/ctrlProp212.xml"/><Relationship Id="rId163" Type="http://schemas.openxmlformats.org/officeDocument/2006/relationships/ctrlProp" Target="../ctrlProps/ctrlProp233.xml"/><Relationship Id="rId184" Type="http://schemas.openxmlformats.org/officeDocument/2006/relationships/ctrlProp" Target="../ctrlProps/ctrlProp254.xml"/><Relationship Id="rId219" Type="http://schemas.openxmlformats.org/officeDocument/2006/relationships/ctrlProp" Target="../ctrlProps/ctrlProp289.xml"/><Relationship Id="rId230" Type="http://schemas.openxmlformats.org/officeDocument/2006/relationships/ctrlProp" Target="../ctrlProps/ctrlProp300.xml"/><Relationship Id="rId25" Type="http://schemas.openxmlformats.org/officeDocument/2006/relationships/ctrlProp" Target="../ctrlProps/ctrlProp95.xml"/><Relationship Id="rId46" Type="http://schemas.openxmlformats.org/officeDocument/2006/relationships/ctrlProp" Target="../ctrlProps/ctrlProp116.xml"/><Relationship Id="rId67" Type="http://schemas.openxmlformats.org/officeDocument/2006/relationships/ctrlProp" Target="../ctrlProps/ctrlProp137.xml"/><Relationship Id="rId116" Type="http://schemas.openxmlformats.org/officeDocument/2006/relationships/ctrlProp" Target="../ctrlProps/ctrlProp186.xml"/><Relationship Id="rId137" Type="http://schemas.openxmlformats.org/officeDocument/2006/relationships/ctrlProp" Target="../ctrlProps/ctrlProp207.xml"/><Relationship Id="rId158" Type="http://schemas.openxmlformats.org/officeDocument/2006/relationships/ctrlProp" Target="../ctrlProps/ctrlProp228.xml"/><Relationship Id="rId20" Type="http://schemas.openxmlformats.org/officeDocument/2006/relationships/ctrlProp" Target="../ctrlProps/ctrlProp90.xml"/><Relationship Id="rId41" Type="http://schemas.openxmlformats.org/officeDocument/2006/relationships/ctrlProp" Target="../ctrlProps/ctrlProp111.xml"/><Relationship Id="rId62" Type="http://schemas.openxmlformats.org/officeDocument/2006/relationships/ctrlProp" Target="../ctrlProps/ctrlProp132.xml"/><Relationship Id="rId83" Type="http://schemas.openxmlformats.org/officeDocument/2006/relationships/ctrlProp" Target="../ctrlProps/ctrlProp153.xml"/><Relationship Id="rId88" Type="http://schemas.openxmlformats.org/officeDocument/2006/relationships/ctrlProp" Target="../ctrlProps/ctrlProp158.xml"/><Relationship Id="rId111" Type="http://schemas.openxmlformats.org/officeDocument/2006/relationships/ctrlProp" Target="../ctrlProps/ctrlProp181.xml"/><Relationship Id="rId132" Type="http://schemas.openxmlformats.org/officeDocument/2006/relationships/ctrlProp" Target="../ctrlProps/ctrlProp202.xml"/><Relationship Id="rId153" Type="http://schemas.openxmlformats.org/officeDocument/2006/relationships/ctrlProp" Target="../ctrlProps/ctrlProp223.xml"/><Relationship Id="rId174" Type="http://schemas.openxmlformats.org/officeDocument/2006/relationships/ctrlProp" Target="../ctrlProps/ctrlProp244.xml"/><Relationship Id="rId179" Type="http://schemas.openxmlformats.org/officeDocument/2006/relationships/ctrlProp" Target="../ctrlProps/ctrlProp249.xml"/><Relationship Id="rId195" Type="http://schemas.openxmlformats.org/officeDocument/2006/relationships/ctrlProp" Target="../ctrlProps/ctrlProp265.xml"/><Relationship Id="rId209" Type="http://schemas.openxmlformats.org/officeDocument/2006/relationships/ctrlProp" Target="../ctrlProps/ctrlProp279.xml"/><Relationship Id="rId190" Type="http://schemas.openxmlformats.org/officeDocument/2006/relationships/ctrlProp" Target="../ctrlProps/ctrlProp260.xml"/><Relationship Id="rId204" Type="http://schemas.openxmlformats.org/officeDocument/2006/relationships/ctrlProp" Target="../ctrlProps/ctrlProp274.xml"/><Relationship Id="rId220" Type="http://schemas.openxmlformats.org/officeDocument/2006/relationships/ctrlProp" Target="../ctrlProps/ctrlProp290.xml"/><Relationship Id="rId225" Type="http://schemas.openxmlformats.org/officeDocument/2006/relationships/ctrlProp" Target="../ctrlProps/ctrlProp295.xml"/><Relationship Id="rId15" Type="http://schemas.openxmlformats.org/officeDocument/2006/relationships/image" Target="../media/image20.emf"/><Relationship Id="rId36" Type="http://schemas.openxmlformats.org/officeDocument/2006/relationships/ctrlProp" Target="../ctrlProps/ctrlProp106.xml"/><Relationship Id="rId57" Type="http://schemas.openxmlformats.org/officeDocument/2006/relationships/ctrlProp" Target="../ctrlProps/ctrlProp127.xml"/><Relationship Id="rId106" Type="http://schemas.openxmlformats.org/officeDocument/2006/relationships/ctrlProp" Target="../ctrlProps/ctrlProp176.xml"/><Relationship Id="rId127" Type="http://schemas.openxmlformats.org/officeDocument/2006/relationships/ctrlProp" Target="../ctrlProps/ctrlProp197.xml"/><Relationship Id="rId10" Type="http://schemas.openxmlformats.org/officeDocument/2006/relationships/control" Target="../activeX/activeX14.xml"/><Relationship Id="rId31" Type="http://schemas.openxmlformats.org/officeDocument/2006/relationships/ctrlProp" Target="../ctrlProps/ctrlProp101.xml"/><Relationship Id="rId52" Type="http://schemas.openxmlformats.org/officeDocument/2006/relationships/ctrlProp" Target="../ctrlProps/ctrlProp122.xml"/><Relationship Id="rId73" Type="http://schemas.openxmlformats.org/officeDocument/2006/relationships/ctrlProp" Target="../ctrlProps/ctrlProp143.xml"/><Relationship Id="rId78" Type="http://schemas.openxmlformats.org/officeDocument/2006/relationships/ctrlProp" Target="../ctrlProps/ctrlProp148.xml"/><Relationship Id="rId94" Type="http://schemas.openxmlformats.org/officeDocument/2006/relationships/ctrlProp" Target="../ctrlProps/ctrlProp164.xml"/><Relationship Id="rId99" Type="http://schemas.openxmlformats.org/officeDocument/2006/relationships/ctrlProp" Target="../ctrlProps/ctrlProp169.xml"/><Relationship Id="rId101" Type="http://schemas.openxmlformats.org/officeDocument/2006/relationships/ctrlProp" Target="../ctrlProps/ctrlProp171.xml"/><Relationship Id="rId122" Type="http://schemas.openxmlformats.org/officeDocument/2006/relationships/ctrlProp" Target="../ctrlProps/ctrlProp192.xml"/><Relationship Id="rId143" Type="http://schemas.openxmlformats.org/officeDocument/2006/relationships/ctrlProp" Target="../ctrlProps/ctrlProp213.xml"/><Relationship Id="rId148" Type="http://schemas.openxmlformats.org/officeDocument/2006/relationships/ctrlProp" Target="../ctrlProps/ctrlProp218.xml"/><Relationship Id="rId164" Type="http://schemas.openxmlformats.org/officeDocument/2006/relationships/ctrlProp" Target="../ctrlProps/ctrlProp234.xml"/><Relationship Id="rId169" Type="http://schemas.openxmlformats.org/officeDocument/2006/relationships/ctrlProp" Target="../ctrlProps/ctrlProp239.xml"/><Relationship Id="rId185" Type="http://schemas.openxmlformats.org/officeDocument/2006/relationships/ctrlProp" Target="../ctrlProps/ctrlProp255.xml"/><Relationship Id="rId4" Type="http://schemas.openxmlformats.org/officeDocument/2006/relationships/control" Target="../activeX/activeX11.xml"/><Relationship Id="rId9" Type="http://schemas.openxmlformats.org/officeDocument/2006/relationships/image" Target="../media/image17.emf"/><Relationship Id="rId180" Type="http://schemas.openxmlformats.org/officeDocument/2006/relationships/ctrlProp" Target="../ctrlProps/ctrlProp250.xml"/><Relationship Id="rId210" Type="http://schemas.openxmlformats.org/officeDocument/2006/relationships/ctrlProp" Target="../ctrlProps/ctrlProp280.xml"/><Relationship Id="rId215" Type="http://schemas.openxmlformats.org/officeDocument/2006/relationships/ctrlProp" Target="../ctrlProps/ctrlProp285.xml"/><Relationship Id="rId26" Type="http://schemas.openxmlformats.org/officeDocument/2006/relationships/ctrlProp" Target="../ctrlProps/ctrlProp96.xml"/><Relationship Id="rId47" Type="http://schemas.openxmlformats.org/officeDocument/2006/relationships/ctrlProp" Target="../ctrlProps/ctrlProp117.xml"/><Relationship Id="rId68" Type="http://schemas.openxmlformats.org/officeDocument/2006/relationships/ctrlProp" Target="../ctrlProps/ctrlProp138.xml"/><Relationship Id="rId89" Type="http://schemas.openxmlformats.org/officeDocument/2006/relationships/ctrlProp" Target="../ctrlProps/ctrlProp159.xml"/><Relationship Id="rId112" Type="http://schemas.openxmlformats.org/officeDocument/2006/relationships/ctrlProp" Target="../ctrlProps/ctrlProp182.xml"/><Relationship Id="rId133" Type="http://schemas.openxmlformats.org/officeDocument/2006/relationships/ctrlProp" Target="../ctrlProps/ctrlProp203.xml"/><Relationship Id="rId154" Type="http://schemas.openxmlformats.org/officeDocument/2006/relationships/ctrlProp" Target="../ctrlProps/ctrlProp224.xml"/><Relationship Id="rId175" Type="http://schemas.openxmlformats.org/officeDocument/2006/relationships/ctrlProp" Target="../ctrlProps/ctrlProp245.xml"/><Relationship Id="rId196" Type="http://schemas.openxmlformats.org/officeDocument/2006/relationships/ctrlProp" Target="../ctrlProps/ctrlProp266.xml"/><Relationship Id="rId200" Type="http://schemas.openxmlformats.org/officeDocument/2006/relationships/ctrlProp" Target="../ctrlProps/ctrlProp270.xml"/><Relationship Id="rId16" Type="http://schemas.openxmlformats.org/officeDocument/2006/relationships/control" Target="../activeX/activeX17.xml"/><Relationship Id="rId221" Type="http://schemas.openxmlformats.org/officeDocument/2006/relationships/ctrlProp" Target="../ctrlProps/ctrlProp291.xml"/><Relationship Id="rId37" Type="http://schemas.openxmlformats.org/officeDocument/2006/relationships/ctrlProp" Target="../ctrlProps/ctrlProp107.xml"/><Relationship Id="rId58" Type="http://schemas.openxmlformats.org/officeDocument/2006/relationships/ctrlProp" Target="../ctrlProps/ctrlProp128.xml"/><Relationship Id="rId79" Type="http://schemas.openxmlformats.org/officeDocument/2006/relationships/ctrlProp" Target="../ctrlProps/ctrlProp149.xml"/><Relationship Id="rId102" Type="http://schemas.openxmlformats.org/officeDocument/2006/relationships/ctrlProp" Target="../ctrlProps/ctrlProp172.xml"/><Relationship Id="rId123" Type="http://schemas.openxmlformats.org/officeDocument/2006/relationships/ctrlProp" Target="../ctrlProps/ctrlProp193.xml"/><Relationship Id="rId144" Type="http://schemas.openxmlformats.org/officeDocument/2006/relationships/ctrlProp" Target="../ctrlProps/ctrlProp214.xml"/><Relationship Id="rId90" Type="http://schemas.openxmlformats.org/officeDocument/2006/relationships/ctrlProp" Target="../ctrlProps/ctrlProp160.xml"/><Relationship Id="rId165" Type="http://schemas.openxmlformats.org/officeDocument/2006/relationships/ctrlProp" Target="../ctrlProps/ctrlProp235.xml"/><Relationship Id="rId186" Type="http://schemas.openxmlformats.org/officeDocument/2006/relationships/ctrlProp" Target="../ctrlProps/ctrlProp256.xml"/><Relationship Id="rId211" Type="http://schemas.openxmlformats.org/officeDocument/2006/relationships/ctrlProp" Target="../ctrlProps/ctrlProp281.xml"/><Relationship Id="rId27" Type="http://schemas.openxmlformats.org/officeDocument/2006/relationships/ctrlProp" Target="../ctrlProps/ctrlProp97.xml"/><Relationship Id="rId48" Type="http://schemas.openxmlformats.org/officeDocument/2006/relationships/ctrlProp" Target="../ctrlProps/ctrlProp118.xml"/><Relationship Id="rId69" Type="http://schemas.openxmlformats.org/officeDocument/2006/relationships/ctrlProp" Target="../ctrlProps/ctrlProp139.xml"/><Relationship Id="rId113" Type="http://schemas.openxmlformats.org/officeDocument/2006/relationships/ctrlProp" Target="../ctrlProps/ctrlProp183.xml"/><Relationship Id="rId134" Type="http://schemas.openxmlformats.org/officeDocument/2006/relationships/ctrlProp" Target="../ctrlProps/ctrlProp204.xml"/><Relationship Id="rId80" Type="http://schemas.openxmlformats.org/officeDocument/2006/relationships/ctrlProp" Target="../ctrlProps/ctrlProp150.xml"/><Relationship Id="rId155" Type="http://schemas.openxmlformats.org/officeDocument/2006/relationships/ctrlProp" Target="../ctrlProps/ctrlProp225.xml"/><Relationship Id="rId176" Type="http://schemas.openxmlformats.org/officeDocument/2006/relationships/ctrlProp" Target="../ctrlProps/ctrlProp246.xml"/><Relationship Id="rId197" Type="http://schemas.openxmlformats.org/officeDocument/2006/relationships/ctrlProp" Target="../ctrlProps/ctrlProp267.xml"/><Relationship Id="rId201" Type="http://schemas.openxmlformats.org/officeDocument/2006/relationships/ctrlProp" Target="../ctrlProps/ctrlProp271.xml"/><Relationship Id="rId222" Type="http://schemas.openxmlformats.org/officeDocument/2006/relationships/ctrlProp" Target="../ctrlProps/ctrlProp292.xml"/><Relationship Id="rId17" Type="http://schemas.openxmlformats.org/officeDocument/2006/relationships/image" Target="../media/image21.emf"/><Relationship Id="rId38" Type="http://schemas.openxmlformats.org/officeDocument/2006/relationships/ctrlProp" Target="../ctrlProps/ctrlProp108.xml"/><Relationship Id="rId59" Type="http://schemas.openxmlformats.org/officeDocument/2006/relationships/ctrlProp" Target="../ctrlProps/ctrlProp129.xml"/><Relationship Id="rId103" Type="http://schemas.openxmlformats.org/officeDocument/2006/relationships/ctrlProp" Target="../ctrlProps/ctrlProp173.xml"/><Relationship Id="rId124" Type="http://schemas.openxmlformats.org/officeDocument/2006/relationships/ctrlProp" Target="../ctrlProps/ctrlProp194.xml"/><Relationship Id="rId70" Type="http://schemas.openxmlformats.org/officeDocument/2006/relationships/ctrlProp" Target="../ctrlProps/ctrlProp140.xml"/><Relationship Id="rId91" Type="http://schemas.openxmlformats.org/officeDocument/2006/relationships/ctrlProp" Target="../ctrlProps/ctrlProp161.xml"/><Relationship Id="rId145" Type="http://schemas.openxmlformats.org/officeDocument/2006/relationships/ctrlProp" Target="../ctrlProps/ctrlProp215.xml"/><Relationship Id="rId166" Type="http://schemas.openxmlformats.org/officeDocument/2006/relationships/ctrlProp" Target="../ctrlProps/ctrlProp236.xml"/><Relationship Id="rId187" Type="http://schemas.openxmlformats.org/officeDocument/2006/relationships/ctrlProp" Target="../ctrlProps/ctrlProp257.xml"/><Relationship Id="rId1" Type="http://schemas.openxmlformats.org/officeDocument/2006/relationships/printerSettings" Target="../printerSettings/printerSettings7.bin"/><Relationship Id="rId212" Type="http://schemas.openxmlformats.org/officeDocument/2006/relationships/ctrlProp" Target="../ctrlProps/ctrlProp282.xml"/><Relationship Id="rId28" Type="http://schemas.openxmlformats.org/officeDocument/2006/relationships/ctrlProp" Target="../ctrlProps/ctrlProp98.xml"/><Relationship Id="rId49" Type="http://schemas.openxmlformats.org/officeDocument/2006/relationships/ctrlProp" Target="../ctrlProps/ctrlProp119.xml"/><Relationship Id="rId114" Type="http://schemas.openxmlformats.org/officeDocument/2006/relationships/ctrlProp" Target="../ctrlProps/ctrlProp184.xml"/><Relationship Id="rId60" Type="http://schemas.openxmlformats.org/officeDocument/2006/relationships/ctrlProp" Target="../ctrlProps/ctrlProp130.xml"/><Relationship Id="rId81" Type="http://schemas.openxmlformats.org/officeDocument/2006/relationships/ctrlProp" Target="../ctrlProps/ctrlProp151.xml"/><Relationship Id="rId135" Type="http://schemas.openxmlformats.org/officeDocument/2006/relationships/ctrlProp" Target="../ctrlProps/ctrlProp205.xml"/><Relationship Id="rId156" Type="http://schemas.openxmlformats.org/officeDocument/2006/relationships/ctrlProp" Target="../ctrlProps/ctrlProp226.xml"/><Relationship Id="rId177" Type="http://schemas.openxmlformats.org/officeDocument/2006/relationships/ctrlProp" Target="../ctrlProps/ctrlProp247.xml"/><Relationship Id="rId198" Type="http://schemas.openxmlformats.org/officeDocument/2006/relationships/ctrlProp" Target="../ctrlProps/ctrlProp268.xml"/><Relationship Id="rId202" Type="http://schemas.openxmlformats.org/officeDocument/2006/relationships/ctrlProp" Target="../ctrlProps/ctrlProp272.xml"/><Relationship Id="rId223" Type="http://schemas.openxmlformats.org/officeDocument/2006/relationships/ctrlProp" Target="../ctrlProps/ctrlProp293.xml"/><Relationship Id="rId18" Type="http://schemas.openxmlformats.org/officeDocument/2006/relationships/control" Target="../activeX/activeX18.xml"/><Relationship Id="rId39" Type="http://schemas.openxmlformats.org/officeDocument/2006/relationships/ctrlProp" Target="../ctrlProps/ctrlProp109.xml"/><Relationship Id="rId50" Type="http://schemas.openxmlformats.org/officeDocument/2006/relationships/ctrlProp" Target="../ctrlProps/ctrlProp120.xml"/><Relationship Id="rId104" Type="http://schemas.openxmlformats.org/officeDocument/2006/relationships/ctrlProp" Target="../ctrlProps/ctrlProp174.xml"/><Relationship Id="rId125" Type="http://schemas.openxmlformats.org/officeDocument/2006/relationships/ctrlProp" Target="../ctrlProps/ctrlProp195.xml"/><Relationship Id="rId146" Type="http://schemas.openxmlformats.org/officeDocument/2006/relationships/ctrlProp" Target="../ctrlProps/ctrlProp216.xml"/><Relationship Id="rId167" Type="http://schemas.openxmlformats.org/officeDocument/2006/relationships/ctrlProp" Target="../ctrlProps/ctrlProp237.xml"/><Relationship Id="rId188" Type="http://schemas.openxmlformats.org/officeDocument/2006/relationships/ctrlProp" Target="../ctrlProps/ctrlProp258.xml"/><Relationship Id="rId71" Type="http://schemas.openxmlformats.org/officeDocument/2006/relationships/ctrlProp" Target="../ctrlProps/ctrlProp141.xml"/><Relationship Id="rId92" Type="http://schemas.openxmlformats.org/officeDocument/2006/relationships/ctrlProp" Target="../ctrlProps/ctrlProp162.xml"/><Relationship Id="rId213" Type="http://schemas.openxmlformats.org/officeDocument/2006/relationships/ctrlProp" Target="../ctrlProps/ctrlProp283.xml"/><Relationship Id="rId2" Type="http://schemas.openxmlformats.org/officeDocument/2006/relationships/drawing" Target="../drawings/drawing8.xml"/><Relationship Id="rId29" Type="http://schemas.openxmlformats.org/officeDocument/2006/relationships/ctrlProp" Target="../ctrlProps/ctrlProp99.xml"/><Relationship Id="rId40" Type="http://schemas.openxmlformats.org/officeDocument/2006/relationships/ctrlProp" Target="../ctrlProps/ctrlProp110.xml"/><Relationship Id="rId115" Type="http://schemas.openxmlformats.org/officeDocument/2006/relationships/ctrlProp" Target="../ctrlProps/ctrlProp185.xml"/><Relationship Id="rId136" Type="http://schemas.openxmlformats.org/officeDocument/2006/relationships/ctrlProp" Target="../ctrlProps/ctrlProp206.xml"/><Relationship Id="rId157" Type="http://schemas.openxmlformats.org/officeDocument/2006/relationships/ctrlProp" Target="../ctrlProps/ctrlProp227.xml"/><Relationship Id="rId178" Type="http://schemas.openxmlformats.org/officeDocument/2006/relationships/ctrlProp" Target="../ctrlProps/ctrlProp248.xml"/><Relationship Id="rId61" Type="http://schemas.openxmlformats.org/officeDocument/2006/relationships/ctrlProp" Target="../ctrlProps/ctrlProp131.xml"/><Relationship Id="rId82" Type="http://schemas.openxmlformats.org/officeDocument/2006/relationships/ctrlProp" Target="../ctrlProps/ctrlProp152.xml"/><Relationship Id="rId199" Type="http://schemas.openxmlformats.org/officeDocument/2006/relationships/ctrlProp" Target="../ctrlProps/ctrlProp269.xml"/><Relationship Id="rId203" Type="http://schemas.openxmlformats.org/officeDocument/2006/relationships/ctrlProp" Target="../ctrlProps/ctrlProp273.xml"/><Relationship Id="rId19" Type="http://schemas.openxmlformats.org/officeDocument/2006/relationships/image" Target="../media/image22.emf"/><Relationship Id="rId224" Type="http://schemas.openxmlformats.org/officeDocument/2006/relationships/ctrlProp" Target="../ctrlProps/ctrlProp294.xml"/><Relationship Id="rId30" Type="http://schemas.openxmlformats.org/officeDocument/2006/relationships/ctrlProp" Target="../ctrlProps/ctrlProp100.xml"/><Relationship Id="rId105" Type="http://schemas.openxmlformats.org/officeDocument/2006/relationships/ctrlProp" Target="../ctrlProps/ctrlProp175.xml"/><Relationship Id="rId126" Type="http://schemas.openxmlformats.org/officeDocument/2006/relationships/ctrlProp" Target="../ctrlProps/ctrlProp196.xml"/><Relationship Id="rId147" Type="http://schemas.openxmlformats.org/officeDocument/2006/relationships/ctrlProp" Target="../ctrlProps/ctrlProp217.xml"/><Relationship Id="rId168" Type="http://schemas.openxmlformats.org/officeDocument/2006/relationships/ctrlProp" Target="../ctrlProps/ctrlProp238.xml"/><Relationship Id="rId51" Type="http://schemas.openxmlformats.org/officeDocument/2006/relationships/ctrlProp" Target="../ctrlProps/ctrlProp121.xml"/><Relationship Id="rId72" Type="http://schemas.openxmlformats.org/officeDocument/2006/relationships/ctrlProp" Target="../ctrlProps/ctrlProp142.xml"/><Relationship Id="rId93" Type="http://schemas.openxmlformats.org/officeDocument/2006/relationships/ctrlProp" Target="../ctrlProps/ctrlProp163.xml"/><Relationship Id="rId189" Type="http://schemas.openxmlformats.org/officeDocument/2006/relationships/ctrlProp" Target="../ctrlProps/ctrlProp259.xml"/><Relationship Id="rId3" Type="http://schemas.openxmlformats.org/officeDocument/2006/relationships/vmlDrawing" Target="../drawings/vmlDrawing9.vml"/><Relationship Id="rId214" Type="http://schemas.openxmlformats.org/officeDocument/2006/relationships/ctrlProp" Target="../ctrlProps/ctrlProp28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05.xml"/><Relationship Id="rId13" Type="http://schemas.openxmlformats.org/officeDocument/2006/relationships/ctrlProp" Target="../ctrlProps/ctrlProp310.xml"/><Relationship Id="rId3" Type="http://schemas.openxmlformats.org/officeDocument/2006/relationships/vmlDrawing" Target="../drawings/vmlDrawing10.vml"/><Relationship Id="rId7" Type="http://schemas.openxmlformats.org/officeDocument/2006/relationships/ctrlProp" Target="../ctrlProps/ctrlProp304.xml"/><Relationship Id="rId12" Type="http://schemas.openxmlformats.org/officeDocument/2006/relationships/ctrlProp" Target="../ctrlProps/ctrlProp309.xml"/><Relationship Id="rId17" Type="http://schemas.openxmlformats.org/officeDocument/2006/relationships/ctrlProp" Target="../ctrlProps/ctrlProp314.xml"/><Relationship Id="rId2" Type="http://schemas.openxmlformats.org/officeDocument/2006/relationships/drawing" Target="../drawings/drawing9.xml"/><Relationship Id="rId16" Type="http://schemas.openxmlformats.org/officeDocument/2006/relationships/ctrlProp" Target="../ctrlProps/ctrlProp313.xml"/><Relationship Id="rId1" Type="http://schemas.openxmlformats.org/officeDocument/2006/relationships/printerSettings" Target="../printerSettings/printerSettings8.bin"/><Relationship Id="rId6" Type="http://schemas.openxmlformats.org/officeDocument/2006/relationships/ctrlProp" Target="../ctrlProps/ctrlProp303.xml"/><Relationship Id="rId11" Type="http://schemas.openxmlformats.org/officeDocument/2006/relationships/ctrlProp" Target="../ctrlProps/ctrlProp308.xml"/><Relationship Id="rId5" Type="http://schemas.openxmlformats.org/officeDocument/2006/relationships/ctrlProp" Target="../ctrlProps/ctrlProp302.xml"/><Relationship Id="rId15" Type="http://schemas.openxmlformats.org/officeDocument/2006/relationships/ctrlProp" Target="../ctrlProps/ctrlProp312.xml"/><Relationship Id="rId10" Type="http://schemas.openxmlformats.org/officeDocument/2006/relationships/ctrlProp" Target="../ctrlProps/ctrlProp307.xml"/><Relationship Id="rId4" Type="http://schemas.openxmlformats.org/officeDocument/2006/relationships/ctrlProp" Target="../ctrlProps/ctrlProp301.xml"/><Relationship Id="rId9" Type="http://schemas.openxmlformats.org/officeDocument/2006/relationships/ctrlProp" Target="../ctrlProps/ctrlProp306.xml"/><Relationship Id="rId14" Type="http://schemas.openxmlformats.org/officeDocument/2006/relationships/ctrlProp" Target="../ctrlProps/ctrlProp311.x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2.xml"/><Relationship Id="rId1" Type="http://schemas.openxmlformats.org/officeDocument/2006/relationships/vmlDrawing" Target="../drawings/vmlDrawing11.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3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trlProp" Target="../ctrlProps/ctrlProp317.xml"/><Relationship Id="rId4" Type="http://schemas.openxmlformats.org/officeDocument/2006/relationships/ctrlProp" Target="../ctrlProps/ctrlProp31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18.xml"/><Relationship Id="rId3" Type="http://schemas.openxmlformats.org/officeDocument/2006/relationships/hyperlink" Target="https://www.google.com/maps?q=Av.%20Intermex%201680%0ACd.%20Juarez,%20Chihuahua%2032690%0AMexico" TargetMode="External"/><Relationship Id="rId7" Type="http://schemas.openxmlformats.org/officeDocument/2006/relationships/vmlDrawing" Target="../drawings/vmlDrawing14.vml"/><Relationship Id="rId2" Type="http://schemas.openxmlformats.org/officeDocument/2006/relationships/hyperlink" Target="https://es.panjiva.com/Juarez-Technology-S-De-R-L-De-C-V/36130888" TargetMode="External"/><Relationship Id="rId1" Type="http://schemas.openxmlformats.org/officeDocument/2006/relationships/hyperlink" Target="https://www.encuentren.me/es/jalisco/empresa/plexus/perfil/36911/" TargetMode="External"/><Relationship Id="rId6" Type="http://schemas.openxmlformats.org/officeDocument/2006/relationships/drawing" Target="../drawings/drawing13.xml"/><Relationship Id="rId5" Type="http://schemas.openxmlformats.org/officeDocument/2006/relationships/printerSettings" Target="../printerSettings/printerSettings12.bin"/><Relationship Id="rId4" Type="http://schemas.openxmlformats.org/officeDocument/2006/relationships/hyperlink" Target="https://www.google.com/maps?q=Av.%20de%20las%20americas%20224%0AZapopan,%20Jalisco%2045010%0AMexico" TargetMode="External"/><Relationship Id="rId9"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8" Type="http://schemas.openxmlformats.org/officeDocument/2006/relationships/hyperlink" Target="http://www.ibtest.com/" TargetMode="External"/><Relationship Id="rId13" Type="http://schemas.openxmlformats.org/officeDocument/2006/relationships/drawing" Target="../drawings/drawing14.xml"/><Relationship Id="rId3" Type="http://schemas.openxmlformats.org/officeDocument/2006/relationships/hyperlink" Target="mailto:jorge.aguilar@ibtest.com" TargetMode="External"/><Relationship Id="rId7" Type="http://schemas.openxmlformats.org/officeDocument/2006/relationships/hyperlink" Target="mailto:carlos.miramontes@ibtest.com" TargetMode="External"/><Relationship Id="rId12" Type="http://schemas.openxmlformats.org/officeDocument/2006/relationships/hyperlink" Target="http://www.ibtest.com/" TargetMode="External"/><Relationship Id="rId2" Type="http://schemas.openxmlformats.org/officeDocument/2006/relationships/hyperlink" Target="http://www.ibtest.com/" TargetMode="External"/><Relationship Id="rId1" Type="http://schemas.openxmlformats.org/officeDocument/2006/relationships/hyperlink" Target="mailto:jonathan.lopez@ibtest.com" TargetMode="External"/><Relationship Id="rId6" Type="http://schemas.openxmlformats.org/officeDocument/2006/relationships/hyperlink" Target="http://www.ibtest.com/" TargetMode="External"/><Relationship Id="rId11" Type="http://schemas.openxmlformats.org/officeDocument/2006/relationships/hyperlink" Target="http://www.ibtest.com/" TargetMode="External"/><Relationship Id="rId5" Type="http://schemas.openxmlformats.org/officeDocument/2006/relationships/hyperlink" Target="mailto:jean.magana@ibtest.com" TargetMode="External"/><Relationship Id="rId15" Type="http://schemas.openxmlformats.org/officeDocument/2006/relationships/comments" Target="../comments4.xml"/><Relationship Id="rId10" Type="http://schemas.openxmlformats.org/officeDocument/2006/relationships/hyperlink" Target="mailto:cesar.luna@ibtest.com" TargetMode="External"/><Relationship Id="rId4" Type="http://schemas.openxmlformats.org/officeDocument/2006/relationships/hyperlink" Target="http://www.ibtest.com/" TargetMode="External"/><Relationship Id="rId9" Type="http://schemas.openxmlformats.org/officeDocument/2006/relationships/hyperlink" Target="mailto:omar.chavez@ibtest.com" TargetMode="External"/><Relationship Id="rId14"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8085C-7EA8-44A8-9B84-EBB3F1D8CEF2}">
  <sheetPr codeName="Hoja9"/>
  <dimension ref="A1:L344"/>
  <sheetViews>
    <sheetView showGridLines="0" view="pageLayout" zoomScaleNormal="100" workbookViewId="0">
      <selection activeCell="A5" sqref="A5:C6"/>
    </sheetView>
  </sheetViews>
  <sheetFormatPr defaultColWidth="11.42578125" defaultRowHeight="14.25"/>
  <cols>
    <col min="1" max="1" width="5.85546875" style="64" customWidth="1"/>
    <col min="2" max="2" width="6" style="64" customWidth="1"/>
    <col min="3" max="3" width="23.28515625" style="64" customWidth="1"/>
    <col min="4" max="4" width="23.140625" style="64" customWidth="1"/>
    <col min="5" max="5" width="4.5703125" style="82" customWidth="1"/>
    <col min="6" max="6" width="10.28515625" style="64" customWidth="1"/>
    <col min="7" max="8" width="11.7109375" style="64" customWidth="1"/>
    <col min="9" max="9" width="13" style="64" customWidth="1"/>
    <col min="10" max="10" width="5.85546875" style="64" customWidth="1"/>
    <col min="11" max="16384" width="11.42578125" style="64"/>
  </cols>
  <sheetData>
    <row r="1" spans="1:12">
      <c r="C1" s="80"/>
      <c r="E1" s="64"/>
      <c r="H1" s="81"/>
      <c r="I1" s="81"/>
    </row>
    <row r="2" spans="1:12">
      <c r="E2" s="64"/>
      <c r="F2" s="82"/>
      <c r="G2" s="83"/>
      <c r="H2" s="83"/>
      <c r="I2" s="84" t="s">
        <v>0</v>
      </c>
    </row>
    <row r="3" spans="1:12" ht="15">
      <c r="E3" s="64"/>
      <c r="G3" s="83"/>
      <c r="H3"/>
      <c r="I3" s="392" t="s">
        <v>1</v>
      </c>
    </row>
    <row r="4" spans="1:12" ht="15">
      <c r="D4" s="86"/>
      <c r="E4" s="64"/>
      <c r="F4" s="82"/>
      <c r="G4" s="83"/>
      <c r="H4"/>
      <c r="I4" s="392" t="s">
        <v>2</v>
      </c>
    </row>
    <row r="5" spans="1:12" ht="14.45" customHeight="1">
      <c r="A5" s="459" t="s">
        <v>3</v>
      </c>
      <c r="B5" s="459"/>
      <c r="C5" s="459"/>
      <c r="E5" s="64"/>
      <c r="F5" s="82"/>
      <c r="G5" s="83"/>
      <c r="H5"/>
      <c r="I5" s="392" t="s">
        <v>4</v>
      </c>
    </row>
    <row r="6" spans="1:12">
      <c r="A6" s="459"/>
      <c r="B6" s="459"/>
      <c r="C6" s="459"/>
      <c r="E6" s="64"/>
      <c r="F6" s="82"/>
      <c r="G6" s="83"/>
      <c r="H6" s="85" t="s">
        <v>5</v>
      </c>
      <c r="I6" s="85" t="e">
        <v>#N/A</v>
      </c>
    </row>
    <row r="7" spans="1:12" ht="66" customHeight="1">
      <c r="I7" s="87" t="s">
        <v>6</v>
      </c>
    </row>
    <row r="8" spans="1:12">
      <c r="B8" s="88" t="s">
        <v>7</v>
      </c>
      <c r="E8" s="448" t="s">
        <v>8</v>
      </c>
      <c r="F8" s="449"/>
      <c r="G8" s="89"/>
      <c r="H8" s="89"/>
      <c r="I8" s="90"/>
    </row>
    <row r="9" spans="1:12">
      <c r="A9" s="91"/>
      <c r="B9" s="91">
        <v>0</v>
      </c>
      <c r="D9" s="116"/>
      <c r="E9" s="92" t="s">
        <v>9</v>
      </c>
      <c r="F9" s="93"/>
      <c r="G9" s="453">
        <f ca="1">TODAY()</f>
        <v>45665</v>
      </c>
      <c r="H9" s="453"/>
      <c r="I9" s="454"/>
    </row>
    <row r="10" spans="1:12">
      <c r="A10" s="94"/>
      <c r="B10" s="94"/>
      <c r="E10" s="95" t="s">
        <v>10</v>
      </c>
      <c r="F10" s="96"/>
      <c r="G10" s="455" t="s">
        <v>11</v>
      </c>
      <c r="H10" s="455"/>
      <c r="I10" s="456"/>
    </row>
    <row r="11" spans="1:12" ht="28.5" customHeight="1">
      <c r="A11" s="97"/>
      <c r="B11" s="97" t="e">
        <v>#N/A</v>
      </c>
      <c r="E11" s="457" t="s">
        <v>12</v>
      </c>
      <c r="F11" s="458"/>
      <c r="G11" s="390" t="s">
        <v>13</v>
      </c>
      <c r="H11" s="99"/>
      <c r="I11" s="100"/>
    </row>
    <row r="12" spans="1:12" ht="15" customHeight="1">
      <c r="A12" s="88"/>
      <c r="B12" s="88" t="e">
        <v>#N/A</v>
      </c>
      <c r="D12" s="84"/>
      <c r="E12" s="95" t="s">
        <v>14</v>
      </c>
      <c r="F12" s="96"/>
      <c r="G12" s="455"/>
      <c r="H12" s="455"/>
      <c r="I12" s="456"/>
      <c r="L12" s="101"/>
    </row>
    <row r="13" spans="1:12" ht="30.75" customHeight="1">
      <c r="A13" s="102"/>
      <c r="B13" s="102" t="s">
        <v>15</v>
      </c>
      <c r="E13" s="95" t="s">
        <v>16</v>
      </c>
      <c r="F13" s="96"/>
      <c r="G13" s="455" t="s">
        <v>17</v>
      </c>
      <c r="H13" s="455"/>
      <c r="I13" s="456"/>
    </row>
    <row r="14" spans="1:12" ht="15" customHeight="1">
      <c r="E14" s="95" t="s">
        <v>18</v>
      </c>
      <c r="F14" s="96"/>
      <c r="G14" s="455" t="s">
        <v>19</v>
      </c>
      <c r="H14" s="455"/>
      <c r="I14" s="456"/>
    </row>
    <row r="15" spans="1:12" ht="39.950000000000003" customHeight="1">
      <c r="E15" s="461" t="s">
        <v>20</v>
      </c>
      <c r="F15" s="462"/>
      <c r="G15" s="463" t="s">
        <v>21</v>
      </c>
      <c r="H15" s="463"/>
      <c r="I15" s="464" t="s">
        <v>22</v>
      </c>
    </row>
    <row r="16" spans="1:12" ht="27.75" customHeight="1">
      <c r="E16" s="96"/>
      <c r="F16" s="96"/>
      <c r="G16" s="103"/>
      <c r="H16" s="103"/>
      <c r="I16" s="103"/>
    </row>
    <row r="17" spans="1:9" s="74" customFormat="1" ht="12.75">
      <c r="B17" s="88" t="s">
        <v>23</v>
      </c>
      <c r="E17" s="83"/>
    </row>
    <row r="18" spans="1:9" s="74" customFormat="1" ht="12.75">
      <c r="B18" s="88" t="s">
        <v>24</v>
      </c>
      <c r="E18" s="83"/>
    </row>
    <row r="19" spans="1:9" s="74" customFormat="1" ht="12.75">
      <c r="B19" s="91" t="s">
        <v>25</v>
      </c>
      <c r="C19" s="75"/>
      <c r="D19" s="75"/>
      <c r="E19" s="104"/>
      <c r="F19" s="75"/>
    </row>
    <row r="20" spans="1:9" s="74" customFormat="1" ht="12.75">
      <c r="B20" s="88" t="s">
        <v>26</v>
      </c>
      <c r="E20" s="83"/>
    </row>
    <row r="21" spans="1:9" ht="24.75" customHeight="1">
      <c r="A21" s="105"/>
    </row>
    <row r="22" spans="1:9" ht="24.95" customHeight="1">
      <c r="A22" s="105"/>
      <c r="B22" s="44" t="s">
        <v>27</v>
      </c>
      <c r="C22" s="450" t="s">
        <v>28</v>
      </c>
      <c r="D22" s="450"/>
      <c r="E22" s="111"/>
      <c r="F22" s="42"/>
      <c r="G22" s="111" t="s">
        <v>29</v>
      </c>
      <c r="H22" s="42" t="s">
        <v>30</v>
      </c>
      <c r="I22" s="43" t="s">
        <v>31</v>
      </c>
    </row>
    <row r="23" spans="1:9" ht="20.100000000000001" customHeight="1">
      <c r="A23"/>
      <c r="B23" s="65">
        <v>1</v>
      </c>
      <c r="C23" s="439" t="s">
        <v>32</v>
      </c>
      <c r="D23" s="439"/>
      <c r="E23" s="110"/>
      <c r="F23" s="66"/>
      <c r="G23" s="110">
        <v>1</v>
      </c>
      <c r="H23" s="66">
        <v>0</v>
      </c>
      <c r="I23" s="67">
        <v>0</v>
      </c>
    </row>
    <row r="24" spans="1:9" ht="50.1" customHeight="1">
      <c r="A24"/>
      <c r="B24" s="68"/>
      <c r="C24" s="442"/>
      <c r="D24" s="442"/>
      <c r="E24" s="442"/>
      <c r="F24" s="442"/>
      <c r="G24" s="117"/>
      <c r="H24" s="118"/>
      <c r="I24" s="69"/>
    </row>
    <row r="25" spans="1:9" ht="20.100000000000001" customHeight="1">
      <c r="A25"/>
      <c r="B25" s="65">
        <v>2</v>
      </c>
      <c r="C25" s="439" t="s">
        <v>33</v>
      </c>
      <c r="D25" s="439"/>
      <c r="E25" s="110"/>
      <c r="F25" s="66"/>
      <c r="G25" s="110">
        <v>1</v>
      </c>
      <c r="H25" s="66">
        <v>0</v>
      </c>
      <c r="I25" s="67">
        <v>0</v>
      </c>
    </row>
    <row r="26" spans="1:9" ht="50.1" customHeight="1">
      <c r="A26"/>
      <c r="B26" s="68"/>
      <c r="C26" s="440"/>
      <c r="D26" s="440"/>
      <c r="E26" s="440"/>
      <c r="F26" s="441"/>
      <c r="G26" s="117"/>
      <c r="H26" s="118"/>
      <c r="I26" s="69"/>
    </row>
    <row r="27" spans="1:9" ht="20.100000000000001" customHeight="1">
      <c r="A27"/>
      <c r="B27" s="65">
        <v>3</v>
      </c>
      <c r="C27" s="439" t="s">
        <v>34</v>
      </c>
      <c r="D27" s="439"/>
      <c r="E27" s="110"/>
      <c r="F27" s="66"/>
      <c r="G27" s="110">
        <v>1</v>
      </c>
      <c r="H27" s="66">
        <v>0</v>
      </c>
      <c r="I27" s="67">
        <v>0</v>
      </c>
    </row>
    <row r="28" spans="1:9" ht="50.1" customHeight="1">
      <c r="A28"/>
      <c r="B28" s="68"/>
      <c r="C28" s="442" t="s">
        <v>35</v>
      </c>
      <c r="D28" s="442"/>
      <c r="E28" s="442"/>
      <c r="F28" s="442"/>
      <c r="G28" s="117"/>
      <c r="H28" s="118"/>
      <c r="I28" s="69"/>
    </row>
    <row r="29" spans="1:9" ht="20.100000000000001" customHeight="1">
      <c r="A29"/>
      <c r="B29" s="65">
        <v>4</v>
      </c>
      <c r="C29" s="439" t="s">
        <v>36</v>
      </c>
      <c r="D29" s="439"/>
      <c r="E29" s="110"/>
      <c r="F29" s="66"/>
      <c r="G29" s="110">
        <v>1</v>
      </c>
      <c r="H29" s="66">
        <v>0</v>
      </c>
      <c r="I29" s="67">
        <v>0</v>
      </c>
    </row>
    <row r="30" spans="1:9" ht="50.1" customHeight="1">
      <c r="A30"/>
      <c r="B30" s="68"/>
      <c r="C30" s="452"/>
      <c r="D30" s="452"/>
      <c r="E30" s="452"/>
      <c r="F30" s="452"/>
      <c r="G30" s="117"/>
      <c r="H30" s="118"/>
      <c r="I30" s="69"/>
    </row>
    <row r="31" spans="1:9" ht="20.100000000000001" customHeight="1">
      <c r="A31"/>
      <c r="B31" s="65">
        <v>5</v>
      </c>
      <c r="C31" s="439" t="s">
        <v>37</v>
      </c>
      <c r="D31" s="439"/>
      <c r="E31" s="110"/>
      <c r="F31" s="66"/>
      <c r="G31" s="110">
        <v>1</v>
      </c>
      <c r="H31" s="66">
        <v>0</v>
      </c>
      <c r="I31" s="67">
        <v>0</v>
      </c>
    </row>
    <row r="32" spans="1:9" ht="50.1" customHeight="1">
      <c r="A32"/>
      <c r="B32" s="70"/>
      <c r="C32" s="439"/>
      <c r="D32" s="439"/>
      <c r="E32" s="440"/>
      <c r="F32" s="441"/>
      <c r="G32" s="117"/>
      <c r="H32" s="118"/>
      <c r="I32" s="69"/>
    </row>
    <row r="33" spans="1:9" ht="20.100000000000001" customHeight="1" thickBot="1">
      <c r="A33"/>
      <c r="B33" s="72"/>
      <c r="C33" s="72"/>
      <c r="D33" s="72"/>
      <c r="E33" s="451"/>
      <c r="F33" s="451"/>
      <c r="G33" s="451" t="s">
        <v>38</v>
      </c>
      <c r="H33" s="451"/>
      <c r="I33" s="73">
        <v>0</v>
      </c>
    </row>
    <row r="34" spans="1:9" ht="20.100000000000001" customHeight="1" thickTop="1">
      <c r="A34"/>
      <c r="B34"/>
      <c r="C34"/>
      <c r="D34"/>
      <c r="E34"/>
      <c r="F34"/>
      <c r="G34"/>
      <c r="H34"/>
      <c r="I34"/>
    </row>
    <row r="35" spans="1:9" ht="20.100000000000001" customHeight="1">
      <c r="A35"/>
      <c r="B35" s="114" t="s">
        <v>39</v>
      </c>
      <c r="C35"/>
      <c r="D35"/>
      <c r="E35"/>
      <c r="F35"/>
      <c r="G35"/>
      <c r="H35"/>
      <c r="I35"/>
    </row>
    <row r="36" spans="1:9" ht="24.95" customHeight="1">
      <c r="A36"/>
      <c r="B36" s="44" t="s">
        <v>27</v>
      </c>
      <c r="C36" s="450" t="s">
        <v>28</v>
      </c>
      <c r="D36" s="450"/>
      <c r="E36" s="111"/>
      <c r="F36" s="42"/>
      <c r="G36" s="111" t="s">
        <v>29</v>
      </c>
      <c r="H36" s="42" t="s">
        <v>30</v>
      </c>
      <c r="I36" s="43" t="s">
        <v>31</v>
      </c>
    </row>
    <row r="37" spans="1:9" ht="20.100000000000001" customHeight="1">
      <c r="A37"/>
      <c r="B37" s="65">
        <v>6</v>
      </c>
      <c r="C37" s="439" t="s">
        <v>27</v>
      </c>
      <c r="D37" s="439"/>
      <c r="E37" s="110"/>
      <c r="F37" s="66"/>
      <c r="G37" s="110">
        <v>1</v>
      </c>
      <c r="H37" s="66">
        <v>1</v>
      </c>
      <c r="I37" s="67">
        <v>0</v>
      </c>
    </row>
    <row r="38" spans="1:9" ht="50.1" customHeight="1">
      <c r="A38"/>
      <c r="B38" s="68"/>
      <c r="C38" s="440"/>
      <c r="D38" s="440"/>
      <c r="E38" s="440"/>
      <c r="F38" s="441"/>
      <c r="G38" s="117"/>
      <c r="H38" s="118"/>
      <c r="I38" s="69"/>
    </row>
    <row r="39" spans="1:9" ht="20.100000000000001" customHeight="1">
      <c r="A39"/>
      <c r="B39" s="65">
        <v>7</v>
      </c>
      <c r="C39" s="439" t="s">
        <v>27</v>
      </c>
      <c r="D39" s="439"/>
      <c r="E39" s="110"/>
      <c r="F39" s="66"/>
      <c r="G39" s="110">
        <v>1</v>
      </c>
      <c r="H39" s="66">
        <v>0</v>
      </c>
      <c r="I39" s="67">
        <v>0</v>
      </c>
    </row>
    <row r="40" spans="1:9" ht="50.1" customHeight="1">
      <c r="A40"/>
      <c r="B40" s="68"/>
      <c r="C40" s="440"/>
      <c r="D40" s="440"/>
      <c r="E40" s="440"/>
      <c r="F40" s="441"/>
      <c r="G40" s="117"/>
      <c r="H40" s="118"/>
      <c r="I40" s="69"/>
    </row>
    <row r="41" spans="1:9" ht="20.100000000000001" customHeight="1">
      <c r="A41"/>
      <c r="B41" s="65">
        <v>8</v>
      </c>
      <c r="C41" s="439" t="s">
        <v>27</v>
      </c>
      <c r="D41" s="439"/>
      <c r="E41" s="110"/>
      <c r="F41" s="66"/>
      <c r="G41" s="110">
        <v>1</v>
      </c>
      <c r="H41" s="66">
        <v>0</v>
      </c>
      <c r="I41" s="67">
        <v>0</v>
      </c>
    </row>
    <row r="42" spans="1:9" ht="50.1" customHeight="1">
      <c r="A42"/>
      <c r="B42" s="68"/>
      <c r="C42" s="440"/>
      <c r="D42" s="440"/>
      <c r="E42" s="440"/>
      <c r="F42" s="441"/>
      <c r="G42" s="117"/>
      <c r="H42" s="118"/>
      <c r="I42" s="69"/>
    </row>
    <row r="43" spans="1:9" ht="20.100000000000001" customHeight="1">
      <c r="A43"/>
      <c r="B43" s="65">
        <v>9</v>
      </c>
      <c r="C43" s="439" t="s">
        <v>27</v>
      </c>
      <c r="D43" s="439"/>
      <c r="E43" s="110"/>
      <c r="F43" s="66"/>
      <c r="G43" s="110">
        <v>2</v>
      </c>
      <c r="H43" s="66">
        <v>0</v>
      </c>
      <c r="I43" s="67">
        <v>0</v>
      </c>
    </row>
    <row r="44" spans="1:9" ht="50.1" customHeight="1">
      <c r="A44"/>
      <c r="B44" s="68"/>
      <c r="C44" s="440"/>
      <c r="D44" s="440"/>
      <c r="E44" s="440"/>
      <c r="F44" s="441"/>
      <c r="G44" s="117"/>
      <c r="H44" s="118"/>
      <c r="I44" s="69"/>
    </row>
    <row r="45" spans="1:9" ht="20.100000000000001" customHeight="1">
      <c r="A45"/>
      <c r="B45" s="65">
        <v>10</v>
      </c>
      <c r="C45" s="439" t="s">
        <v>27</v>
      </c>
      <c r="D45" s="439"/>
      <c r="E45" s="110"/>
      <c r="F45" s="66"/>
      <c r="G45" s="110">
        <v>1</v>
      </c>
      <c r="H45" s="66">
        <v>0</v>
      </c>
      <c r="I45" s="67">
        <v>0</v>
      </c>
    </row>
    <row r="46" spans="1:9" ht="50.1" customHeight="1">
      <c r="A46"/>
      <c r="B46" s="68"/>
      <c r="C46" s="440"/>
      <c r="D46" s="440"/>
      <c r="E46" s="440"/>
      <c r="F46" s="441"/>
      <c r="G46" s="117"/>
      <c r="H46" s="118"/>
      <c r="I46" s="69"/>
    </row>
    <row r="47" spans="1:9" ht="20.100000000000001" customHeight="1">
      <c r="A47"/>
      <c r="B47" s="65">
        <v>11</v>
      </c>
      <c r="C47" s="439" t="s">
        <v>40</v>
      </c>
      <c r="D47" s="439"/>
      <c r="E47" s="110"/>
      <c r="F47" s="66"/>
      <c r="G47" s="110">
        <v>1</v>
      </c>
      <c r="H47" s="66">
        <v>0</v>
      </c>
      <c r="I47" s="67">
        <v>0</v>
      </c>
    </row>
    <row r="48" spans="1:9" ht="50.1" customHeight="1">
      <c r="A48"/>
      <c r="B48" s="70"/>
      <c r="C48" s="442"/>
      <c r="D48" s="442"/>
      <c r="E48" s="442"/>
      <c r="F48" s="442"/>
      <c r="G48" s="110"/>
      <c r="H48" s="66"/>
      <c r="I48" s="71"/>
    </row>
    <row r="49" spans="1:9" ht="20.100000000000001" customHeight="1">
      <c r="A49"/>
      <c r="B49" s="76"/>
      <c r="C49"/>
      <c r="D49"/>
      <c r="E49"/>
      <c r="F49"/>
      <c r="G49"/>
      <c r="H49"/>
      <c r="I49"/>
    </row>
    <row r="50" spans="1:9" ht="20.100000000000001" customHeight="1">
      <c r="A50"/>
      <c r="B50" s="76"/>
      <c r="C50"/>
      <c r="D50"/>
      <c r="E50"/>
      <c r="F50"/>
      <c r="G50"/>
      <c r="H50"/>
      <c r="I50"/>
    </row>
    <row r="51" spans="1:9" ht="20.100000000000001" customHeight="1">
      <c r="A51"/>
      <c r="B51" s="114" t="s">
        <v>41</v>
      </c>
      <c r="C51"/>
      <c r="D51"/>
      <c r="E51"/>
      <c r="F51"/>
      <c r="G51"/>
      <c r="H51"/>
      <c r="I51"/>
    </row>
    <row r="52" spans="1:9" ht="20.100000000000001" customHeight="1">
      <c r="A52"/>
      <c r="B52" s="97" t="s">
        <v>42</v>
      </c>
      <c r="C52"/>
      <c r="D52"/>
      <c r="E52"/>
      <c r="F52"/>
      <c r="G52"/>
      <c r="H52"/>
      <c r="I52"/>
    </row>
    <row r="53" spans="1:9" ht="20.100000000000001" customHeight="1">
      <c r="A53"/>
      <c r="B53"/>
      <c r="C53"/>
      <c r="D53"/>
      <c r="E53"/>
      <c r="F53"/>
      <c r="G53"/>
      <c r="H53"/>
      <c r="I53"/>
    </row>
    <row r="54" spans="1:9" ht="20.100000000000001" customHeight="1">
      <c r="A54"/>
      <c r="B54" s="443" t="s">
        <v>43</v>
      </c>
      <c r="C54" s="443"/>
      <c r="D54" s="443" t="s">
        <v>44</v>
      </c>
      <c r="E54" s="443"/>
      <c r="F54" s="443"/>
      <c r="G54" s="443"/>
      <c r="H54" s="112" t="s">
        <v>45</v>
      </c>
      <c r="I54"/>
    </row>
    <row r="55" spans="1:9" ht="20.100000000000001" customHeight="1">
      <c r="A55"/>
      <c r="B55" s="438" t="s">
        <v>46</v>
      </c>
      <c r="C55" s="438"/>
      <c r="D55" s="438" t="s">
        <v>47</v>
      </c>
      <c r="E55" s="438"/>
      <c r="F55" s="438"/>
      <c r="G55" s="438"/>
      <c r="H55" s="109">
        <v>1</v>
      </c>
      <c r="I55"/>
    </row>
    <row r="56" spans="1:9" ht="20.100000000000001" customHeight="1">
      <c r="A56"/>
      <c r="B56"/>
      <c r="C56"/>
      <c r="D56"/>
      <c r="E56"/>
      <c r="F56"/>
      <c r="G56"/>
      <c r="H56"/>
      <c r="I56"/>
    </row>
    <row r="57" spans="1:9" ht="20.100000000000001" customHeight="1">
      <c r="A57"/>
      <c r="B57" s="97" t="s">
        <v>48</v>
      </c>
      <c r="C57"/>
      <c r="D57"/>
      <c r="E57"/>
      <c r="F57"/>
      <c r="G57"/>
      <c r="H57"/>
      <c r="I57"/>
    </row>
    <row r="58" spans="1:9" ht="20.100000000000001" customHeight="1">
      <c r="A58"/>
      <c r="B58"/>
      <c r="C58"/>
      <c r="D58"/>
      <c r="E58"/>
      <c r="F58"/>
      <c r="G58"/>
      <c r="H58"/>
      <c r="I58"/>
    </row>
    <row r="59" spans="1:9" ht="20.100000000000001" customHeight="1">
      <c r="A59"/>
      <c r="B59" s="444" t="s">
        <v>49</v>
      </c>
      <c r="C59" s="445"/>
      <c r="D59" s="446"/>
      <c r="E59" s="447" t="s">
        <v>50</v>
      </c>
      <c r="F59" s="447"/>
      <c r="G59"/>
      <c r="H59"/>
      <c r="I59"/>
    </row>
    <row r="60" spans="1:9" ht="20.100000000000001" customHeight="1">
      <c r="A60"/>
      <c r="B60" s="434" t="s">
        <v>51</v>
      </c>
      <c r="C60" s="435"/>
      <c r="D60" s="436"/>
      <c r="E60" s="437">
        <v>0</v>
      </c>
      <c r="F60" s="437"/>
      <c r="G60"/>
      <c r="H60"/>
      <c r="I60"/>
    </row>
    <row r="61" spans="1:9" ht="20.100000000000001" customHeight="1">
      <c r="A61"/>
      <c r="B61" s="434" t="s">
        <v>52</v>
      </c>
      <c r="C61" s="435"/>
      <c r="D61" s="436"/>
      <c r="E61" s="437">
        <v>0</v>
      </c>
      <c r="F61" s="437"/>
      <c r="G61"/>
      <c r="H61"/>
      <c r="I61"/>
    </row>
    <row r="62" spans="1:9" ht="20.100000000000001" customHeight="1">
      <c r="A62"/>
      <c r="B62" s="434" t="s">
        <v>53</v>
      </c>
      <c r="C62" s="435"/>
      <c r="D62" s="436"/>
      <c r="E62" s="437">
        <v>0</v>
      </c>
      <c r="F62" s="437"/>
      <c r="G62"/>
      <c r="H62"/>
      <c r="I62"/>
    </row>
    <row r="63" spans="1:9" ht="20.100000000000001" customHeight="1">
      <c r="A63"/>
      <c r="B63" s="434" t="s">
        <v>54</v>
      </c>
      <c r="C63" s="435"/>
      <c r="D63" s="436"/>
      <c r="E63" s="437">
        <v>0</v>
      </c>
      <c r="F63" s="437"/>
      <c r="G63"/>
      <c r="H63"/>
      <c r="I63"/>
    </row>
    <row r="64" spans="1:9" ht="20.100000000000001" customHeight="1">
      <c r="A64"/>
      <c r="B64" s="434" t="s">
        <v>55</v>
      </c>
      <c r="C64" s="435"/>
      <c r="D64" s="436"/>
      <c r="E64" s="437">
        <v>0</v>
      </c>
      <c r="F64" s="437"/>
      <c r="G64"/>
      <c r="H64"/>
      <c r="I64"/>
    </row>
    <row r="65" spans="1:9" ht="20.100000000000001" customHeight="1">
      <c r="A65"/>
      <c r="B65" s="430" t="s">
        <v>56</v>
      </c>
      <c r="C65" s="431"/>
      <c r="D65" s="432"/>
      <c r="E65" s="433">
        <v>0</v>
      </c>
      <c r="F65" s="433"/>
      <c r="G65"/>
      <c r="H65"/>
      <c r="I65"/>
    </row>
    <row r="66" spans="1:9" ht="20.100000000000001" customHeight="1">
      <c r="A66"/>
      <c r="B66" s="113" t="s">
        <v>57</v>
      </c>
      <c r="C66"/>
      <c r="D66"/>
      <c r="E66"/>
      <c r="F66"/>
      <c r="G66"/>
      <c r="H66"/>
      <c r="I66"/>
    </row>
    <row r="67" spans="1:9" ht="20.100000000000001" customHeight="1">
      <c r="A67"/>
      <c r="B67"/>
      <c r="C67"/>
      <c r="D67"/>
      <c r="E67"/>
      <c r="F67"/>
      <c r="G67"/>
      <c r="H67"/>
      <c r="I67"/>
    </row>
    <row r="68" spans="1:9" ht="20.100000000000001" customHeight="1">
      <c r="A68"/>
      <c r="B68" s="78" t="s">
        <v>58</v>
      </c>
      <c r="C68" s="78"/>
      <c r="D68" s="78"/>
      <c r="E68" s="78"/>
      <c r="F68" s="78" t="s">
        <v>59</v>
      </c>
      <c r="G68"/>
      <c r="H68"/>
      <c r="I68"/>
    </row>
    <row r="69" spans="1:9" ht="20.100000000000001" customHeight="1">
      <c r="A69" s="97"/>
      <c r="B69" s="428"/>
      <c r="C69" s="428"/>
      <c r="D69" s="428"/>
      <c r="E69" s="97"/>
      <c r="F69" s="428"/>
      <c r="G69" s="429"/>
      <c r="H69" s="429"/>
      <c r="I69" s="429"/>
    </row>
    <row r="70" spans="1:9" ht="20.100000000000001" customHeight="1">
      <c r="A70" s="97"/>
      <c r="B70" s="97"/>
      <c r="C70" s="97"/>
      <c r="D70" s="97"/>
      <c r="E70" s="97"/>
      <c r="F70" s="97"/>
      <c r="G70"/>
      <c r="H70"/>
      <c r="I70"/>
    </row>
    <row r="71" spans="1:9" ht="20.100000000000001" customHeight="1">
      <c r="A71" s="97"/>
      <c r="B71" s="427" t="s">
        <v>60</v>
      </c>
      <c r="C71" s="428"/>
      <c r="D71" s="97"/>
      <c r="E71" s="97"/>
      <c r="F71" s="97"/>
      <c r="G71"/>
      <c r="H71"/>
      <c r="I71"/>
    </row>
    <row r="72" spans="1:9" ht="20.100000000000001" customHeight="1">
      <c r="A72" s="97"/>
      <c r="B72" s="427" t="s">
        <v>61</v>
      </c>
      <c r="C72" s="428"/>
      <c r="D72" s="428"/>
      <c r="E72" s="428"/>
      <c r="F72" s="428"/>
      <c r="G72" s="429"/>
      <c r="H72" s="429"/>
      <c r="I72" s="429"/>
    </row>
    <row r="73" spans="1:9" ht="20.100000000000001" customHeight="1">
      <c r="A73" s="97"/>
      <c r="B73" s="427" t="s">
        <v>62</v>
      </c>
      <c r="C73" s="428"/>
      <c r="D73" s="428"/>
      <c r="E73" s="428"/>
      <c r="F73" s="428"/>
      <c r="G73" s="429"/>
      <c r="H73" s="429"/>
      <c r="I73" s="429"/>
    </row>
    <row r="74" spans="1:9" ht="20.100000000000001" customHeight="1">
      <c r="A74" s="97"/>
      <c r="B74" s="97"/>
      <c r="C74" s="428"/>
      <c r="D74" s="428"/>
      <c r="E74" s="428"/>
      <c r="F74" s="428"/>
      <c r="G74" s="429"/>
      <c r="H74" s="429"/>
      <c r="I74" s="429"/>
    </row>
    <row r="75" spans="1:9" s="106" customFormat="1" ht="20.100000000000001" customHeight="1">
      <c r="A75" s="97"/>
      <c r="B75" s="97"/>
      <c r="C75" s="97"/>
      <c r="D75" s="97"/>
      <c r="E75" s="97"/>
      <c r="F75" s="97"/>
      <c r="G75"/>
      <c r="H75"/>
      <c r="I75"/>
    </row>
    <row r="76" spans="1:9" s="106" customFormat="1" ht="20.100000000000001" customHeight="1">
      <c r="A76" s="97"/>
      <c r="B76" s="97" t="s">
        <v>63</v>
      </c>
      <c r="C76" s="97"/>
      <c r="D76" s="97"/>
      <c r="E76" s="97"/>
      <c r="F76" s="97"/>
      <c r="G76"/>
      <c r="H76"/>
      <c r="I76"/>
    </row>
    <row r="77" spans="1:9" ht="20.100000000000001" customHeight="1">
      <c r="A77" s="97"/>
      <c r="B77" s="97" t="s">
        <v>64</v>
      </c>
      <c r="C77" s="97"/>
      <c r="D77" s="97"/>
      <c r="E77" s="97"/>
      <c r="F77" s="97"/>
      <c r="G77"/>
      <c r="H77"/>
      <c r="I77"/>
    </row>
    <row r="78" spans="1:9" ht="20.100000000000001" customHeight="1">
      <c r="A78" s="97"/>
      <c r="B78" s="97"/>
      <c r="C78" s="97"/>
      <c r="D78" s="97"/>
      <c r="E78" s="97"/>
      <c r="F78" s="97"/>
      <c r="G78"/>
      <c r="H78"/>
      <c r="I78"/>
    </row>
    <row r="79" spans="1:9" s="106" customFormat="1" ht="15" customHeight="1">
      <c r="A79" s="97"/>
      <c r="B79" s="97"/>
      <c r="C79" s="114" t="s">
        <v>65</v>
      </c>
      <c r="D79" s="97"/>
      <c r="E79" s="97"/>
      <c r="F79" s="97"/>
      <c r="G79"/>
      <c r="H79"/>
      <c r="I79"/>
    </row>
    <row r="80" spans="1:9" s="106" customFormat="1" ht="15" customHeight="1">
      <c r="A80" s="97"/>
      <c r="B80" s="77" t="s">
        <v>66</v>
      </c>
      <c r="C80" s="97" t="s">
        <v>67</v>
      </c>
      <c r="D80" s="97"/>
      <c r="E80" s="97"/>
      <c r="F80" s="97"/>
      <c r="G80"/>
      <c r="H80"/>
      <c r="I80"/>
    </row>
    <row r="81" spans="1:9" s="106" customFormat="1" ht="15" customHeight="1">
      <c r="A81" s="97"/>
      <c r="B81" s="77" t="s">
        <v>68</v>
      </c>
      <c r="C81" s="97" t="s">
        <v>69</v>
      </c>
      <c r="D81" s="97"/>
      <c r="E81" s="97"/>
      <c r="F81" s="97"/>
      <c r="G81"/>
      <c r="H81"/>
      <c r="I81"/>
    </row>
    <row r="82" spans="1:9" s="106" customFormat="1" ht="15" customHeight="1">
      <c r="A82" s="97"/>
      <c r="B82" s="77" t="s">
        <v>70</v>
      </c>
      <c r="C82" s="79" t="s">
        <v>71</v>
      </c>
      <c r="D82" s="97"/>
      <c r="E82" s="97"/>
      <c r="F82" s="97"/>
      <c r="G82"/>
      <c r="H82"/>
      <c r="I82"/>
    </row>
    <row r="83" spans="1:9" ht="15" customHeight="1">
      <c r="A83" s="97"/>
      <c r="B83" s="77" t="s">
        <v>72</v>
      </c>
      <c r="C83" s="79" t="s">
        <v>73</v>
      </c>
      <c r="D83" s="97"/>
      <c r="E83" s="97"/>
      <c r="F83" s="97"/>
      <c r="G83"/>
      <c r="H83"/>
      <c r="I83"/>
    </row>
    <row r="84" spans="1:9" s="106" customFormat="1" ht="20.100000000000001" customHeight="1">
      <c r="A84" s="97"/>
      <c r="B84" s="97"/>
      <c r="C84" s="97"/>
      <c r="D84" s="97"/>
      <c r="E84" s="97"/>
      <c r="F84" s="97"/>
      <c r="G84"/>
      <c r="H84"/>
      <c r="I84"/>
    </row>
    <row r="85" spans="1:9" s="106" customFormat="1" ht="20.100000000000001" customHeight="1">
      <c r="A85" s="97"/>
      <c r="B85" s="97"/>
      <c r="C85" s="97"/>
      <c r="D85" s="97"/>
      <c r="E85" s="97"/>
      <c r="F85" s="97"/>
      <c r="G85"/>
      <c r="H85"/>
      <c r="I85"/>
    </row>
    <row r="86" spans="1:9" s="106" customFormat="1" ht="20.100000000000001" customHeight="1">
      <c r="A86" s="97"/>
      <c r="B86" s="97"/>
      <c r="C86" s="97"/>
      <c r="D86" s="97"/>
      <c r="E86" s="97"/>
      <c r="F86" s="97"/>
      <c r="G86"/>
      <c r="H86"/>
      <c r="I86"/>
    </row>
    <row r="87" spans="1:9" s="106" customFormat="1" ht="20.100000000000001" customHeight="1">
      <c r="A87" s="97"/>
      <c r="B87" s="97"/>
      <c r="C87" s="97"/>
      <c r="D87" s="97"/>
      <c r="E87" s="97"/>
      <c r="F87" s="97"/>
      <c r="G87"/>
      <c r="H87"/>
      <c r="I87"/>
    </row>
    <row r="88" spans="1:9" s="106" customFormat="1" ht="20.100000000000001" customHeight="1">
      <c r="A88" s="97"/>
      <c r="B88" s="97"/>
      <c r="C88" s="97"/>
      <c r="D88" s="97"/>
      <c r="E88" s="97"/>
      <c r="F88" s="97"/>
      <c r="G88"/>
      <c r="H88"/>
      <c r="I88"/>
    </row>
    <row r="89" spans="1:9" s="106" customFormat="1" ht="20.100000000000001" customHeight="1">
      <c r="A89" s="97"/>
      <c r="B89" s="97"/>
      <c r="C89" s="97"/>
      <c r="D89" s="97"/>
      <c r="E89" s="97"/>
      <c r="F89" s="97"/>
      <c r="G89"/>
      <c r="H89"/>
      <c r="I89"/>
    </row>
    <row r="90" spans="1:9" s="106" customFormat="1" ht="20.100000000000001" customHeight="1">
      <c r="A90" s="97"/>
      <c r="B90" s="97"/>
      <c r="C90" s="97"/>
      <c r="D90" s="97"/>
      <c r="E90" s="97"/>
      <c r="F90" s="97"/>
      <c r="G90"/>
      <c r="H90"/>
      <c r="I90"/>
    </row>
    <row r="91" spans="1:9" s="106" customFormat="1" ht="20.100000000000001" customHeight="1">
      <c r="A91" s="97"/>
      <c r="B91" s="97"/>
      <c r="C91" s="97"/>
      <c r="D91" s="97"/>
      <c r="E91" s="97"/>
      <c r="F91" s="97"/>
      <c r="G91"/>
      <c r="H91"/>
      <c r="I91"/>
    </row>
    <row r="92" spans="1:9" s="106" customFormat="1" ht="20.100000000000001" customHeight="1">
      <c r="A92" s="97"/>
      <c r="B92" s="97"/>
      <c r="C92" s="97"/>
      <c r="D92" s="97"/>
      <c r="E92" s="97"/>
      <c r="F92" s="97"/>
      <c r="G92"/>
      <c r="H92"/>
      <c r="I92"/>
    </row>
    <row r="93" spans="1:9" s="106" customFormat="1" ht="20.100000000000001" customHeight="1">
      <c r="A93" s="97"/>
      <c r="B93" s="97"/>
      <c r="C93" s="97"/>
      <c r="D93" s="97"/>
      <c r="E93" s="97"/>
      <c r="F93" s="97"/>
      <c r="G93"/>
      <c r="H93"/>
      <c r="I93"/>
    </row>
    <row r="94" spans="1:9" s="106" customFormat="1" ht="20.100000000000001" customHeight="1">
      <c r="A94" s="97"/>
      <c r="B94" s="97"/>
      <c r="C94" s="97"/>
      <c r="D94" s="97"/>
      <c r="E94" s="97"/>
      <c r="F94" s="97"/>
      <c r="G94"/>
      <c r="H94"/>
      <c r="I94"/>
    </row>
    <row r="95" spans="1:9" s="106" customFormat="1" ht="20.100000000000001" customHeight="1">
      <c r="A95" s="97"/>
      <c r="B95" s="97"/>
      <c r="C95" s="97"/>
      <c r="D95" s="97"/>
      <c r="E95" s="97"/>
      <c r="F95" s="97"/>
      <c r="G95"/>
      <c r="H95"/>
      <c r="I95"/>
    </row>
    <row r="96" spans="1:9" s="106" customFormat="1" ht="20.100000000000001" customHeight="1">
      <c r="A96" s="97"/>
      <c r="B96" s="97"/>
      <c r="C96" s="97"/>
      <c r="D96" s="97"/>
      <c r="E96" s="97"/>
      <c r="F96" s="97"/>
      <c r="G96"/>
      <c r="H96"/>
      <c r="I96"/>
    </row>
    <row r="97" spans="1:9" s="106" customFormat="1" ht="20.100000000000001" customHeight="1">
      <c r="A97" s="97"/>
      <c r="B97" s="97"/>
      <c r="C97" s="97"/>
      <c r="D97" s="97"/>
      <c r="E97" s="97"/>
      <c r="F97" s="97"/>
      <c r="G97"/>
      <c r="H97"/>
      <c r="I97"/>
    </row>
    <row r="98" spans="1:9" s="106" customFormat="1" ht="20.100000000000001" customHeight="1">
      <c r="A98" s="97"/>
      <c r="B98" s="97"/>
      <c r="C98" s="97"/>
      <c r="D98" s="97"/>
      <c r="E98" s="97"/>
      <c r="F98" s="97"/>
      <c r="G98"/>
      <c r="H98"/>
      <c r="I98"/>
    </row>
    <row r="99" spans="1:9" s="106" customFormat="1" ht="20.100000000000001" customHeight="1">
      <c r="A99" s="97"/>
      <c r="B99" s="97"/>
      <c r="C99" s="97"/>
      <c r="D99" s="97"/>
      <c r="E99" s="97"/>
      <c r="F99" s="97"/>
      <c r="G99"/>
      <c r="H99"/>
      <c r="I99"/>
    </row>
    <row r="100" spans="1:9" s="106" customFormat="1" ht="20.100000000000001" customHeight="1">
      <c r="A100" s="97"/>
      <c r="B100" s="97"/>
      <c r="C100" s="97"/>
      <c r="D100" s="97"/>
      <c r="E100" s="97"/>
      <c r="F100" s="97"/>
      <c r="G100"/>
      <c r="H100"/>
      <c r="I100"/>
    </row>
    <row r="101" spans="1:9" s="106" customFormat="1" ht="20.100000000000001" customHeight="1">
      <c r="A101" s="97"/>
      <c r="B101" s="97"/>
      <c r="C101" s="97"/>
      <c r="D101" s="97"/>
      <c r="E101" s="97"/>
      <c r="F101" s="97"/>
      <c r="G101"/>
      <c r="H101"/>
      <c r="I101"/>
    </row>
    <row r="102" spans="1:9" s="106" customFormat="1" ht="20.100000000000001" customHeight="1">
      <c r="A102" s="97"/>
      <c r="B102" s="97"/>
      <c r="C102" s="97"/>
      <c r="D102" s="97"/>
      <c r="E102" s="97"/>
      <c r="F102" s="97"/>
      <c r="G102"/>
      <c r="H102"/>
      <c r="I102"/>
    </row>
    <row r="103" spans="1:9" s="106" customFormat="1" ht="20.100000000000001" customHeight="1">
      <c r="A103" s="97"/>
      <c r="B103" s="97"/>
      <c r="C103" s="97"/>
      <c r="D103" s="97"/>
      <c r="E103" s="97"/>
      <c r="F103" s="97"/>
      <c r="G103"/>
      <c r="H103"/>
      <c r="I103"/>
    </row>
    <row r="104" spans="1:9" s="106" customFormat="1" ht="20.100000000000001" customHeight="1">
      <c r="A104" s="97"/>
      <c r="B104" s="97"/>
      <c r="C104" s="97"/>
      <c r="D104" s="97"/>
      <c r="E104" s="97"/>
      <c r="F104" s="97"/>
      <c r="G104"/>
      <c r="H104"/>
      <c r="I104"/>
    </row>
    <row r="105" spans="1:9" s="106" customFormat="1" ht="20.100000000000001" customHeight="1">
      <c r="A105" s="97"/>
      <c r="B105" s="97"/>
      <c r="C105" s="97"/>
      <c r="D105" s="97"/>
      <c r="E105" s="97"/>
      <c r="F105" s="97"/>
      <c r="G105"/>
      <c r="H105"/>
      <c r="I105"/>
    </row>
    <row r="106" spans="1:9" ht="20.100000000000001" customHeight="1">
      <c r="A106" s="97"/>
      <c r="B106" s="114" t="s">
        <v>74</v>
      </c>
      <c r="C106" s="97"/>
      <c r="D106" s="97"/>
      <c r="E106" s="97"/>
      <c r="F106" s="97"/>
      <c r="G106"/>
      <c r="H106"/>
      <c r="I106"/>
    </row>
    <row r="107" spans="1:9" ht="20.100000000000001" customHeight="1">
      <c r="A107" s="97"/>
      <c r="B107" s="97"/>
      <c r="C107" s="97"/>
      <c r="D107" s="97"/>
      <c r="E107" s="97"/>
      <c r="F107" s="97"/>
      <c r="G107"/>
      <c r="H107"/>
      <c r="I107"/>
    </row>
    <row r="108" spans="1:9" ht="105" customHeight="1">
      <c r="A108" s="113"/>
      <c r="B108" s="460" t="s">
        <v>75</v>
      </c>
      <c r="C108" s="460"/>
      <c r="D108" s="460"/>
      <c r="E108" s="460"/>
      <c r="F108" s="460"/>
      <c r="G108" s="460"/>
      <c r="H108" s="460"/>
      <c r="I108" s="460"/>
    </row>
    <row r="109" spans="1:9" ht="59.25" customHeight="1">
      <c r="A109" s="113"/>
      <c r="B109" s="460"/>
      <c r="C109" s="460"/>
      <c r="D109" s="460"/>
      <c r="E109" s="460"/>
      <c r="F109" s="460"/>
      <c r="G109" s="460"/>
      <c r="H109" s="460"/>
      <c r="I109" s="460"/>
    </row>
    <row r="110" spans="1:9" ht="208.5" customHeight="1">
      <c r="A110" s="113"/>
      <c r="B110" s="460"/>
      <c r="C110" s="460"/>
      <c r="D110" s="460"/>
      <c r="E110" s="460"/>
      <c r="F110" s="460"/>
      <c r="G110" s="460"/>
      <c r="H110" s="460"/>
      <c r="I110" s="460"/>
    </row>
    <row r="111" spans="1:9" ht="66" customHeight="1">
      <c r="A111" s="113"/>
      <c r="B111" s="460"/>
      <c r="C111" s="460"/>
      <c r="D111" s="460"/>
      <c r="E111" s="460"/>
      <c r="F111" s="460"/>
      <c r="G111" s="460"/>
      <c r="H111" s="460"/>
      <c r="I111" s="460"/>
    </row>
    <row r="112" spans="1:9" s="106" customFormat="1" ht="91.5" customHeight="1">
      <c r="A112"/>
      <c r="B112" s="460"/>
      <c r="C112" s="460"/>
      <c r="D112" s="460"/>
      <c r="E112" s="460"/>
      <c r="F112" s="460"/>
      <c r="G112" s="460"/>
      <c r="H112" s="460"/>
      <c r="I112" s="460"/>
    </row>
    <row r="113" spans="1:10" ht="56.25" customHeight="1">
      <c r="A113"/>
      <c r="B113" s="460"/>
      <c r="C113" s="460"/>
      <c r="D113" s="460"/>
      <c r="E113" s="460"/>
      <c r="F113" s="460"/>
      <c r="G113" s="460"/>
      <c r="H113" s="460"/>
      <c r="I113" s="460"/>
    </row>
    <row r="114" spans="1:10" s="106" customFormat="1" ht="101.25" customHeight="1">
      <c r="A114"/>
      <c r="B114" s="460"/>
      <c r="C114" s="460"/>
      <c r="D114" s="460"/>
      <c r="E114" s="460"/>
      <c r="F114" s="460"/>
      <c r="G114" s="460"/>
      <c r="H114" s="460"/>
      <c r="I114" s="460"/>
    </row>
    <row r="115" spans="1:10" ht="129" customHeight="1">
      <c r="A115"/>
      <c r="B115" s="460"/>
      <c r="C115" s="460"/>
      <c r="D115" s="460"/>
      <c r="E115" s="460"/>
      <c r="F115" s="460"/>
      <c r="G115" s="460"/>
      <c r="H115" s="460"/>
      <c r="I115" s="460"/>
    </row>
    <row r="116" spans="1:10" ht="165" customHeight="1">
      <c r="A116"/>
      <c r="B116" s="460"/>
      <c r="C116" s="460"/>
      <c r="D116" s="460"/>
      <c r="E116" s="460"/>
      <c r="F116" s="460"/>
      <c r="G116" s="460"/>
      <c r="H116" s="460"/>
      <c r="I116" s="460"/>
    </row>
    <row r="117" spans="1:10" ht="101.25" customHeight="1">
      <c r="A117"/>
      <c r="B117" s="460"/>
      <c r="C117" s="460"/>
      <c r="D117" s="460"/>
      <c r="E117" s="460"/>
      <c r="F117" s="460"/>
      <c r="G117" s="460"/>
      <c r="H117" s="460"/>
      <c r="I117" s="460"/>
    </row>
    <row r="118" spans="1:10" ht="20.100000000000001" customHeight="1">
      <c r="A118"/>
      <c r="B118" s="460"/>
      <c r="C118" s="460"/>
      <c r="D118" s="460"/>
      <c r="E118" s="460"/>
      <c r="F118" s="460"/>
      <c r="G118" s="460"/>
      <c r="H118" s="460"/>
      <c r="I118" s="460"/>
    </row>
    <row r="119" spans="1:10" ht="72" customHeight="1">
      <c r="A119"/>
      <c r="B119" s="460"/>
      <c r="C119" s="460"/>
      <c r="D119" s="460"/>
      <c r="E119" s="460"/>
      <c r="F119" s="460"/>
      <c r="G119" s="460"/>
      <c r="H119" s="460"/>
      <c r="I119" s="460"/>
    </row>
    <row r="120" spans="1:10" ht="93.75" customHeight="1">
      <c r="A120"/>
      <c r="B120" s="460"/>
      <c r="C120" s="460"/>
      <c r="D120" s="460"/>
      <c r="E120" s="460"/>
      <c r="F120" s="460"/>
      <c r="G120" s="460"/>
      <c r="H120" s="460"/>
      <c r="I120" s="460"/>
    </row>
    <row r="121" spans="1:10" ht="20.100000000000001" customHeight="1">
      <c r="A121"/>
      <c r="B121" s="460"/>
      <c r="C121" s="460"/>
      <c r="D121" s="460"/>
      <c r="E121" s="460"/>
      <c r="F121" s="460"/>
      <c r="G121" s="460"/>
      <c r="H121" s="460"/>
      <c r="I121" s="460"/>
    </row>
    <row r="122" spans="1:10" ht="20.100000000000001" customHeight="1">
      <c r="A122"/>
      <c r="B122" s="460"/>
      <c r="C122" s="460"/>
      <c r="D122" s="460"/>
      <c r="E122" s="460"/>
      <c r="F122" s="460"/>
      <c r="G122" s="460"/>
      <c r="H122" s="460"/>
      <c r="I122" s="460"/>
    </row>
    <row r="123" spans="1:10" ht="20.100000000000001" customHeight="1">
      <c r="A123"/>
      <c r="B123" s="460"/>
      <c r="C123" s="460"/>
      <c r="D123" s="460"/>
      <c r="E123" s="460"/>
      <c r="F123" s="460"/>
      <c r="G123" s="460"/>
      <c r="H123" s="460"/>
      <c r="I123" s="460"/>
    </row>
    <row r="124" spans="1:10" ht="20.100000000000001" customHeight="1">
      <c r="A124"/>
      <c r="B124" s="460"/>
      <c r="C124" s="460"/>
      <c r="D124" s="460"/>
      <c r="E124" s="460"/>
      <c r="F124" s="460"/>
      <c r="G124" s="460"/>
      <c r="H124" s="460"/>
      <c r="I124" s="460"/>
    </row>
    <row r="125" spans="1:10" ht="20.100000000000001" customHeight="1">
      <c r="A125"/>
      <c r="B125" s="460"/>
      <c r="C125" s="460"/>
      <c r="D125" s="460"/>
      <c r="E125" s="460"/>
      <c r="F125" s="460"/>
      <c r="G125" s="460"/>
      <c r="H125" s="460"/>
      <c r="I125" s="460"/>
    </row>
    <row r="126" spans="1:10" ht="20.100000000000001" customHeight="1">
      <c r="A126"/>
      <c r="B126" s="460"/>
      <c r="C126" s="460"/>
      <c r="D126" s="460"/>
      <c r="E126" s="460"/>
      <c r="F126" s="460"/>
      <c r="G126" s="460"/>
      <c r="H126" s="460"/>
      <c r="I126" s="460"/>
      <c r="J126" s="107"/>
    </row>
    <row r="127" spans="1:10" ht="20.100000000000001" customHeight="1">
      <c r="A127"/>
      <c r="B127" s="460"/>
      <c r="C127" s="460"/>
      <c r="D127" s="460"/>
      <c r="E127" s="460"/>
      <c r="F127" s="460"/>
      <c r="G127" s="460"/>
      <c r="H127" s="460"/>
      <c r="I127" s="460"/>
    </row>
    <row r="128" spans="1:10" ht="20.100000000000001" customHeight="1">
      <c r="A128"/>
      <c r="B128" s="460"/>
      <c r="C128" s="460"/>
      <c r="D128" s="460"/>
      <c r="E128" s="460"/>
      <c r="F128" s="460"/>
      <c r="G128" s="460"/>
      <c r="H128" s="460"/>
      <c r="I128" s="460"/>
    </row>
    <row r="129" spans="1:9" ht="20.100000000000001" customHeight="1">
      <c r="A129"/>
      <c r="B129" s="460"/>
      <c r="C129" s="460"/>
      <c r="D129" s="460"/>
      <c r="E129" s="460"/>
      <c r="F129" s="460"/>
      <c r="G129" s="460"/>
      <c r="H129" s="460"/>
      <c r="I129" s="460"/>
    </row>
    <row r="130" spans="1:9" ht="20.100000000000001" customHeight="1">
      <c r="A130"/>
      <c r="B130" s="460"/>
      <c r="C130" s="460"/>
      <c r="D130" s="460"/>
      <c r="E130" s="460"/>
      <c r="F130" s="460"/>
      <c r="G130" s="460"/>
      <c r="H130" s="460"/>
      <c r="I130" s="460"/>
    </row>
    <row r="131" spans="1:9" ht="20.100000000000001" customHeight="1">
      <c r="A131"/>
      <c r="B131" s="460"/>
      <c r="C131" s="460"/>
      <c r="D131" s="460"/>
      <c r="E131" s="460"/>
      <c r="F131" s="460"/>
      <c r="G131" s="460"/>
      <c r="H131" s="460"/>
      <c r="I131" s="460"/>
    </row>
    <row r="132" spans="1:9" ht="20.100000000000001" customHeight="1">
      <c r="A132"/>
      <c r="B132" s="460"/>
      <c r="C132" s="460"/>
      <c r="D132" s="460"/>
      <c r="E132" s="460"/>
      <c r="F132" s="460"/>
      <c r="G132" s="460"/>
      <c r="H132" s="460"/>
      <c r="I132" s="460"/>
    </row>
    <row r="133" spans="1:9" ht="20.100000000000001" customHeight="1">
      <c r="A133"/>
      <c r="B133" s="460"/>
      <c r="C133" s="460"/>
      <c r="D133" s="460"/>
      <c r="E133" s="460"/>
      <c r="F133" s="460"/>
      <c r="G133" s="460"/>
      <c r="H133" s="460"/>
      <c r="I133" s="460"/>
    </row>
    <row r="134" spans="1:9" ht="20.100000000000001" customHeight="1">
      <c r="A134"/>
      <c r="B134" s="460"/>
      <c r="C134" s="460"/>
      <c r="D134" s="460"/>
      <c r="E134" s="460"/>
      <c r="F134" s="460"/>
      <c r="G134" s="460"/>
      <c r="H134" s="460"/>
      <c r="I134" s="460"/>
    </row>
    <row r="135" spans="1:9" ht="20.100000000000001" customHeight="1">
      <c r="A135"/>
      <c r="B135" s="460"/>
      <c r="C135" s="460"/>
      <c r="D135" s="460"/>
      <c r="E135" s="460"/>
      <c r="F135" s="460"/>
      <c r="G135" s="460"/>
      <c r="H135" s="460"/>
      <c r="I135" s="460"/>
    </row>
    <row r="136" spans="1:9" ht="20.100000000000001" customHeight="1">
      <c r="A136"/>
      <c r="B136" s="460"/>
      <c r="C136" s="460"/>
      <c r="D136" s="460"/>
      <c r="E136" s="460"/>
      <c r="F136" s="460"/>
      <c r="G136" s="460"/>
      <c r="H136" s="460"/>
      <c r="I136" s="460"/>
    </row>
    <row r="137" spans="1:9" ht="20.100000000000001" customHeight="1">
      <c r="A137"/>
      <c r="B137" s="460"/>
      <c r="C137" s="460"/>
      <c r="D137" s="460"/>
      <c r="E137" s="460"/>
      <c r="F137" s="460"/>
      <c r="G137" s="460"/>
      <c r="H137" s="460"/>
      <c r="I137" s="460"/>
    </row>
    <row r="138" spans="1:9" ht="20.100000000000001" customHeight="1">
      <c r="A138"/>
      <c r="B138" s="460"/>
      <c r="C138" s="460"/>
      <c r="D138" s="460"/>
      <c r="E138" s="460"/>
      <c r="F138" s="460"/>
      <c r="G138" s="460"/>
      <c r="H138" s="460"/>
      <c r="I138" s="460"/>
    </row>
    <row r="139" spans="1:9" ht="20.100000000000001" customHeight="1">
      <c r="A139"/>
      <c r="B139" s="460"/>
      <c r="C139" s="460"/>
      <c r="D139" s="460"/>
      <c r="E139" s="460"/>
      <c r="F139" s="460"/>
      <c r="G139" s="460"/>
      <c r="H139" s="460"/>
      <c r="I139" s="460"/>
    </row>
    <row r="140" spans="1:9" ht="20.100000000000001" customHeight="1">
      <c r="A140"/>
      <c r="B140" s="460"/>
      <c r="C140" s="460"/>
      <c r="D140" s="460"/>
      <c r="E140" s="460"/>
      <c r="F140" s="460"/>
      <c r="G140" s="460"/>
      <c r="H140" s="460"/>
      <c r="I140" s="460"/>
    </row>
    <row r="141" spans="1:9" ht="20.100000000000001" customHeight="1">
      <c r="A141"/>
      <c r="B141" s="460"/>
      <c r="C141" s="460"/>
      <c r="D141" s="460"/>
      <c r="E141" s="460"/>
      <c r="F141" s="460"/>
      <c r="G141" s="460"/>
      <c r="H141" s="460"/>
      <c r="I141" s="460"/>
    </row>
    <row r="142" spans="1:9" ht="20.100000000000001" customHeight="1">
      <c r="A142"/>
      <c r="B142" s="460"/>
      <c r="C142" s="460"/>
      <c r="D142" s="460"/>
      <c r="E142" s="460"/>
      <c r="F142" s="460"/>
      <c r="G142" s="460"/>
      <c r="H142" s="460"/>
      <c r="I142" s="460"/>
    </row>
    <row r="143" spans="1:9" ht="20.100000000000001" customHeight="1">
      <c r="A143"/>
      <c r="B143" s="460"/>
      <c r="C143" s="460"/>
      <c r="D143" s="460"/>
      <c r="E143" s="460"/>
      <c r="F143" s="460"/>
      <c r="G143" s="460"/>
      <c r="H143" s="460"/>
      <c r="I143" s="460"/>
    </row>
    <row r="144" spans="1:9" ht="20.100000000000001" customHeight="1">
      <c r="A144"/>
      <c r="B144" s="460"/>
      <c r="C144" s="460"/>
      <c r="D144" s="460"/>
      <c r="E144" s="460"/>
      <c r="F144" s="460"/>
      <c r="G144" s="460"/>
      <c r="H144" s="460"/>
      <c r="I144" s="460"/>
    </row>
    <row r="145" spans="1:10" ht="20.100000000000001" customHeight="1">
      <c r="A145"/>
      <c r="B145" s="460"/>
      <c r="C145" s="460"/>
      <c r="D145" s="460"/>
      <c r="E145" s="460"/>
      <c r="F145" s="460"/>
      <c r="G145" s="460"/>
      <c r="H145" s="460"/>
      <c r="I145" s="460"/>
    </row>
    <row r="146" spans="1:10" ht="20.100000000000001" customHeight="1">
      <c r="A146"/>
      <c r="B146" s="460"/>
      <c r="C146" s="460"/>
      <c r="D146" s="460"/>
      <c r="E146" s="460"/>
      <c r="F146" s="460"/>
      <c r="G146" s="460"/>
      <c r="H146" s="460"/>
      <c r="I146" s="460"/>
    </row>
    <row r="147" spans="1:10" ht="20.100000000000001" customHeight="1">
      <c r="A147"/>
      <c r="B147" s="460"/>
      <c r="C147" s="460"/>
      <c r="D147" s="460"/>
      <c r="E147" s="460"/>
      <c r="F147" s="460"/>
      <c r="G147" s="460"/>
      <c r="H147" s="460"/>
      <c r="I147" s="460"/>
    </row>
    <row r="148" spans="1:10" ht="20.100000000000001" customHeight="1">
      <c r="A148"/>
      <c r="B148" s="460"/>
      <c r="C148" s="460"/>
      <c r="D148" s="460"/>
      <c r="E148" s="460"/>
      <c r="F148" s="460"/>
      <c r="G148" s="460"/>
      <c r="H148" s="460"/>
      <c r="I148" s="460"/>
    </row>
    <row r="149" spans="1:10" ht="20.100000000000001" customHeight="1">
      <c r="A149"/>
      <c r="B149"/>
      <c r="C149"/>
      <c r="D149"/>
      <c r="E149"/>
      <c r="F149"/>
      <c r="G149"/>
      <c r="H149"/>
      <c r="I149"/>
    </row>
    <row r="150" spans="1:10" ht="20.100000000000001" customHeight="1">
      <c r="A150"/>
      <c r="B150"/>
      <c r="C150"/>
      <c r="D150"/>
      <c r="E150"/>
      <c r="F150"/>
      <c r="G150"/>
      <c r="H150"/>
      <c r="I150"/>
    </row>
    <row r="151" spans="1:10" ht="20.100000000000001" customHeight="1">
      <c r="A151"/>
      <c r="B151"/>
      <c r="C151"/>
      <c r="D151"/>
      <c r="E151"/>
      <c r="F151"/>
      <c r="G151"/>
      <c r="H151"/>
      <c r="I151"/>
    </row>
    <row r="152" spans="1:10" ht="20.100000000000001" customHeight="1">
      <c r="A152"/>
      <c r="B152"/>
      <c r="C152"/>
      <c r="D152"/>
      <c r="E152"/>
      <c r="F152"/>
      <c r="G152"/>
      <c r="H152"/>
      <c r="I152"/>
    </row>
    <row r="153" spans="1:10" ht="20.100000000000001" customHeight="1">
      <c r="A153"/>
      <c r="B153"/>
      <c r="C153"/>
      <c r="D153"/>
      <c r="E153"/>
      <c r="F153"/>
      <c r="G153"/>
      <c r="H153"/>
      <c r="I153"/>
    </row>
    <row r="154" spans="1:10" ht="20.100000000000001" customHeight="1">
      <c r="A154"/>
      <c r="B154"/>
      <c r="C154"/>
      <c r="D154"/>
      <c r="E154"/>
      <c r="F154"/>
      <c r="G154"/>
      <c r="H154"/>
      <c r="I154"/>
      <c r="J154" s="108"/>
    </row>
    <row r="155" spans="1:10" ht="20.100000000000001" customHeight="1">
      <c r="A155"/>
      <c r="B155"/>
      <c r="C155"/>
      <c r="D155"/>
      <c r="E155"/>
      <c r="F155"/>
      <c r="G155"/>
      <c r="H155"/>
      <c r="I155"/>
    </row>
    <row r="156" spans="1:10" ht="20.100000000000001" customHeight="1">
      <c r="A156"/>
      <c r="B156"/>
      <c r="C156"/>
      <c r="D156"/>
      <c r="E156"/>
      <c r="F156"/>
      <c r="G156"/>
      <c r="H156"/>
      <c r="I156"/>
    </row>
    <row r="157" spans="1:10" ht="20.100000000000001" customHeight="1">
      <c r="A157"/>
      <c r="B157"/>
      <c r="C157"/>
      <c r="D157"/>
      <c r="E157"/>
      <c r="F157"/>
      <c r="G157"/>
      <c r="H157"/>
      <c r="I157"/>
      <c r="J157" s="108"/>
    </row>
    <row r="158" spans="1:10" ht="20.100000000000001" customHeight="1">
      <c r="A158"/>
      <c r="B158"/>
      <c r="C158"/>
      <c r="D158"/>
      <c r="E158"/>
      <c r="F158"/>
      <c r="G158"/>
      <c r="H158"/>
      <c r="I158"/>
    </row>
    <row r="159" spans="1:10" ht="20.100000000000001" customHeight="1">
      <c r="A159"/>
      <c r="B159"/>
      <c r="C159"/>
      <c r="D159"/>
      <c r="E159"/>
      <c r="F159"/>
      <c r="G159"/>
      <c r="H159"/>
      <c r="I159"/>
    </row>
    <row r="160" spans="1:10" ht="20.100000000000001" customHeight="1">
      <c r="A160"/>
      <c r="B160"/>
      <c r="C160"/>
      <c r="D160"/>
      <c r="E160"/>
      <c r="F160"/>
      <c r="G160"/>
      <c r="H160"/>
      <c r="I160"/>
    </row>
    <row r="161" spans="1:9" ht="20.100000000000001" customHeight="1">
      <c r="A161"/>
      <c r="B161"/>
      <c r="C161"/>
      <c r="D161"/>
      <c r="E161"/>
      <c r="F161"/>
      <c r="G161"/>
      <c r="H161"/>
      <c r="I161"/>
    </row>
    <row r="162" spans="1:9" ht="20.100000000000001" customHeight="1">
      <c r="A162"/>
      <c r="B162"/>
      <c r="C162"/>
      <c r="D162"/>
      <c r="E162"/>
      <c r="F162"/>
      <c r="G162"/>
      <c r="H162"/>
      <c r="I162"/>
    </row>
    <row r="163" spans="1:9" ht="20.100000000000001" customHeight="1">
      <c r="A163"/>
      <c r="B163"/>
      <c r="C163"/>
      <c r="D163"/>
      <c r="E163"/>
      <c r="F163"/>
      <c r="G163"/>
      <c r="H163"/>
      <c r="I163"/>
    </row>
    <row r="164" spans="1:9" ht="20.100000000000001" customHeight="1">
      <c r="A164"/>
      <c r="B164"/>
      <c r="C164"/>
      <c r="D164"/>
      <c r="E164"/>
      <c r="F164"/>
      <c r="G164"/>
      <c r="H164"/>
      <c r="I164"/>
    </row>
    <row r="165" spans="1:9" ht="20.100000000000001" customHeight="1">
      <c r="A165"/>
      <c r="B165"/>
      <c r="C165"/>
      <c r="D165"/>
      <c r="E165"/>
      <c r="F165"/>
      <c r="G165"/>
      <c r="H165"/>
      <c r="I165"/>
    </row>
    <row r="166" spans="1:9" ht="20.100000000000001" customHeight="1">
      <c r="A166"/>
      <c r="B166"/>
      <c r="C166"/>
      <c r="D166"/>
      <c r="E166"/>
      <c r="F166"/>
      <c r="G166"/>
      <c r="H166"/>
      <c r="I166"/>
    </row>
    <row r="167" spans="1:9" ht="20.100000000000001" customHeight="1">
      <c r="A167"/>
      <c r="B167"/>
      <c r="C167"/>
      <c r="D167"/>
      <c r="E167"/>
      <c r="F167"/>
      <c r="G167"/>
      <c r="H167"/>
      <c r="I167"/>
    </row>
    <row r="168" spans="1:9" ht="20.100000000000001" customHeight="1">
      <c r="A168"/>
      <c r="B168"/>
      <c r="C168"/>
      <c r="D168"/>
      <c r="E168"/>
      <c r="F168"/>
      <c r="G168"/>
      <c r="H168"/>
      <c r="I168"/>
    </row>
    <row r="169" spans="1:9" ht="20.100000000000001" customHeight="1">
      <c r="A169"/>
      <c r="B169"/>
      <c r="C169"/>
      <c r="D169"/>
      <c r="E169"/>
      <c r="F169"/>
      <c r="G169"/>
      <c r="H169"/>
      <c r="I169"/>
    </row>
    <row r="170" spans="1:9" ht="20.100000000000001" customHeight="1">
      <c r="A170"/>
      <c r="B170"/>
      <c r="C170"/>
      <c r="D170"/>
      <c r="E170"/>
      <c r="F170"/>
      <c r="G170"/>
      <c r="H170"/>
      <c r="I170"/>
    </row>
    <row r="171" spans="1:9" ht="20.100000000000001" customHeight="1">
      <c r="A171"/>
      <c r="B171"/>
      <c r="C171"/>
      <c r="D171"/>
      <c r="E171"/>
      <c r="F171"/>
      <c r="G171"/>
      <c r="H171"/>
      <c r="I171"/>
    </row>
    <row r="172" spans="1:9" ht="20.100000000000001" customHeight="1">
      <c r="A172"/>
      <c r="B172"/>
      <c r="C172"/>
      <c r="D172"/>
      <c r="E172"/>
      <c r="F172"/>
      <c r="G172"/>
      <c r="H172"/>
      <c r="I172"/>
    </row>
    <row r="173" spans="1:9" ht="20.100000000000001" customHeight="1">
      <c r="A173"/>
      <c r="B173"/>
      <c r="C173"/>
      <c r="D173"/>
      <c r="E173"/>
      <c r="F173"/>
      <c r="G173"/>
      <c r="H173"/>
      <c r="I173"/>
    </row>
    <row r="174" spans="1:9" ht="20.100000000000001" customHeight="1">
      <c r="A174"/>
      <c r="B174"/>
      <c r="C174"/>
      <c r="D174"/>
      <c r="E174"/>
      <c r="F174"/>
      <c r="G174"/>
      <c r="H174"/>
      <c r="I174"/>
    </row>
    <row r="175" spans="1:9" ht="20.100000000000001" customHeight="1">
      <c r="A175"/>
      <c r="B175"/>
      <c r="C175"/>
      <c r="D175"/>
      <c r="E175"/>
      <c r="F175"/>
      <c r="G175"/>
      <c r="H175"/>
      <c r="I175"/>
    </row>
    <row r="176" spans="1:9" ht="20.100000000000001" customHeight="1">
      <c r="A176"/>
      <c r="B176"/>
      <c r="C176"/>
      <c r="D176"/>
      <c r="E176"/>
      <c r="F176"/>
      <c r="G176"/>
      <c r="H176"/>
      <c r="I176"/>
    </row>
    <row r="177" spans="1:9" ht="20.100000000000001" customHeight="1">
      <c r="A177"/>
      <c r="B177"/>
      <c r="C177"/>
      <c r="D177"/>
      <c r="E177"/>
      <c r="F177"/>
      <c r="G177"/>
      <c r="H177"/>
      <c r="I177"/>
    </row>
    <row r="178" spans="1:9" ht="20.100000000000001" customHeight="1">
      <c r="A178"/>
      <c r="B178"/>
      <c r="C178"/>
      <c r="D178"/>
      <c r="E178"/>
      <c r="F178"/>
      <c r="G178"/>
      <c r="H178"/>
      <c r="I178"/>
    </row>
    <row r="179" spans="1:9" ht="20.100000000000001" customHeight="1">
      <c r="A179"/>
      <c r="B179"/>
      <c r="C179"/>
      <c r="D179"/>
      <c r="E179"/>
      <c r="F179"/>
      <c r="G179"/>
      <c r="H179"/>
      <c r="I179"/>
    </row>
    <row r="180" spans="1:9" ht="20.100000000000001" customHeight="1">
      <c r="A180"/>
      <c r="B180"/>
      <c r="C180"/>
      <c r="D180"/>
      <c r="E180"/>
      <c r="F180"/>
      <c r="G180"/>
      <c r="H180"/>
      <c r="I180"/>
    </row>
    <row r="181" spans="1:9" ht="20.100000000000001" customHeight="1">
      <c r="A181"/>
      <c r="B181"/>
      <c r="C181"/>
      <c r="D181"/>
      <c r="E181"/>
      <c r="F181"/>
      <c r="G181"/>
      <c r="H181"/>
      <c r="I181"/>
    </row>
    <row r="182" spans="1:9" ht="20.100000000000001" customHeight="1">
      <c r="A182"/>
      <c r="B182"/>
      <c r="C182"/>
      <c r="D182"/>
      <c r="E182"/>
      <c r="F182"/>
      <c r="G182"/>
      <c r="H182"/>
      <c r="I182"/>
    </row>
    <row r="183" spans="1:9" ht="20.100000000000001" customHeight="1">
      <c r="A183"/>
      <c r="B183"/>
      <c r="C183"/>
      <c r="D183"/>
      <c r="E183"/>
      <c r="F183"/>
      <c r="G183"/>
      <c r="H183"/>
      <c r="I183"/>
    </row>
    <row r="184" spans="1:9" ht="20.100000000000001" customHeight="1">
      <c r="A184"/>
      <c r="B184"/>
      <c r="C184"/>
      <c r="D184"/>
      <c r="E184"/>
      <c r="F184"/>
      <c r="G184"/>
      <c r="H184"/>
      <c r="I184"/>
    </row>
    <row r="185" spans="1:9" ht="20.100000000000001" customHeight="1">
      <c r="A185"/>
      <c r="B185"/>
      <c r="C185"/>
      <c r="D185"/>
      <c r="E185"/>
      <c r="F185"/>
      <c r="G185"/>
      <c r="H185"/>
      <c r="I185"/>
    </row>
    <row r="186" spans="1:9" ht="20.100000000000001" customHeight="1">
      <c r="A186"/>
      <c r="B186"/>
      <c r="C186"/>
      <c r="D186"/>
      <c r="E186"/>
      <c r="F186"/>
      <c r="G186"/>
      <c r="H186"/>
      <c r="I186"/>
    </row>
    <row r="187" spans="1:9" ht="20.100000000000001" customHeight="1">
      <c r="A187"/>
      <c r="B187"/>
      <c r="C187"/>
      <c r="D187"/>
      <c r="E187"/>
      <c r="F187"/>
      <c r="G187"/>
      <c r="H187"/>
      <c r="I187"/>
    </row>
    <row r="188" spans="1:9" ht="20.100000000000001" customHeight="1">
      <c r="A188"/>
      <c r="B188"/>
      <c r="C188"/>
      <c r="D188"/>
      <c r="E188"/>
      <c r="F188"/>
      <c r="G188"/>
      <c r="H188"/>
      <c r="I188"/>
    </row>
    <row r="189" spans="1:9" ht="20.100000000000001" customHeight="1">
      <c r="A189"/>
      <c r="B189"/>
      <c r="C189"/>
      <c r="D189"/>
      <c r="E189"/>
      <c r="F189"/>
      <c r="G189"/>
      <c r="H189"/>
      <c r="I189"/>
    </row>
    <row r="190" spans="1:9" ht="20.100000000000001" customHeight="1">
      <c r="A190"/>
      <c r="B190"/>
      <c r="C190"/>
      <c r="D190"/>
      <c r="E190"/>
      <c r="F190"/>
      <c r="G190"/>
      <c r="H190"/>
      <c r="I190"/>
    </row>
    <row r="191" spans="1:9" ht="20.100000000000001" customHeight="1">
      <c r="A191"/>
      <c r="B191"/>
      <c r="C191"/>
      <c r="D191"/>
      <c r="E191"/>
      <c r="F191"/>
      <c r="G191"/>
      <c r="H191"/>
      <c r="I191"/>
    </row>
    <row r="192" spans="1:9" ht="20.100000000000001" customHeight="1">
      <c r="A192"/>
      <c r="B192"/>
      <c r="C192"/>
      <c r="D192"/>
      <c r="E192"/>
      <c r="F192"/>
      <c r="G192"/>
      <c r="H192"/>
      <c r="I192"/>
    </row>
    <row r="193" spans="1:9" ht="20.100000000000001" customHeight="1">
      <c r="A193"/>
      <c r="B193"/>
      <c r="C193"/>
      <c r="D193"/>
      <c r="E193"/>
      <c r="F193"/>
      <c r="G193"/>
      <c r="H193"/>
      <c r="I193"/>
    </row>
    <row r="194" spans="1:9" ht="20.100000000000001" customHeight="1">
      <c r="A194"/>
      <c r="B194"/>
      <c r="C194"/>
      <c r="D194"/>
      <c r="E194"/>
      <c r="F194"/>
      <c r="G194"/>
      <c r="H194"/>
      <c r="I194"/>
    </row>
    <row r="195" spans="1:9" ht="20.100000000000001" customHeight="1">
      <c r="A195"/>
      <c r="B195"/>
      <c r="C195"/>
      <c r="D195"/>
      <c r="E195"/>
      <c r="F195"/>
      <c r="G195"/>
      <c r="H195"/>
      <c r="I195"/>
    </row>
    <row r="196" spans="1:9" ht="20.100000000000001" customHeight="1">
      <c r="A196"/>
      <c r="B196"/>
      <c r="C196"/>
      <c r="D196"/>
      <c r="E196"/>
      <c r="F196"/>
      <c r="G196"/>
      <c r="H196"/>
      <c r="I196"/>
    </row>
    <row r="197" spans="1:9" ht="20.100000000000001" customHeight="1">
      <c r="A197"/>
      <c r="B197"/>
      <c r="C197"/>
      <c r="D197"/>
      <c r="E197"/>
      <c r="F197"/>
      <c r="G197"/>
      <c r="H197"/>
      <c r="I197"/>
    </row>
    <row r="198" spans="1:9" ht="20.100000000000001" customHeight="1">
      <c r="A198"/>
      <c r="B198"/>
      <c r="C198"/>
      <c r="D198"/>
      <c r="E198"/>
      <c r="F198"/>
      <c r="G198"/>
      <c r="H198"/>
      <c r="I198"/>
    </row>
    <row r="199" spans="1:9" ht="20.100000000000001" customHeight="1">
      <c r="A199"/>
      <c r="B199"/>
      <c r="C199"/>
      <c r="D199"/>
      <c r="E199"/>
      <c r="F199"/>
      <c r="G199"/>
      <c r="H199"/>
      <c r="I199"/>
    </row>
    <row r="200" spans="1:9" ht="20.100000000000001" customHeight="1">
      <c r="A200"/>
      <c r="B200"/>
      <c r="C200"/>
      <c r="D200"/>
      <c r="E200"/>
      <c r="F200"/>
      <c r="G200"/>
      <c r="H200"/>
      <c r="I200"/>
    </row>
    <row r="201" spans="1:9" ht="20.100000000000001" customHeight="1">
      <c r="A201"/>
      <c r="B201"/>
      <c r="C201"/>
      <c r="D201"/>
      <c r="E201"/>
      <c r="F201"/>
      <c r="G201"/>
      <c r="H201"/>
      <c r="I201"/>
    </row>
    <row r="202" spans="1:9" ht="20.100000000000001" customHeight="1">
      <c r="A202"/>
      <c r="B202"/>
      <c r="C202"/>
      <c r="D202"/>
      <c r="E202"/>
      <c r="F202"/>
      <c r="G202"/>
      <c r="H202"/>
      <c r="I202"/>
    </row>
    <row r="203" spans="1:9" ht="20.100000000000001" customHeight="1">
      <c r="A203"/>
      <c r="B203"/>
      <c r="C203"/>
      <c r="D203"/>
      <c r="E203"/>
      <c r="F203"/>
      <c r="G203"/>
      <c r="H203"/>
      <c r="I203"/>
    </row>
    <row r="204" spans="1:9" ht="20.100000000000001" customHeight="1">
      <c r="A204"/>
      <c r="B204"/>
      <c r="C204"/>
      <c r="D204"/>
      <c r="E204"/>
      <c r="F204"/>
      <c r="G204"/>
      <c r="H204"/>
      <c r="I204"/>
    </row>
    <row r="205" spans="1:9" ht="20.100000000000001" customHeight="1">
      <c r="A205"/>
      <c r="B205"/>
      <c r="C205"/>
      <c r="D205"/>
      <c r="E205"/>
      <c r="F205"/>
      <c r="G205"/>
      <c r="H205"/>
      <c r="I205"/>
    </row>
    <row r="206" spans="1:9" ht="20.100000000000001" customHeight="1">
      <c r="A206"/>
      <c r="B206"/>
      <c r="C206"/>
      <c r="D206"/>
      <c r="E206"/>
      <c r="F206"/>
      <c r="G206"/>
      <c r="H206"/>
      <c r="I206"/>
    </row>
    <row r="207" spans="1:9" ht="20.100000000000001" customHeight="1">
      <c r="A207"/>
      <c r="B207"/>
      <c r="C207"/>
      <c r="D207"/>
      <c r="E207"/>
      <c r="F207"/>
      <c r="G207"/>
      <c r="H207"/>
      <c r="I207"/>
    </row>
    <row r="208" spans="1:9" ht="20.100000000000001" customHeight="1">
      <c r="A208"/>
      <c r="B208"/>
      <c r="C208"/>
      <c r="D208"/>
      <c r="E208"/>
      <c r="F208"/>
      <c r="G208"/>
      <c r="H208"/>
      <c r="I208"/>
    </row>
    <row r="209" spans="1:9" ht="20.100000000000001" customHeight="1">
      <c r="A209"/>
      <c r="B209"/>
      <c r="C209"/>
      <c r="D209"/>
      <c r="E209"/>
      <c r="F209"/>
      <c r="G209"/>
      <c r="H209"/>
      <c r="I209"/>
    </row>
    <row r="210" spans="1:9" ht="20.100000000000001" customHeight="1">
      <c r="A210"/>
      <c r="B210"/>
      <c r="C210"/>
      <c r="D210"/>
      <c r="E210"/>
      <c r="F210"/>
      <c r="G210"/>
      <c r="H210"/>
      <c r="I210"/>
    </row>
    <row r="211" spans="1:9" ht="20.100000000000001" customHeight="1">
      <c r="A211"/>
      <c r="B211"/>
      <c r="C211"/>
      <c r="D211"/>
      <c r="E211"/>
      <c r="F211"/>
      <c r="G211"/>
      <c r="H211"/>
      <c r="I211"/>
    </row>
    <row r="212" spans="1:9" ht="20.100000000000001" customHeight="1">
      <c r="A212"/>
      <c r="B212"/>
      <c r="C212"/>
      <c r="D212"/>
      <c r="E212"/>
      <c r="F212"/>
      <c r="G212"/>
      <c r="H212"/>
      <c r="I212"/>
    </row>
    <row r="213" spans="1:9" ht="20.100000000000001" customHeight="1">
      <c r="A213"/>
      <c r="B213"/>
      <c r="C213"/>
      <c r="D213"/>
      <c r="E213"/>
      <c r="F213"/>
      <c r="G213"/>
      <c r="H213"/>
      <c r="I213"/>
    </row>
    <row r="214" spans="1:9" ht="20.100000000000001" customHeight="1">
      <c r="A214"/>
      <c r="B214"/>
      <c r="C214"/>
      <c r="D214"/>
      <c r="E214"/>
      <c r="F214"/>
      <c r="G214"/>
      <c r="H214"/>
      <c r="I214"/>
    </row>
    <row r="215" spans="1:9" ht="20.100000000000001" customHeight="1">
      <c r="A215"/>
      <c r="B215"/>
      <c r="C215"/>
      <c r="D215"/>
      <c r="E215"/>
      <c r="F215"/>
      <c r="G215"/>
      <c r="H215"/>
      <c r="I215"/>
    </row>
    <row r="216" spans="1:9" ht="20.100000000000001" customHeight="1">
      <c r="A216"/>
      <c r="B216"/>
      <c r="C216"/>
      <c r="D216"/>
      <c r="E216"/>
      <c r="F216"/>
      <c r="G216"/>
      <c r="H216"/>
      <c r="I216"/>
    </row>
    <row r="217" spans="1:9" ht="20.100000000000001" customHeight="1">
      <c r="A217"/>
      <c r="B217"/>
      <c r="C217"/>
      <c r="D217"/>
      <c r="E217"/>
      <c r="F217"/>
      <c r="G217"/>
      <c r="H217"/>
      <c r="I217"/>
    </row>
    <row r="218" spans="1:9" ht="20.100000000000001" customHeight="1">
      <c r="A218"/>
      <c r="B218"/>
      <c r="C218"/>
      <c r="D218"/>
      <c r="E218"/>
      <c r="F218"/>
      <c r="G218"/>
      <c r="H218"/>
      <c r="I218"/>
    </row>
    <row r="219" spans="1:9" ht="20.100000000000001" customHeight="1">
      <c r="A219"/>
      <c r="B219"/>
      <c r="C219"/>
      <c r="D219"/>
      <c r="E219"/>
      <c r="F219"/>
      <c r="G219"/>
      <c r="H219"/>
      <c r="I219"/>
    </row>
    <row r="220" spans="1:9" ht="20.100000000000001" customHeight="1">
      <c r="A220"/>
      <c r="B220"/>
      <c r="C220"/>
      <c r="D220"/>
      <c r="E220"/>
      <c r="F220"/>
      <c r="G220"/>
      <c r="H220"/>
      <c r="I220"/>
    </row>
    <row r="221" spans="1:9" ht="20.100000000000001" customHeight="1">
      <c r="A221"/>
      <c r="B221"/>
      <c r="C221"/>
      <c r="D221"/>
      <c r="E221"/>
      <c r="F221"/>
      <c r="G221"/>
      <c r="H221"/>
      <c r="I221"/>
    </row>
    <row r="222" spans="1:9" ht="20.100000000000001" customHeight="1">
      <c r="A222"/>
      <c r="B222"/>
      <c r="C222"/>
      <c r="D222"/>
      <c r="E222"/>
      <c r="F222"/>
      <c r="G222"/>
      <c r="H222"/>
      <c r="I222"/>
    </row>
    <row r="223" spans="1:9" ht="20.100000000000001" customHeight="1">
      <c r="A223"/>
      <c r="B223"/>
      <c r="C223"/>
      <c r="D223"/>
      <c r="E223"/>
      <c r="F223"/>
      <c r="G223"/>
      <c r="H223"/>
      <c r="I223"/>
    </row>
    <row r="224" spans="1:9" ht="20.100000000000001" customHeight="1">
      <c r="A224"/>
      <c r="B224"/>
      <c r="C224"/>
      <c r="D224"/>
      <c r="E224"/>
      <c r="F224"/>
      <c r="G224"/>
      <c r="H224"/>
      <c r="I224"/>
    </row>
    <row r="225" spans="1:9" ht="20.100000000000001" customHeight="1">
      <c r="A225"/>
      <c r="B225"/>
      <c r="C225"/>
      <c r="D225"/>
      <c r="E225"/>
      <c r="F225"/>
      <c r="G225"/>
      <c r="H225"/>
      <c r="I225"/>
    </row>
    <row r="226" spans="1:9" ht="20.100000000000001" customHeight="1">
      <c r="A226"/>
      <c r="B226"/>
      <c r="C226"/>
      <c r="D226"/>
      <c r="E226"/>
      <c r="F226"/>
      <c r="G226"/>
      <c r="H226"/>
      <c r="I226"/>
    </row>
    <row r="227" spans="1:9" ht="20.100000000000001" customHeight="1">
      <c r="A227"/>
      <c r="B227"/>
      <c r="C227"/>
      <c r="D227"/>
      <c r="E227"/>
      <c r="F227"/>
      <c r="G227"/>
      <c r="H227"/>
      <c r="I227"/>
    </row>
    <row r="228" spans="1:9" ht="20.100000000000001" customHeight="1">
      <c r="A228"/>
      <c r="B228"/>
      <c r="C228"/>
      <c r="D228"/>
      <c r="E228"/>
      <c r="F228"/>
      <c r="G228"/>
      <c r="H228"/>
      <c r="I228"/>
    </row>
    <row r="229" spans="1:9" ht="20.100000000000001" customHeight="1">
      <c r="A229"/>
      <c r="B229"/>
      <c r="C229"/>
      <c r="D229"/>
      <c r="E229"/>
      <c r="F229"/>
      <c r="G229"/>
      <c r="H229"/>
      <c r="I229"/>
    </row>
    <row r="230" spans="1:9" ht="20.100000000000001" customHeight="1">
      <c r="A230"/>
      <c r="B230"/>
      <c r="C230"/>
      <c r="D230"/>
      <c r="E230"/>
      <c r="F230"/>
      <c r="G230"/>
      <c r="H230"/>
      <c r="I230"/>
    </row>
    <row r="231" spans="1:9" ht="20.100000000000001" customHeight="1">
      <c r="A231"/>
      <c r="B231"/>
      <c r="C231"/>
      <c r="D231"/>
      <c r="E231"/>
      <c r="F231"/>
      <c r="G231"/>
      <c r="H231"/>
      <c r="I231"/>
    </row>
    <row r="232" spans="1:9" ht="20.100000000000001" customHeight="1">
      <c r="A232"/>
      <c r="B232"/>
      <c r="C232"/>
      <c r="D232"/>
      <c r="E232"/>
      <c r="F232"/>
      <c r="G232"/>
      <c r="H232"/>
      <c r="I232"/>
    </row>
    <row r="233" spans="1:9" ht="20.100000000000001" customHeight="1">
      <c r="A233"/>
      <c r="B233"/>
      <c r="C233"/>
      <c r="D233"/>
      <c r="E233"/>
      <c r="F233"/>
      <c r="G233"/>
      <c r="H233"/>
      <c r="I233"/>
    </row>
    <row r="234" spans="1:9" ht="20.100000000000001" customHeight="1">
      <c r="A234"/>
      <c r="B234"/>
      <c r="C234"/>
      <c r="D234"/>
      <c r="E234"/>
      <c r="F234"/>
      <c r="G234"/>
      <c r="H234"/>
      <c r="I234"/>
    </row>
    <row r="235" spans="1:9" ht="20.100000000000001" customHeight="1">
      <c r="A235"/>
      <c r="B235"/>
      <c r="C235"/>
      <c r="D235"/>
      <c r="E235"/>
      <c r="F235"/>
      <c r="G235"/>
      <c r="H235"/>
      <c r="I235"/>
    </row>
    <row r="236" spans="1:9" ht="20.100000000000001" customHeight="1">
      <c r="A236"/>
      <c r="B236"/>
      <c r="C236"/>
      <c r="D236"/>
      <c r="E236"/>
      <c r="F236"/>
      <c r="G236"/>
      <c r="H236"/>
      <c r="I236"/>
    </row>
    <row r="237" spans="1:9" ht="20.100000000000001" customHeight="1">
      <c r="A237"/>
      <c r="B237"/>
      <c r="C237"/>
      <c r="D237"/>
      <c r="E237"/>
      <c r="F237"/>
      <c r="G237"/>
      <c r="H237"/>
      <c r="I237"/>
    </row>
    <row r="238" spans="1:9" ht="20.100000000000001" customHeight="1">
      <c r="A238"/>
      <c r="B238"/>
      <c r="C238"/>
      <c r="D238"/>
      <c r="E238"/>
      <c r="F238"/>
      <c r="G238"/>
      <c r="H238"/>
      <c r="I238"/>
    </row>
    <row r="239" spans="1:9" ht="20.100000000000001" customHeight="1">
      <c r="A239"/>
      <c r="B239"/>
      <c r="C239"/>
      <c r="D239"/>
      <c r="E239"/>
      <c r="F239"/>
      <c r="G239"/>
      <c r="H239"/>
      <c r="I239"/>
    </row>
    <row r="240" spans="1:9" ht="20.100000000000001" customHeight="1">
      <c r="A240"/>
      <c r="B240"/>
      <c r="C240"/>
      <c r="D240"/>
      <c r="E240"/>
      <c r="F240"/>
      <c r="G240"/>
      <c r="H240"/>
      <c r="I240"/>
    </row>
    <row r="241" spans="1:9" ht="20.100000000000001" customHeight="1">
      <c r="A241"/>
      <c r="B241"/>
      <c r="C241"/>
      <c r="D241"/>
      <c r="E241"/>
      <c r="F241"/>
      <c r="G241"/>
      <c r="H241"/>
      <c r="I241"/>
    </row>
    <row r="242" spans="1:9" ht="20.100000000000001" customHeight="1">
      <c r="A242"/>
      <c r="B242"/>
      <c r="C242"/>
      <c r="D242"/>
      <c r="E242"/>
      <c r="F242"/>
      <c r="G242"/>
      <c r="H242"/>
      <c r="I242"/>
    </row>
    <row r="243" spans="1:9" ht="20.100000000000001" customHeight="1">
      <c r="A243"/>
      <c r="B243"/>
      <c r="C243"/>
      <c r="D243"/>
      <c r="E243"/>
      <c r="F243"/>
      <c r="G243"/>
      <c r="H243"/>
      <c r="I243"/>
    </row>
    <row r="244" spans="1:9" ht="20.100000000000001" customHeight="1">
      <c r="A244"/>
      <c r="B244"/>
      <c r="C244"/>
      <c r="D244"/>
      <c r="E244"/>
      <c r="F244"/>
      <c r="G244"/>
      <c r="H244"/>
      <c r="I244"/>
    </row>
    <row r="245" spans="1:9" ht="20.100000000000001" customHeight="1">
      <c r="A245"/>
      <c r="B245"/>
      <c r="C245"/>
      <c r="D245"/>
      <c r="E245"/>
      <c r="F245"/>
      <c r="G245"/>
      <c r="H245"/>
      <c r="I245"/>
    </row>
    <row r="246" spans="1:9" ht="20.100000000000001" customHeight="1">
      <c r="A246"/>
      <c r="B246"/>
      <c r="C246"/>
      <c r="D246"/>
      <c r="E246"/>
      <c r="F246"/>
      <c r="G246"/>
      <c r="H246"/>
      <c r="I246"/>
    </row>
    <row r="247" spans="1:9" ht="20.100000000000001" customHeight="1">
      <c r="A247"/>
      <c r="B247"/>
      <c r="C247"/>
      <c r="D247"/>
      <c r="E247"/>
      <c r="F247"/>
      <c r="G247"/>
      <c r="H247"/>
      <c r="I247"/>
    </row>
    <row r="248" spans="1:9" ht="20.100000000000001" customHeight="1">
      <c r="A248"/>
      <c r="B248"/>
      <c r="C248"/>
      <c r="D248"/>
      <c r="E248"/>
      <c r="F248"/>
      <c r="G248"/>
      <c r="H248"/>
      <c r="I248"/>
    </row>
    <row r="249" spans="1:9" ht="20.100000000000001" customHeight="1">
      <c r="A249"/>
      <c r="B249"/>
      <c r="C249"/>
      <c r="D249"/>
      <c r="E249"/>
      <c r="F249"/>
      <c r="G249"/>
      <c r="H249"/>
      <c r="I249"/>
    </row>
    <row r="250" spans="1:9" ht="20.100000000000001" customHeight="1">
      <c r="A250"/>
      <c r="B250"/>
      <c r="C250"/>
      <c r="D250"/>
      <c r="E250"/>
      <c r="F250"/>
      <c r="G250"/>
      <c r="H250"/>
      <c r="I250"/>
    </row>
    <row r="251" spans="1:9" ht="20.100000000000001" customHeight="1">
      <c r="A251"/>
      <c r="B251"/>
      <c r="C251"/>
      <c r="D251"/>
      <c r="E251"/>
      <c r="F251"/>
      <c r="G251"/>
      <c r="H251"/>
      <c r="I251"/>
    </row>
    <row r="252" spans="1:9" ht="20.100000000000001" customHeight="1">
      <c r="A252"/>
      <c r="B252"/>
      <c r="C252"/>
      <c r="D252"/>
      <c r="E252"/>
      <c r="F252"/>
      <c r="G252"/>
      <c r="H252"/>
      <c r="I252"/>
    </row>
    <row r="253" spans="1:9" ht="20.100000000000001" customHeight="1">
      <c r="A253"/>
      <c r="B253"/>
      <c r="C253"/>
      <c r="D253"/>
      <c r="E253"/>
      <c r="F253"/>
      <c r="G253"/>
      <c r="H253"/>
      <c r="I253"/>
    </row>
    <row r="254" spans="1:9" ht="20.100000000000001" customHeight="1">
      <c r="A254"/>
      <c r="B254"/>
      <c r="C254"/>
      <c r="D254"/>
      <c r="E254"/>
      <c r="F254"/>
      <c r="G254"/>
      <c r="H254"/>
      <c r="I254"/>
    </row>
    <row r="255" spans="1:9" ht="20.100000000000001" customHeight="1">
      <c r="A255"/>
      <c r="B255"/>
      <c r="C255"/>
      <c r="D255"/>
      <c r="E255"/>
      <c r="F255"/>
      <c r="G255"/>
      <c r="H255"/>
      <c r="I255"/>
    </row>
    <row r="256" spans="1:9" ht="20.100000000000001" customHeight="1">
      <c r="A256"/>
      <c r="B256"/>
      <c r="C256"/>
      <c r="D256"/>
      <c r="E256"/>
      <c r="F256"/>
      <c r="G256"/>
      <c r="H256"/>
      <c r="I256"/>
    </row>
    <row r="257" spans="1:9" ht="20.100000000000001" customHeight="1">
      <c r="A257"/>
      <c r="B257"/>
      <c r="C257"/>
      <c r="D257"/>
      <c r="E257"/>
      <c r="F257"/>
      <c r="G257"/>
      <c r="H257"/>
      <c r="I257"/>
    </row>
    <row r="258" spans="1:9" ht="20.100000000000001" customHeight="1">
      <c r="A258"/>
      <c r="B258"/>
      <c r="C258"/>
      <c r="D258"/>
      <c r="E258"/>
      <c r="F258"/>
      <c r="G258"/>
      <c r="H258"/>
      <c r="I258"/>
    </row>
    <row r="259" spans="1:9" ht="20.100000000000001" customHeight="1">
      <c r="A259"/>
      <c r="B259"/>
      <c r="C259"/>
      <c r="D259"/>
      <c r="E259"/>
      <c r="F259"/>
      <c r="G259"/>
      <c r="H259"/>
      <c r="I259"/>
    </row>
    <row r="260" spans="1:9" ht="20.100000000000001" customHeight="1">
      <c r="A260"/>
      <c r="B260"/>
      <c r="C260"/>
      <c r="D260"/>
      <c r="E260"/>
      <c r="F260"/>
      <c r="G260"/>
      <c r="H260"/>
      <c r="I260"/>
    </row>
    <row r="261" spans="1:9" ht="20.100000000000001" customHeight="1">
      <c r="A261"/>
      <c r="B261"/>
      <c r="C261"/>
      <c r="D261"/>
      <c r="E261"/>
      <c r="F261"/>
      <c r="G261"/>
      <c r="H261"/>
      <c r="I261"/>
    </row>
    <row r="262" spans="1:9" ht="20.100000000000001" customHeight="1">
      <c r="A262"/>
      <c r="B262"/>
      <c r="C262"/>
      <c r="D262"/>
      <c r="E262"/>
      <c r="F262"/>
      <c r="G262"/>
      <c r="H262"/>
      <c r="I262"/>
    </row>
    <row r="263" spans="1:9" ht="20.100000000000001" customHeight="1">
      <c r="A263"/>
      <c r="B263"/>
      <c r="C263"/>
      <c r="D263"/>
      <c r="E263"/>
      <c r="F263"/>
      <c r="G263"/>
      <c r="H263"/>
      <c r="I263"/>
    </row>
    <row r="264" spans="1:9" ht="20.100000000000001" customHeight="1">
      <c r="A264"/>
      <c r="B264"/>
      <c r="C264"/>
      <c r="D264"/>
      <c r="E264"/>
      <c r="F264"/>
      <c r="G264"/>
      <c r="H264"/>
      <c r="I264"/>
    </row>
    <row r="265" spans="1:9" ht="20.100000000000001" customHeight="1">
      <c r="A265"/>
      <c r="B265"/>
      <c r="C265"/>
      <c r="D265"/>
      <c r="E265"/>
      <c r="F265"/>
      <c r="G265"/>
      <c r="H265"/>
      <c r="I265"/>
    </row>
    <row r="266" spans="1:9" ht="20.100000000000001" customHeight="1">
      <c r="A266"/>
      <c r="B266"/>
      <c r="C266"/>
      <c r="D266"/>
      <c r="E266"/>
      <c r="F266"/>
      <c r="G266"/>
      <c r="H266"/>
      <c r="I266"/>
    </row>
    <row r="267" spans="1:9" ht="20.100000000000001" customHeight="1">
      <c r="A267"/>
      <c r="B267"/>
      <c r="C267"/>
      <c r="D267"/>
      <c r="E267"/>
      <c r="F267"/>
      <c r="G267"/>
      <c r="H267"/>
      <c r="I267"/>
    </row>
    <row r="268" spans="1:9" ht="20.100000000000001" customHeight="1">
      <c r="A268"/>
      <c r="B268"/>
      <c r="C268"/>
      <c r="D268"/>
      <c r="E268"/>
      <c r="F268"/>
      <c r="G268"/>
      <c r="H268"/>
      <c r="I268"/>
    </row>
    <row r="269" spans="1:9" ht="20.100000000000001" customHeight="1">
      <c r="A269"/>
      <c r="B269"/>
      <c r="C269"/>
      <c r="D269"/>
      <c r="E269"/>
      <c r="F269"/>
      <c r="G269"/>
      <c r="H269"/>
      <c r="I269"/>
    </row>
    <row r="270" spans="1:9" ht="20.100000000000001" customHeight="1">
      <c r="A270"/>
      <c r="B270"/>
      <c r="C270"/>
      <c r="D270"/>
      <c r="E270"/>
      <c r="F270"/>
      <c r="G270"/>
      <c r="H270"/>
      <c r="I270"/>
    </row>
    <row r="271" spans="1:9" ht="20.100000000000001" customHeight="1">
      <c r="A271"/>
      <c r="B271"/>
      <c r="C271"/>
      <c r="D271"/>
      <c r="E271"/>
      <c r="F271"/>
      <c r="G271"/>
      <c r="H271"/>
      <c r="I271"/>
    </row>
    <row r="272" spans="1:9" ht="20.100000000000001" customHeight="1">
      <c r="A272"/>
      <c r="B272"/>
      <c r="C272"/>
      <c r="D272"/>
      <c r="E272"/>
      <c r="F272"/>
      <c r="G272"/>
      <c r="H272"/>
      <c r="I272"/>
    </row>
    <row r="273" spans="1:9" ht="20.100000000000001" customHeight="1">
      <c r="A273"/>
      <c r="B273"/>
      <c r="C273"/>
      <c r="D273"/>
      <c r="E273"/>
      <c r="F273"/>
      <c r="G273"/>
      <c r="H273"/>
      <c r="I273"/>
    </row>
    <row r="274" spans="1:9" ht="20.100000000000001" customHeight="1">
      <c r="A274"/>
      <c r="B274"/>
      <c r="C274"/>
      <c r="D274"/>
      <c r="E274"/>
      <c r="F274"/>
      <c r="G274"/>
      <c r="H274"/>
      <c r="I274"/>
    </row>
    <row r="275" spans="1:9" ht="20.100000000000001" customHeight="1">
      <c r="A275"/>
      <c r="B275"/>
      <c r="C275"/>
      <c r="D275"/>
      <c r="E275"/>
      <c r="F275"/>
      <c r="G275"/>
      <c r="H275"/>
      <c r="I275"/>
    </row>
    <row r="276" spans="1:9" ht="20.100000000000001" customHeight="1">
      <c r="A276"/>
      <c r="B276"/>
      <c r="C276"/>
      <c r="D276"/>
      <c r="E276"/>
      <c r="F276"/>
      <c r="G276"/>
      <c r="H276"/>
      <c r="I276"/>
    </row>
    <row r="277" spans="1:9" ht="20.100000000000001" customHeight="1">
      <c r="A277"/>
      <c r="B277"/>
      <c r="C277"/>
      <c r="D277"/>
      <c r="E277"/>
      <c r="F277"/>
      <c r="G277"/>
      <c r="H277"/>
      <c r="I277"/>
    </row>
    <row r="278" spans="1:9" ht="20.100000000000001" customHeight="1">
      <c r="A278"/>
      <c r="B278"/>
      <c r="C278"/>
      <c r="D278"/>
      <c r="E278"/>
      <c r="F278"/>
      <c r="G278"/>
      <c r="H278"/>
      <c r="I278"/>
    </row>
    <row r="279" spans="1:9" ht="20.100000000000001" customHeight="1">
      <c r="A279"/>
      <c r="B279"/>
      <c r="C279"/>
      <c r="D279"/>
      <c r="E279"/>
      <c r="F279"/>
      <c r="G279"/>
      <c r="H279"/>
      <c r="I279"/>
    </row>
    <row r="280" spans="1:9" ht="20.100000000000001" customHeight="1">
      <c r="A280"/>
      <c r="B280"/>
      <c r="C280"/>
      <c r="D280"/>
      <c r="E280"/>
      <c r="F280"/>
      <c r="G280"/>
      <c r="H280"/>
      <c r="I280"/>
    </row>
    <row r="281" spans="1:9" ht="20.100000000000001" customHeight="1">
      <c r="A281"/>
      <c r="B281"/>
      <c r="C281"/>
      <c r="D281"/>
      <c r="E281"/>
      <c r="F281"/>
      <c r="G281"/>
      <c r="H281"/>
      <c r="I281"/>
    </row>
    <row r="282" spans="1:9" ht="20.100000000000001" customHeight="1">
      <c r="A282"/>
      <c r="B282"/>
      <c r="C282"/>
      <c r="D282"/>
      <c r="E282"/>
      <c r="F282"/>
      <c r="G282"/>
      <c r="H282"/>
      <c r="I282"/>
    </row>
    <row r="283" spans="1:9" ht="20.100000000000001" customHeight="1">
      <c r="A283"/>
      <c r="B283"/>
      <c r="C283"/>
      <c r="D283"/>
      <c r="E283"/>
      <c r="F283"/>
      <c r="G283"/>
      <c r="H283"/>
      <c r="I283"/>
    </row>
    <row r="284" spans="1:9" ht="20.100000000000001" customHeight="1">
      <c r="A284"/>
      <c r="B284"/>
      <c r="C284"/>
      <c r="D284"/>
      <c r="E284"/>
      <c r="F284"/>
      <c r="G284"/>
      <c r="H284"/>
      <c r="I284"/>
    </row>
    <row r="285" spans="1:9" ht="20.100000000000001" customHeight="1">
      <c r="A285"/>
      <c r="B285"/>
      <c r="C285"/>
      <c r="D285"/>
      <c r="E285"/>
      <c r="F285"/>
      <c r="G285"/>
      <c r="H285"/>
      <c r="I285"/>
    </row>
    <row r="286" spans="1:9" ht="20.100000000000001" customHeight="1">
      <c r="A286"/>
      <c r="B286"/>
      <c r="C286"/>
      <c r="D286"/>
      <c r="E286"/>
      <c r="F286"/>
      <c r="G286"/>
      <c r="H286"/>
      <c r="I286"/>
    </row>
    <row r="287" spans="1:9" ht="20.100000000000001" customHeight="1">
      <c r="A287"/>
      <c r="B287"/>
      <c r="C287"/>
      <c r="D287"/>
      <c r="E287"/>
      <c r="F287"/>
      <c r="G287"/>
      <c r="H287"/>
      <c r="I287"/>
    </row>
    <row r="288" spans="1:9" ht="20.100000000000001" customHeight="1">
      <c r="A288"/>
      <c r="B288"/>
      <c r="C288"/>
      <c r="D288"/>
      <c r="E288"/>
      <c r="F288"/>
      <c r="G288"/>
      <c r="H288"/>
      <c r="I288"/>
    </row>
    <row r="289" spans="1:9" ht="20.100000000000001" customHeight="1">
      <c r="A289"/>
      <c r="B289"/>
      <c r="C289"/>
      <c r="D289"/>
      <c r="E289"/>
      <c r="F289"/>
      <c r="G289"/>
      <c r="H289"/>
      <c r="I289"/>
    </row>
    <row r="290" spans="1:9" ht="20.100000000000001" customHeight="1">
      <c r="A290"/>
      <c r="B290"/>
      <c r="C290"/>
      <c r="D290"/>
      <c r="E290"/>
      <c r="F290"/>
      <c r="G290"/>
      <c r="H290"/>
      <c r="I290"/>
    </row>
    <row r="291" spans="1:9" ht="20.100000000000001" customHeight="1">
      <c r="A291"/>
      <c r="B291"/>
      <c r="C291"/>
      <c r="D291"/>
      <c r="E291"/>
      <c r="F291"/>
      <c r="G291"/>
      <c r="H291"/>
      <c r="I291"/>
    </row>
    <row r="292" spans="1:9" ht="20.100000000000001" customHeight="1">
      <c r="A292"/>
      <c r="B292"/>
      <c r="C292"/>
      <c r="D292"/>
      <c r="E292"/>
      <c r="F292"/>
      <c r="G292"/>
      <c r="H292"/>
      <c r="I292"/>
    </row>
    <row r="293" spans="1:9" ht="20.100000000000001" customHeight="1">
      <c r="A293"/>
      <c r="B293"/>
      <c r="C293"/>
      <c r="D293"/>
      <c r="E293"/>
      <c r="F293"/>
      <c r="G293"/>
      <c r="H293"/>
      <c r="I293"/>
    </row>
    <row r="294" spans="1:9" ht="20.100000000000001" customHeight="1">
      <c r="A294"/>
      <c r="B294"/>
      <c r="C294"/>
      <c r="D294"/>
      <c r="E294"/>
      <c r="F294"/>
      <c r="G294"/>
      <c r="H294"/>
      <c r="I294"/>
    </row>
    <row r="295" spans="1:9" ht="20.100000000000001" customHeight="1">
      <c r="A295"/>
      <c r="B295"/>
      <c r="C295"/>
      <c r="D295"/>
      <c r="E295"/>
      <c r="F295"/>
      <c r="G295"/>
      <c r="H295"/>
      <c r="I295"/>
    </row>
    <row r="296" spans="1:9" ht="20.100000000000001" customHeight="1">
      <c r="A296"/>
      <c r="B296"/>
      <c r="C296"/>
      <c r="D296"/>
      <c r="E296"/>
      <c r="F296"/>
      <c r="G296"/>
      <c r="H296"/>
      <c r="I296"/>
    </row>
    <row r="297" spans="1:9" ht="20.100000000000001" customHeight="1">
      <c r="A297"/>
      <c r="B297"/>
      <c r="C297"/>
      <c r="D297"/>
      <c r="E297"/>
      <c r="F297"/>
      <c r="G297"/>
      <c r="H297"/>
      <c r="I297"/>
    </row>
    <row r="298" spans="1:9" ht="20.100000000000001" customHeight="1">
      <c r="A298"/>
      <c r="B298"/>
      <c r="C298"/>
      <c r="D298"/>
      <c r="E298"/>
      <c r="F298"/>
      <c r="G298"/>
      <c r="H298"/>
      <c r="I298"/>
    </row>
    <row r="299" spans="1:9" ht="20.100000000000001" customHeight="1">
      <c r="A299"/>
      <c r="B299"/>
      <c r="C299"/>
      <c r="D299"/>
      <c r="E299"/>
      <c r="F299"/>
      <c r="G299"/>
      <c r="H299"/>
      <c r="I299"/>
    </row>
    <row r="300" spans="1:9" ht="20.100000000000001" customHeight="1">
      <c r="A300"/>
      <c r="B300"/>
      <c r="C300"/>
      <c r="D300"/>
      <c r="E300"/>
      <c r="F300"/>
      <c r="G300"/>
      <c r="H300"/>
      <c r="I300"/>
    </row>
    <row r="301" spans="1:9" ht="20.100000000000001" customHeight="1">
      <c r="A301"/>
      <c r="B301"/>
      <c r="C301"/>
      <c r="D301"/>
      <c r="E301"/>
      <c r="F301"/>
      <c r="G301"/>
      <c r="H301"/>
      <c r="I301"/>
    </row>
    <row r="302" spans="1:9" ht="20.100000000000001" customHeight="1">
      <c r="A302"/>
      <c r="B302"/>
      <c r="C302"/>
      <c r="D302"/>
      <c r="E302"/>
      <c r="F302"/>
      <c r="G302"/>
      <c r="H302"/>
      <c r="I302"/>
    </row>
    <row r="303" spans="1:9" ht="20.100000000000001" customHeight="1">
      <c r="A303"/>
      <c r="B303"/>
      <c r="C303"/>
      <c r="D303"/>
      <c r="E303"/>
      <c r="F303"/>
      <c r="G303"/>
      <c r="H303"/>
      <c r="I303"/>
    </row>
    <row r="304" spans="1:9" ht="20.100000000000001" customHeight="1">
      <c r="A304"/>
      <c r="B304"/>
      <c r="C304"/>
      <c r="D304"/>
      <c r="E304"/>
      <c r="F304"/>
      <c r="G304"/>
      <c r="H304"/>
      <c r="I304"/>
    </row>
    <row r="305" spans="1:9" ht="20.100000000000001" customHeight="1">
      <c r="A305"/>
      <c r="B305"/>
      <c r="C305"/>
      <c r="D305"/>
      <c r="E305"/>
      <c r="F305"/>
      <c r="G305"/>
      <c r="H305"/>
      <c r="I305"/>
    </row>
    <row r="306" spans="1:9" ht="20.100000000000001" customHeight="1">
      <c r="A306"/>
      <c r="B306"/>
      <c r="C306"/>
      <c r="D306"/>
      <c r="E306"/>
      <c r="F306"/>
      <c r="G306"/>
      <c r="H306"/>
      <c r="I306"/>
    </row>
    <row r="307" spans="1:9" ht="20.100000000000001" customHeight="1">
      <c r="A307"/>
      <c r="B307"/>
      <c r="C307"/>
      <c r="D307"/>
      <c r="E307"/>
      <c r="F307"/>
      <c r="G307"/>
      <c r="H307"/>
      <c r="I307"/>
    </row>
    <row r="308" spans="1:9" ht="20.100000000000001" customHeight="1">
      <c r="A308"/>
      <c r="B308"/>
      <c r="C308"/>
      <c r="D308"/>
      <c r="E308"/>
      <c r="F308"/>
      <c r="G308"/>
      <c r="H308"/>
      <c r="I308"/>
    </row>
    <row r="309" spans="1:9" ht="20.100000000000001" customHeight="1">
      <c r="A309"/>
      <c r="B309"/>
      <c r="C309"/>
      <c r="D309"/>
      <c r="E309"/>
      <c r="F309"/>
      <c r="G309"/>
      <c r="H309"/>
      <c r="I309"/>
    </row>
    <row r="310" spans="1:9" ht="20.100000000000001" customHeight="1">
      <c r="A310"/>
      <c r="B310"/>
      <c r="C310"/>
      <c r="D310"/>
      <c r="E310"/>
      <c r="F310"/>
      <c r="G310"/>
      <c r="H310"/>
      <c r="I310"/>
    </row>
    <row r="311" spans="1:9" ht="20.100000000000001" customHeight="1">
      <c r="A311"/>
      <c r="B311"/>
      <c r="C311"/>
      <c r="D311"/>
      <c r="E311"/>
      <c r="F311"/>
      <c r="G311"/>
      <c r="H311"/>
      <c r="I311"/>
    </row>
    <row r="312" spans="1:9" ht="20.100000000000001" customHeight="1">
      <c r="A312"/>
      <c r="B312"/>
      <c r="C312"/>
      <c r="D312"/>
      <c r="E312"/>
      <c r="F312"/>
      <c r="G312"/>
      <c r="H312"/>
      <c r="I312"/>
    </row>
    <row r="313" spans="1:9" ht="20.100000000000001" customHeight="1">
      <c r="A313"/>
      <c r="B313"/>
      <c r="C313"/>
      <c r="D313"/>
      <c r="E313"/>
      <c r="F313"/>
      <c r="G313"/>
      <c r="H313"/>
      <c r="I313"/>
    </row>
    <row r="314" spans="1:9" ht="20.100000000000001" customHeight="1">
      <c r="A314"/>
      <c r="B314"/>
      <c r="C314"/>
      <c r="D314"/>
      <c r="E314"/>
      <c r="F314"/>
      <c r="G314"/>
      <c r="H314"/>
      <c r="I314"/>
    </row>
    <row r="315" spans="1:9" ht="20.100000000000001" customHeight="1">
      <c r="A315"/>
      <c r="B315"/>
      <c r="C315"/>
      <c r="D315"/>
      <c r="E315"/>
      <c r="F315"/>
      <c r="G315"/>
      <c r="H315"/>
      <c r="I315"/>
    </row>
    <row r="316" spans="1:9" ht="20.100000000000001" customHeight="1">
      <c r="A316"/>
      <c r="B316"/>
      <c r="C316"/>
      <c r="D316"/>
      <c r="E316"/>
      <c r="F316"/>
      <c r="G316"/>
      <c r="H316"/>
      <c r="I316"/>
    </row>
    <row r="317" spans="1:9" ht="20.100000000000001" customHeight="1">
      <c r="A317"/>
      <c r="B317"/>
      <c r="C317"/>
      <c r="D317"/>
      <c r="E317"/>
      <c r="F317"/>
      <c r="G317"/>
      <c r="H317"/>
      <c r="I317"/>
    </row>
    <row r="318" spans="1:9" ht="20.100000000000001" customHeight="1">
      <c r="A318"/>
      <c r="B318"/>
      <c r="C318"/>
      <c r="D318"/>
      <c r="E318"/>
      <c r="F318"/>
      <c r="G318"/>
      <c r="H318"/>
      <c r="I318"/>
    </row>
    <row r="319" spans="1:9" ht="20.100000000000001" customHeight="1">
      <c r="A319"/>
      <c r="B319"/>
      <c r="C319"/>
      <c r="D319"/>
      <c r="E319"/>
      <c r="F319"/>
      <c r="G319"/>
      <c r="H319"/>
      <c r="I319"/>
    </row>
    <row r="320" spans="1:9" ht="20.100000000000001" customHeight="1">
      <c r="A320"/>
      <c r="B320"/>
      <c r="C320"/>
      <c r="D320"/>
      <c r="E320"/>
      <c r="F320"/>
      <c r="G320"/>
      <c r="H320"/>
      <c r="I320"/>
    </row>
    <row r="321" spans="1:9" ht="20.100000000000001" customHeight="1">
      <c r="A321"/>
      <c r="B321"/>
      <c r="C321"/>
      <c r="D321"/>
      <c r="E321"/>
      <c r="F321"/>
      <c r="G321"/>
      <c r="H321"/>
      <c r="I321"/>
    </row>
    <row r="322" spans="1:9" ht="20.100000000000001" customHeight="1">
      <c r="A322"/>
      <c r="B322"/>
      <c r="C322"/>
      <c r="D322"/>
      <c r="E322"/>
      <c r="F322"/>
      <c r="G322"/>
      <c r="H322"/>
      <c r="I322"/>
    </row>
    <row r="323" spans="1:9" ht="20.100000000000001" customHeight="1">
      <c r="A323"/>
      <c r="B323"/>
      <c r="C323"/>
      <c r="D323"/>
      <c r="E323"/>
      <c r="F323"/>
      <c r="G323"/>
      <c r="H323"/>
      <c r="I323"/>
    </row>
    <row r="324" spans="1:9" ht="20.100000000000001" customHeight="1">
      <c r="A324"/>
      <c r="B324"/>
      <c r="C324"/>
      <c r="D324"/>
      <c r="E324"/>
      <c r="F324"/>
      <c r="G324"/>
      <c r="H324"/>
      <c r="I324"/>
    </row>
    <row r="325" spans="1:9" ht="20.100000000000001" customHeight="1">
      <c r="A325"/>
      <c r="B325"/>
      <c r="C325"/>
      <c r="D325"/>
      <c r="E325"/>
      <c r="F325"/>
      <c r="G325"/>
      <c r="H325"/>
      <c r="I325"/>
    </row>
    <row r="326" spans="1:9" ht="20.100000000000001" customHeight="1">
      <c r="A326"/>
      <c r="B326"/>
      <c r="C326"/>
      <c r="D326"/>
      <c r="E326"/>
      <c r="F326"/>
      <c r="G326"/>
      <c r="H326"/>
      <c r="I326"/>
    </row>
    <row r="327" spans="1:9" ht="20.100000000000001" customHeight="1">
      <c r="A327"/>
      <c r="B327"/>
      <c r="C327"/>
      <c r="D327"/>
      <c r="E327"/>
      <c r="F327"/>
      <c r="G327"/>
      <c r="H327"/>
      <c r="I327"/>
    </row>
    <row r="328" spans="1:9" ht="20.100000000000001" customHeight="1">
      <c r="A328"/>
      <c r="B328"/>
      <c r="C328"/>
      <c r="D328"/>
      <c r="E328"/>
      <c r="F328"/>
      <c r="G328"/>
      <c r="H328"/>
      <c r="I328"/>
    </row>
    <row r="329" spans="1:9" ht="20.100000000000001" customHeight="1">
      <c r="A329"/>
      <c r="B329"/>
      <c r="C329"/>
      <c r="D329"/>
      <c r="E329"/>
      <c r="F329"/>
      <c r="G329"/>
      <c r="H329"/>
      <c r="I329"/>
    </row>
    <row r="330" spans="1:9" ht="20.100000000000001" customHeight="1">
      <c r="A330"/>
      <c r="B330"/>
      <c r="C330"/>
      <c r="D330"/>
      <c r="E330"/>
      <c r="F330"/>
      <c r="G330"/>
      <c r="H330"/>
      <c r="I330"/>
    </row>
    <row r="331" spans="1:9" ht="20.100000000000001" customHeight="1">
      <c r="A331"/>
      <c r="B331"/>
      <c r="C331"/>
      <c r="D331"/>
      <c r="E331"/>
      <c r="F331"/>
      <c r="G331"/>
      <c r="H331"/>
      <c r="I331"/>
    </row>
    <row r="332" spans="1:9" ht="20.100000000000001" customHeight="1">
      <c r="A332"/>
      <c r="B332"/>
      <c r="C332"/>
      <c r="D332"/>
      <c r="E332"/>
      <c r="F332"/>
      <c r="G332"/>
      <c r="H332"/>
      <c r="I332"/>
    </row>
    <row r="333" spans="1:9" ht="20.100000000000001" customHeight="1">
      <c r="A333"/>
      <c r="B333"/>
      <c r="C333"/>
      <c r="D333"/>
      <c r="E333"/>
      <c r="F333"/>
      <c r="G333"/>
      <c r="H333"/>
      <c r="I333"/>
    </row>
    <row r="334" spans="1:9" ht="20.100000000000001" customHeight="1">
      <c r="A334"/>
      <c r="B334"/>
      <c r="C334"/>
      <c r="D334"/>
      <c r="E334"/>
      <c r="F334"/>
      <c r="G334"/>
      <c r="H334"/>
      <c r="I334"/>
    </row>
    <row r="335" spans="1:9" ht="20.100000000000001" customHeight="1">
      <c r="A335"/>
      <c r="B335"/>
      <c r="C335"/>
      <c r="D335"/>
      <c r="E335"/>
      <c r="F335"/>
      <c r="G335"/>
      <c r="H335"/>
      <c r="I335"/>
    </row>
    <row r="336" spans="1:9" ht="20.100000000000001" customHeight="1">
      <c r="A336"/>
      <c r="B336"/>
      <c r="C336"/>
      <c r="D336"/>
      <c r="E336"/>
      <c r="F336"/>
      <c r="G336"/>
      <c r="H336"/>
      <c r="I336"/>
    </row>
    <row r="337" spans="1:9" ht="20.100000000000001" customHeight="1">
      <c r="A337"/>
      <c r="B337"/>
      <c r="C337"/>
      <c r="D337"/>
      <c r="E337"/>
      <c r="F337"/>
      <c r="G337"/>
      <c r="H337"/>
      <c r="I337"/>
    </row>
    <row r="338" spans="1:9" ht="20.100000000000001" customHeight="1">
      <c r="A338"/>
      <c r="B338"/>
      <c r="C338"/>
      <c r="D338"/>
      <c r="E338"/>
      <c r="F338"/>
      <c r="G338"/>
      <c r="H338"/>
      <c r="I338"/>
    </row>
    <row r="339" spans="1:9" ht="20.100000000000001" customHeight="1">
      <c r="A339"/>
      <c r="B339"/>
      <c r="C339"/>
      <c r="D339"/>
      <c r="E339"/>
      <c r="F339"/>
      <c r="G339"/>
      <c r="H339"/>
      <c r="I339"/>
    </row>
    <row r="340" spans="1:9" ht="20.100000000000001" customHeight="1">
      <c r="A340"/>
      <c r="B340"/>
      <c r="C340"/>
      <c r="D340"/>
      <c r="E340"/>
      <c r="F340"/>
      <c r="G340"/>
      <c r="H340"/>
      <c r="I340"/>
    </row>
    <row r="341" spans="1:9" ht="20.100000000000001" customHeight="1">
      <c r="A341"/>
      <c r="B341"/>
      <c r="C341"/>
      <c r="D341"/>
      <c r="E341"/>
      <c r="F341"/>
      <c r="G341"/>
      <c r="H341"/>
      <c r="I341"/>
    </row>
    <row r="342" spans="1:9" ht="20.100000000000001" customHeight="1">
      <c r="A342"/>
      <c r="B342"/>
      <c r="C342"/>
      <c r="D342"/>
      <c r="E342"/>
      <c r="F342"/>
      <c r="G342"/>
      <c r="H342"/>
      <c r="I342"/>
    </row>
    <row r="343" spans="1:9" ht="20.100000000000001" customHeight="1">
      <c r="A343"/>
      <c r="B343"/>
      <c r="C343"/>
      <c r="D343"/>
      <c r="E343"/>
      <c r="F343"/>
      <c r="G343"/>
      <c r="H343"/>
      <c r="I343"/>
    </row>
    <row r="344" spans="1:9" ht="20.100000000000001" customHeight="1">
      <c r="A344"/>
      <c r="B344"/>
      <c r="C344"/>
      <c r="D344"/>
      <c r="E344"/>
      <c r="F344"/>
      <c r="G344"/>
      <c r="H344"/>
      <c r="I344"/>
    </row>
  </sheetData>
  <mergeCells count="61">
    <mergeCell ref="A5:C6"/>
    <mergeCell ref="B108:I148"/>
    <mergeCell ref="G14:I14"/>
    <mergeCell ref="E15:F15"/>
    <mergeCell ref="G15:I15"/>
    <mergeCell ref="C43:D43"/>
    <mergeCell ref="C45:D45"/>
    <mergeCell ref="G33:H33"/>
    <mergeCell ref="C40:F40"/>
    <mergeCell ref="C42:F42"/>
    <mergeCell ref="C44:F44"/>
    <mergeCell ref="B71:C71"/>
    <mergeCell ref="C47:D47"/>
    <mergeCell ref="B61:D61"/>
    <mergeCell ref="E61:F61"/>
    <mergeCell ref="C46:F46"/>
    <mergeCell ref="C30:F30"/>
    <mergeCell ref="G9:I9"/>
    <mergeCell ref="G10:I10"/>
    <mergeCell ref="G12:I12"/>
    <mergeCell ref="G13:I13"/>
    <mergeCell ref="E11:F11"/>
    <mergeCell ref="E8:F8"/>
    <mergeCell ref="C29:D29"/>
    <mergeCell ref="C31:D31"/>
    <mergeCell ref="C41:D41"/>
    <mergeCell ref="C22:D22"/>
    <mergeCell ref="C37:D37"/>
    <mergeCell ref="C39:D39"/>
    <mergeCell ref="C25:D25"/>
    <mergeCell ref="C27:D27"/>
    <mergeCell ref="C23:D23"/>
    <mergeCell ref="E33:F33"/>
    <mergeCell ref="C36:D36"/>
    <mergeCell ref="C38:F38"/>
    <mergeCell ref="C24:F24"/>
    <mergeCell ref="C26:F26"/>
    <mergeCell ref="C28:F28"/>
    <mergeCell ref="C32:F32"/>
    <mergeCell ref="C48:F48"/>
    <mergeCell ref="B54:C54"/>
    <mergeCell ref="D54:G54"/>
    <mergeCell ref="B59:D59"/>
    <mergeCell ref="E59:F59"/>
    <mergeCell ref="B60:D60"/>
    <mergeCell ref="E60:F60"/>
    <mergeCell ref="B55:C55"/>
    <mergeCell ref="D55:G55"/>
    <mergeCell ref="B72:I72"/>
    <mergeCell ref="B62:D62"/>
    <mergeCell ref="E62:F62"/>
    <mergeCell ref="B63:D63"/>
    <mergeCell ref="E63:F63"/>
    <mergeCell ref="B64:D64"/>
    <mergeCell ref="E64:F64"/>
    <mergeCell ref="B73:I73"/>
    <mergeCell ref="C74:I74"/>
    <mergeCell ref="B65:D65"/>
    <mergeCell ref="E65:F65"/>
    <mergeCell ref="B69:D69"/>
    <mergeCell ref="F69:I69"/>
  </mergeCells>
  <hyperlinks>
    <hyperlink ref="G11" r:id="rId1" xr:uid="{B1FE2505-4DF2-48C9-943D-FC805F1A9ACA}"/>
  </hyperlinks>
  <printOptions horizontalCentered="1"/>
  <pageMargins left="3.9370078740157501E-2" right="3.9370078740157501E-2" top="0.15748031496063" bottom="0.15748031496063" header="0.31496062992126" footer="0.31496062992126"/>
  <pageSetup paperSize="5" scale="8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81" r:id="rId5" name="Button 1">
              <controlPr defaultSize="0" print="0" autoFill="0" autoPict="0" macro="[0]!QuoteGen">
                <anchor moveWithCells="1">
                  <from>
                    <xdr:col>3</xdr:col>
                    <xdr:colOff>400050</xdr:colOff>
                    <xdr:row>0</xdr:row>
                    <xdr:rowOff>190500</xdr:rowOff>
                  </from>
                  <to>
                    <xdr:col>4</xdr:col>
                    <xdr:colOff>0</xdr:colOff>
                    <xdr:row>2</xdr:row>
                    <xdr:rowOff>133350</xdr:rowOff>
                  </to>
                </anchor>
              </controlPr>
            </control>
          </mc:Choice>
        </mc:AlternateContent>
        <mc:AlternateContent xmlns:mc="http://schemas.openxmlformats.org/markup-compatibility/2006">
          <mc:Choice Requires="x14">
            <control shapeId="20485" r:id="rId6" name="Button 5">
              <controlPr defaultSize="0" print="0" autoFill="0" autoPict="0" macro="[0]!PDF">
                <anchor moveWithCells="1">
                  <from>
                    <xdr:col>3</xdr:col>
                    <xdr:colOff>400050</xdr:colOff>
                    <xdr:row>4</xdr:row>
                    <xdr:rowOff>0</xdr:rowOff>
                  </from>
                  <to>
                    <xdr:col>4</xdr:col>
                    <xdr:colOff>0</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9BEC1-BBB8-4B9F-BCFC-0516D5F21EB3}">
  <sheetPr codeName="Hoja13"/>
  <dimension ref="A1:L366"/>
  <sheetViews>
    <sheetView showGridLines="0" view="pageLayout" zoomScale="96" zoomScaleNormal="100" zoomScalePageLayoutView="96" workbookViewId="0">
      <selection activeCell="A5" sqref="A5:C6"/>
    </sheetView>
  </sheetViews>
  <sheetFormatPr defaultColWidth="11.42578125" defaultRowHeight="14.25"/>
  <cols>
    <col min="1" max="1" width="5.85546875" style="64" customWidth="1"/>
    <col min="2" max="2" width="6" style="64" customWidth="1"/>
    <col min="3" max="3" width="23.28515625" style="64" customWidth="1"/>
    <col min="4" max="4" width="23.140625" style="64" customWidth="1"/>
    <col min="5" max="5" width="4.5703125" style="82" customWidth="1"/>
    <col min="6" max="6" width="10.28515625" style="64" customWidth="1"/>
    <col min="7" max="8" width="11.7109375" style="64" customWidth="1"/>
    <col min="9" max="9" width="13" style="64" customWidth="1"/>
    <col min="10" max="10" width="5.85546875" style="64" customWidth="1"/>
    <col min="11" max="16384" width="11.42578125" style="64"/>
  </cols>
  <sheetData>
    <row r="1" spans="1:12">
      <c r="C1" s="80"/>
      <c r="E1" s="64"/>
      <c r="H1" s="81"/>
      <c r="I1" s="81"/>
    </row>
    <row r="2" spans="1:12">
      <c r="E2" s="64"/>
      <c r="F2" s="82"/>
      <c r="G2" s="83"/>
      <c r="H2" s="83"/>
      <c r="I2" s="84" t="s">
        <v>0</v>
      </c>
    </row>
    <row r="3" spans="1:12">
      <c r="E3" s="64"/>
      <c r="G3" s="83"/>
      <c r="H3" s="83"/>
      <c r="I3" s="85" t="s">
        <v>1</v>
      </c>
    </row>
    <row r="4" spans="1:12">
      <c r="D4" s="86"/>
      <c r="E4" s="64"/>
      <c r="F4" s="82"/>
      <c r="G4" s="83"/>
      <c r="H4" s="83"/>
      <c r="I4" s="85" t="s">
        <v>2</v>
      </c>
    </row>
    <row r="5" spans="1:12">
      <c r="A5" s="459" t="str">
        <f>Quote!A5</f>
        <v>4-VEN-005 REV 4 Quoting Capture  Fecha: 16-Ago-2023</v>
      </c>
      <c r="B5" s="459"/>
      <c r="C5" s="459"/>
      <c r="E5" s="64"/>
      <c r="F5" s="82"/>
      <c r="G5" s="83"/>
      <c r="H5" s="83"/>
      <c r="I5" s="85" t="s">
        <v>4</v>
      </c>
    </row>
    <row r="6" spans="1:12">
      <c r="A6" s="459"/>
      <c r="B6" s="459"/>
      <c r="C6" s="459"/>
      <c r="E6" s="64"/>
      <c r="F6" s="82"/>
      <c r="G6" s="83"/>
      <c r="H6" s="85" t="s">
        <v>5</v>
      </c>
      <c r="I6" s="85" t="s">
        <v>76</v>
      </c>
    </row>
    <row r="7" spans="1:12" ht="66" customHeight="1">
      <c r="I7" s="87" t="s">
        <v>77</v>
      </c>
    </row>
    <row r="8" spans="1:12">
      <c r="B8" s="88" t="s">
        <v>7</v>
      </c>
      <c r="E8" s="448" t="s">
        <v>8</v>
      </c>
      <c r="F8" s="449"/>
      <c r="G8" s="89">
        <v>2101130</v>
      </c>
      <c r="H8" s="89"/>
      <c r="I8" s="90"/>
    </row>
    <row r="9" spans="1:12">
      <c r="A9" s="91"/>
      <c r="B9" s="91">
        <v>0</v>
      </c>
      <c r="E9" s="92" t="s">
        <v>9</v>
      </c>
      <c r="F9" s="93"/>
      <c r="G9" s="453">
        <f ca="1">TODAY()</f>
        <v>45665</v>
      </c>
      <c r="H9" s="453"/>
      <c r="I9" s="454"/>
    </row>
    <row r="10" spans="1:12" ht="15">
      <c r="A10" s="94"/>
      <c r="B10" s="391" t="s">
        <v>78</v>
      </c>
      <c r="E10" s="95" t="s">
        <v>10</v>
      </c>
      <c r="F10" s="96"/>
      <c r="G10" s="455" t="s">
        <v>79</v>
      </c>
      <c r="H10" s="455"/>
      <c r="I10" s="456"/>
    </row>
    <row r="11" spans="1:12" ht="28.5" customHeight="1">
      <c r="A11" s="97"/>
      <c r="B11" s="97" t="s">
        <v>80</v>
      </c>
      <c r="E11" s="14" t="s">
        <v>81</v>
      </c>
      <c r="F11" s="14"/>
      <c r="G11" s="98"/>
      <c r="H11" s="99"/>
      <c r="I11" s="100"/>
    </row>
    <row r="12" spans="1:12" ht="15" customHeight="1">
      <c r="A12" s="88"/>
      <c r="B12" s="88" t="s">
        <v>82</v>
      </c>
      <c r="D12" s="84"/>
      <c r="E12" s="95" t="s">
        <v>14</v>
      </c>
      <c r="F12" s="96"/>
      <c r="G12" s="455" t="s">
        <v>83</v>
      </c>
      <c r="H12" s="455"/>
      <c r="I12" s="456"/>
      <c r="L12" s="101"/>
    </row>
    <row r="13" spans="1:12" ht="30.75" customHeight="1">
      <c r="A13" s="102"/>
      <c r="B13" s="102" t="s">
        <v>84</v>
      </c>
      <c r="E13" s="95" t="s">
        <v>16</v>
      </c>
      <c r="F13" s="96"/>
      <c r="G13" s="455" t="s">
        <v>85</v>
      </c>
      <c r="H13" s="455"/>
      <c r="I13" s="456"/>
    </row>
    <row r="14" spans="1:12" ht="15" customHeight="1">
      <c r="E14" s="95" t="s">
        <v>18</v>
      </c>
      <c r="F14" s="96"/>
      <c r="G14" s="455" t="s">
        <v>19</v>
      </c>
      <c r="H14" s="455"/>
      <c r="I14" s="456"/>
    </row>
    <row r="15" spans="1:12" ht="39.950000000000003" customHeight="1">
      <c r="E15" s="461" t="s">
        <v>20</v>
      </c>
      <c r="F15" s="462"/>
      <c r="G15" s="463" t="s">
        <v>86</v>
      </c>
      <c r="H15" s="463"/>
      <c r="I15" s="464" t="s">
        <v>22</v>
      </c>
    </row>
    <row r="16" spans="1:12" ht="27.75" customHeight="1">
      <c r="E16" s="96"/>
      <c r="F16" s="96"/>
      <c r="G16" s="103"/>
      <c r="H16" s="103"/>
      <c r="I16" s="103"/>
    </row>
    <row r="17" spans="1:9" s="74" customFormat="1" ht="12.75">
      <c r="B17" s="88" t="s">
        <v>23</v>
      </c>
      <c r="E17" s="83"/>
    </row>
    <row r="18" spans="1:9" s="74" customFormat="1" ht="12.75">
      <c r="B18" s="60" t="s">
        <v>87</v>
      </c>
      <c r="E18" s="83"/>
    </row>
    <row r="19" spans="1:9" s="74" customFormat="1" ht="12.75">
      <c r="B19" s="91" t="s">
        <v>25</v>
      </c>
      <c r="C19" s="75"/>
      <c r="D19" s="75"/>
      <c r="E19" s="104"/>
      <c r="F19" s="75"/>
    </row>
    <row r="20" spans="1:9" s="74" customFormat="1" ht="12.75">
      <c r="B20" s="88"/>
      <c r="E20" s="83"/>
    </row>
    <row r="21" spans="1:9" ht="24.75" customHeight="1">
      <c r="A21" s="105"/>
    </row>
    <row r="22" spans="1:9" ht="24.95" customHeight="1">
      <c r="A22" s="105"/>
      <c r="B22" s="44" t="s">
        <v>27</v>
      </c>
      <c r="C22" s="450" t="s">
        <v>28</v>
      </c>
      <c r="D22" s="450"/>
      <c r="E22" s="111"/>
      <c r="F22" s="42"/>
      <c r="G22" s="111" t="s">
        <v>29</v>
      </c>
      <c r="H22" s="42" t="s">
        <v>30</v>
      </c>
      <c r="I22" s="43" t="s">
        <v>31</v>
      </c>
    </row>
    <row r="23" spans="1:9" ht="20.100000000000001" customHeight="1">
      <c r="A23"/>
      <c r="B23" s="65">
        <v>1</v>
      </c>
      <c r="C23" s="439" t="s">
        <v>88</v>
      </c>
      <c r="D23" s="439"/>
      <c r="E23" s="110"/>
      <c r="F23" s="66"/>
      <c r="G23" s="110">
        <v>1</v>
      </c>
      <c r="H23" s="66">
        <v>0</v>
      </c>
      <c r="I23" s="67">
        <v>0</v>
      </c>
    </row>
    <row r="24" spans="1:9" ht="50.1" customHeight="1">
      <c r="A24"/>
      <c r="B24" s="68"/>
      <c r="C24" s="442" t="s">
        <v>89</v>
      </c>
      <c r="D24" s="442"/>
      <c r="E24" s="442"/>
      <c r="F24" s="442"/>
      <c r="G24" s="117"/>
      <c r="H24" s="118"/>
      <c r="I24" s="69"/>
    </row>
    <row r="25" spans="1:9" ht="20.100000000000001" customHeight="1">
      <c r="A25"/>
      <c r="B25" s="65">
        <v>2</v>
      </c>
      <c r="C25" s="439" t="s">
        <v>33</v>
      </c>
      <c r="D25" s="439"/>
      <c r="E25" s="110"/>
      <c r="F25" s="66"/>
      <c r="G25" s="110">
        <v>1</v>
      </c>
      <c r="H25" s="66">
        <v>0</v>
      </c>
      <c r="I25" s="67">
        <v>0</v>
      </c>
    </row>
    <row r="26" spans="1:9" ht="50.1" customHeight="1">
      <c r="A26"/>
      <c r="B26" s="68"/>
      <c r="C26" s="440"/>
      <c r="D26" s="440"/>
      <c r="E26" s="440"/>
      <c r="F26" s="441"/>
      <c r="G26" s="117"/>
      <c r="H26" s="118"/>
      <c r="I26" s="69"/>
    </row>
    <row r="27" spans="1:9" ht="20.100000000000001" customHeight="1">
      <c r="A27"/>
      <c r="B27" s="65">
        <v>3</v>
      </c>
      <c r="C27" s="439" t="s">
        <v>34</v>
      </c>
      <c r="D27" s="439"/>
      <c r="E27" s="110"/>
      <c r="F27" s="66"/>
      <c r="G27" s="110">
        <v>1</v>
      </c>
      <c r="H27" s="66">
        <v>0</v>
      </c>
      <c r="I27" s="67">
        <v>0</v>
      </c>
    </row>
    <row r="28" spans="1:9" ht="50.1" customHeight="1">
      <c r="A28"/>
      <c r="B28" s="68"/>
      <c r="C28" s="442" t="s">
        <v>35</v>
      </c>
      <c r="D28" s="442"/>
      <c r="E28" s="442"/>
      <c r="F28" s="442"/>
      <c r="G28" s="117"/>
      <c r="H28" s="118"/>
      <c r="I28" s="69"/>
    </row>
    <row r="29" spans="1:9" ht="20.100000000000001" customHeight="1">
      <c r="A29"/>
      <c r="B29" s="65">
        <v>4</v>
      </c>
      <c r="C29" s="439" t="s">
        <v>90</v>
      </c>
      <c r="D29" s="439"/>
      <c r="E29" s="110"/>
      <c r="F29" s="66"/>
      <c r="G29" s="110">
        <v>1</v>
      </c>
      <c r="H29" s="66">
        <v>0</v>
      </c>
      <c r="I29" s="67">
        <v>0</v>
      </c>
    </row>
    <row r="30" spans="1:9" ht="50.1" customHeight="1">
      <c r="A30"/>
      <c r="B30" s="68"/>
      <c r="C30" s="440"/>
      <c r="D30" s="440"/>
      <c r="E30" s="440"/>
      <c r="F30" s="441"/>
      <c r="G30" s="117"/>
      <c r="H30" s="118"/>
      <c r="I30" s="69"/>
    </row>
    <row r="31" spans="1:9" ht="20.100000000000001" customHeight="1">
      <c r="A31"/>
      <c r="B31" s="65">
        <v>5</v>
      </c>
      <c r="C31" s="439" t="s">
        <v>91</v>
      </c>
      <c r="D31" s="439"/>
      <c r="E31" s="110"/>
      <c r="F31" s="66"/>
      <c r="G31" s="110">
        <v>1</v>
      </c>
      <c r="H31" s="66">
        <v>0</v>
      </c>
      <c r="I31" s="67">
        <v>0</v>
      </c>
    </row>
    <row r="32" spans="1:9" ht="50.1" customHeight="1">
      <c r="A32"/>
      <c r="B32" s="68"/>
      <c r="C32" s="440"/>
      <c r="D32" s="440"/>
      <c r="E32" s="440"/>
      <c r="F32" s="441"/>
      <c r="G32" s="117"/>
      <c r="H32" s="118"/>
      <c r="I32" s="69"/>
    </row>
    <row r="33" spans="1:9" ht="20.100000000000001" customHeight="1">
      <c r="A33"/>
      <c r="B33" s="65">
        <v>6</v>
      </c>
      <c r="C33" s="439" t="s">
        <v>92</v>
      </c>
      <c r="D33" s="439"/>
      <c r="E33" s="110"/>
      <c r="F33" s="66"/>
      <c r="G33" s="110">
        <v>1</v>
      </c>
      <c r="H33" s="66">
        <v>0</v>
      </c>
      <c r="I33" s="67">
        <v>0</v>
      </c>
    </row>
    <row r="34" spans="1:9" ht="50.1" customHeight="1">
      <c r="A34"/>
      <c r="B34" s="68"/>
      <c r="C34" s="440"/>
      <c r="D34" s="440"/>
      <c r="E34" s="440"/>
      <c r="F34" s="441"/>
      <c r="G34" s="117"/>
      <c r="H34" s="118"/>
      <c r="I34" s="69"/>
    </row>
    <row r="35" spans="1:9" ht="20.100000000000001" customHeight="1">
      <c r="A35"/>
      <c r="B35" s="65">
        <v>7</v>
      </c>
      <c r="C35" s="439" t="s">
        <v>93</v>
      </c>
      <c r="D35" s="439"/>
      <c r="E35" s="110"/>
      <c r="F35" s="66"/>
      <c r="G35" s="110">
        <v>1</v>
      </c>
      <c r="H35" s="66">
        <v>0</v>
      </c>
      <c r="I35" s="67">
        <v>0</v>
      </c>
    </row>
    <row r="36" spans="1:9" ht="50.1" customHeight="1">
      <c r="A36"/>
      <c r="B36" s="68"/>
      <c r="C36" s="440"/>
      <c r="D36" s="440"/>
      <c r="E36" s="440"/>
      <c r="F36" s="441"/>
      <c r="G36" s="117"/>
      <c r="H36" s="118"/>
      <c r="I36" s="69"/>
    </row>
    <row r="37" spans="1:9" ht="20.100000000000001" customHeight="1">
      <c r="A37"/>
      <c r="B37" s="65">
        <v>8</v>
      </c>
      <c r="C37" s="439" t="s">
        <v>94</v>
      </c>
      <c r="D37" s="439"/>
      <c r="E37" s="110"/>
      <c r="F37" s="66"/>
      <c r="G37" s="110">
        <v>1</v>
      </c>
      <c r="H37" s="66">
        <v>0</v>
      </c>
      <c r="I37" s="67">
        <v>0</v>
      </c>
    </row>
    <row r="38" spans="1:9" ht="50.1" customHeight="1">
      <c r="A38"/>
      <c r="B38" s="68"/>
      <c r="C38" s="440"/>
      <c r="D38" s="440"/>
      <c r="E38" s="440"/>
      <c r="F38" s="441"/>
      <c r="G38" s="117"/>
      <c r="H38" s="118"/>
      <c r="I38" s="69"/>
    </row>
    <row r="39" spans="1:9" ht="20.100000000000001" customHeight="1">
      <c r="A39"/>
      <c r="B39" s="65">
        <v>9</v>
      </c>
      <c r="C39" s="439" t="s">
        <v>95</v>
      </c>
      <c r="D39" s="439"/>
      <c r="E39" s="110"/>
      <c r="F39" s="66"/>
      <c r="G39" s="110">
        <v>1</v>
      </c>
      <c r="H39" s="66">
        <v>0</v>
      </c>
      <c r="I39" s="67">
        <v>0</v>
      </c>
    </row>
    <row r="40" spans="1:9" ht="50.1" customHeight="1">
      <c r="A40"/>
      <c r="B40" s="68"/>
      <c r="C40" s="440"/>
      <c r="D40" s="440"/>
      <c r="E40" s="440"/>
      <c r="F40" s="441"/>
      <c r="G40" s="117"/>
      <c r="H40" s="118"/>
      <c r="I40" s="69"/>
    </row>
    <row r="41" spans="1:9" ht="20.100000000000001" customHeight="1">
      <c r="A41"/>
      <c r="B41" s="65">
        <v>10</v>
      </c>
      <c r="C41" s="439" t="s">
        <v>96</v>
      </c>
      <c r="D41" s="439"/>
      <c r="E41" s="110"/>
      <c r="F41" s="66"/>
      <c r="G41" s="110">
        <v>1</v>
      </c>
      <c r="H41" s="66">
        <v>0</v>
      </c>
      <c r="I41" s="67">
        <v>0</v>
      </c>
    </row>
    <row r="42" spans="1:9" ht="50.1" customHeight="1">
      <c r="A42"/>
      <c r="B42" s="68"/>
      <c r="C42" s="440"/>
      <c r="D42" s="440"/>
      <c r="E42" s="440"/>
      <c r="F42" s="441"/>
      <c r="G42" s="117"/>
      <c r="H42" s="118"/>
      <c r="I42" s="69"/>
    </row>
    <row r="43" spans="1:9" ht="20.100000000000001" customHeight="1">
      <c r="A43"/>
      <c r="B43" s="65">
        <v>11</v>
      </c>
      <c r="C43" s="439" t="s">
        <v>53</v>
      </c>
      <c r="D43" s="439"/>
      <c r="E43" s="110"/>
      <c r="F43" s="66"/>
      <c r="G43" s="110">
        <v>1</v>
      </c>
      <c r="H43" s="66">
        <v>0</v>
      </c>
      <c r="I43" s="67">
        <v>0</v>
      </c>
    </row>
    <row r="44" spans="1:9" ht="50.1" customHeight="1">
      <c r="A44"/>
      <c r="B44" s="68"/>
      <c r="C44" s="442" t="s">
        <v>97</v>
      </c>
      <c r="D44" s="442"/>
      <c r="E44" s="442"/>
      <c r="F44" s="466"/>
      <c r="G44" s="115"/>
      <c r="H44" s="119"/>
      <c r="I44" s="69"/>
    </row>
    <row r="45" spans="1:9" ht="20.100000000000001" customHeight="1">
      <c r="A45"/>
      <c r="B45" s="65">
        <v>12</v>
      </c>
      <c r="C45" s="439" t="s">
        <v>98</v>
      </c>
      <c r="D45" s="439"/>
      <c r="E45" s="110"/>
      <c r="F45" s="66"/>
      <c r="G45" s="110">
        <v>1</v>
      </c>
      <c r="H45" s="66">
        <v>0</v>
      </c>
      <c r="I45" s="67">
        <v>0</v>
      </c>
    </row>
    <row r="46" spans="1:9" ht="50.1" customHeight="1">
      <c r="A46"/>
      <c r="B46" s="68"/>
      <c r="C46" s="440"/>
      <c r="D46" s="440"/>
      <c r="E46" s="440"/>
      <c r="F46" s="441"/>
      <c r="G46" s="117"/>
      <c r="H46" s="118"/>
      <c r="I46" s="69"/>
    </row>
    <row r="47" spans="1:9" ht="20.100000000000001" customHeight="1">
      <c r="A47"/>
      <c r="B47" s="65">
        <v>13</v>
      </c>
      <c r="C47" s="439" t="s">
        <v>99</v>
      </c>
      <c r="D47" s="439"/>
      <c r="E47" s="110"/>
      <c r="F47" s="66"/>
      <c r="G47" s="110">
        <v>1</v>
      </c>
      <c r="H47" s="66">
        <v>0</v>
      </c>
      <c r="I47" s="67">
        <v>0</v>
      </c>
    </row>
    <row r="48" spans="1:9" ht="50.1" customHeight="1">
      <c r="A48"/>
      <c r="B48" s="70"/>
      <c r="C48" s="439"/>
      <c r="D48" s="439"/>
      <c r="E48" s="440"/>
      <c r="F48" s="441"/>
      <c r="G48" s="117"/>
      <c r="H48" s="118"/>
      <c r="I48" s="69"/>
    </row>
    <row r="49" spans="1:9" ht="20.100000000000001" customHeight="1" thickBot="1">
      <c r="A49"/>
      <c r="B49" s="72"/>
      <c r="C49" s="72"/>
      <c r="D49" s="72"/>
      <c r="E49" s="451"/>
      <c r="F49" s="451"/>
      <c r="G49" s="451" t="s">
        <v>38</v>
      </c>
      <c r="H49" s="451"/>
      <c r="I49" s="73">
        <v>40070.876800000005</v>
      </c>
    </row>
    <row r="50" spans="1:9" ht="20.100000000000001" customHeight="1" thickTop="1">
      <c r="A50"/>
      <c r="B50"/>
      <c r="C50"/>
      <c r="D50"/>
      <c r="E50"/>
      <c r="F50"/>
      <c r="G50"/>
      <c r="H50"/>
      <c r="I50"/>
    </row>
    <row r="51" spans="1:9" ht="20.100000000000001" customHeight="1">
      <c r="A51"/>
      <c r="B51" s="114" t="s">
        <v>39</v>
      </c>
      <c r="C51"/>
      <c r="D51"/>
      <c r="E51"/>
      <c r="F51"/>
      <c r="G51"/>
      <c r="H51"/>
      <c r="I51"/>
    </row>
    <row r="52" spans="1:9" ht="24.95" customHeight="1">
      <c r="A52"/>
      <c r="B52" s="44" t="s">
        <v>27</v>
      </c>
      <c r="C52" s="450" t="s">
        <v>28</v>
      </c>
      <c r="D52" s="450"/>
      <c r="E52" s="111"/>
      <c r="F52" s="42"/>
      <c r="G52" s="111" t="s">
        <v>29</v>
      </c>
      <c r="H52" s="42" t="s">
        <v>30</v>
      </c>
      <c r="I52" s="43" t="s">
        <v>31</v>
      </c>
    </row>
    <row r="53" spans="1:9" ht="20.100000000000001" customHeight="1">
      <c r="A53"/>
      <c r="B53" s="65">
        <v>14</v>
      </c>
      <c r="C53" s="439" t="s">
        <v>100</v>
      </c>
      <c r="D53" s="439"/>
      <c r="E53" s="110"/>
      <c r="F53" s="66"/>
      <c r="G53" s="110">
        <v>1</v>
      </c>
      <c r="H53" s="66">
        <v>0</v>
      </c>
      <c r="I53" s="67">
        <v>0</v>
      </c>
    </row>
    <row r="54" spans="1:9" ht="50.1" customHeight="1">
      <c r="A54"/>
      <c r="B54" s="70"/>
      <c r="C54" s="439"/>
      <c r="D54" s="439"/>
      <c r="E54" s="439"/>
      <c r="F54" s="465"/>
      <c r="G54" s="110"/>
      <c r="H54" s="66"/>
      <c r="I54" s="71"/>
    </row>
    <row r="55" spans="1:9" ht="20.100000000000001" customHeight="1">
      <c r="A55"/>
      <c r="B55"/>
      <c r="C55"/>
      <c r="D55"/>
      <c r="E55"/>
      <c r="F55"/>
      <c r="G55"/>
      <c r="H55"/>
      <c r="I55"/>
    </row>
    <row r="56" spans="1:9" ht="20.100000000000001" customHeight="1">
      <c r="A56"/>
      <c r="B56" s="113" t="s">
        <v>101</v>
      </c>
      <c r="C56"/>
      <c r="D56"/>
      <c r="E56"/>
      <c r="F56"/>
      <c r="G56"/>
      <c r="H56"/>
      <c r="I56"/>
    </row>
    <row r="57" spans="1:9" ht="20.100000000000001" customHeight="1">
      <c r="A57"/>
      <c r="B57" s="76"/>
      <c r="C57"/>
      <c r="D57"/>
      <c r="E57"/>
      <c r="F57"/>
      <c r="G57"/>
      <c r="H57"/>
      <c r="I57"/>
    </row>
    <row r="58" spans="1:9" ht="20.100000000000001" customHeight="1">
      <c r="A58"/>
      <c r="B58" s="114" t="s">
        <v>41</v>
      </c>
      <c r="C58"/>
      <c r="D58"/>
      <c r="E58"/>
      <c r="F58"/>
      <c r="G58"/>
      <c r="H58"/>
      <c r="I58"/>
    </row>
    <row r="59" spans="1:9" ht="20.100000000000001" customHeight="1">
      <c r="A59"/>
      <c r="B59" s="97" t="s">
        <v>42</v>
      </c>
      <c r="C59"/>
      <c r="D59"/>
      <c r="E59"/>
      <c r="F59"/>
      <c r="G59"/>
      <c r="H59"/>
      <c r="I59"/>
    </row>
    <row r="60" spans="1:9" ht="20.100000000000001" customHeight="1">
      <c r="A60"/>
      <c r="B60"/>
      <c r="C60"/>
      <c r="D60"/>
      <c r="E60"/>
      <c r="F60"/>
      <c r="G60"/>
      <c r="H60"/>
      <c r="I60"/>
    </row>
    <row r="61" spans="1:9" ht="20.100000000000001" customHeight="1">
      <c r="A61"/>
      <c r="B61" s="443" t="s">
        <v>43</v>
      </c>
      <c r="C61" s="443"/>
      <c r="D61" s="443" t="s">
        <v>44</v>
      </c>
      <c r="E61" s="443"/>
      <c r="F61" s="112" t="s">
        <v>45</v>
      </c>
      <c r="G61"/>
      <c r="H61"/>
      <c r="I61"/>
    </row>
    <row r="62" spans="1:9" ht="20.100000000000001" customHeight="1">
      <c r="A62"/>
      <c r="B62" s="438" t="s">
        <v>46</v>
      </c>
      <c r="C62" s="438"/>
      <c r="D62" s="438" t="s">
        <v>102</v>
      </c>
      <c r="E62" s="438"/>
      <c r="F62" s="109">
        <v>1</v>
      </c>
      <c r="G62"/>
      <c r="H62"/>
      <c r="I62"/>
    </row>
    <row r="63" spans="1:9" ht="20.100000000000001" customHeight="1">
      <c r="A63"/>
      <c r="B63" s="438" t="s">
        <v>103</v>
      </c>
      <c r="C63" s="438"/>
      <c r="D63" s="438" t="s">
        <v>104</v>
      </c>
      <c r="E63" s="438"/>
      <c r="F63" s="109">
        <v>3</v>
      </c>
      <c r="G63"/>
      <c r="H63"/>
      <c r="I63"/>
    </row>
    <row r="64" spans="1:9" ht="20.100000000000001" customHeight="1">
      <c r="A64"/>
      <c r="B64" s="438" t="s">
        <v>105</v>
      </c>
      <c r="C64" s="438"/>
      <c r="D64" s="438" t="s">
        <v>106</v>
      </c>
      <c r="E64" s="438"/>
      <c r="F64" s="109">
        <v>4</v>
      </c>
      <c r="G64"/>
      <c r="H64"/>
      <c r="I64"/>
    </row>
    <row r="65" spans="1:9" ht="20.100000000000001" customHeight="1">
      <c r="A65"/>
      <c r="B65" s="438" t="s">
        <v>107</v>
      </c>
      <c r="C65" s="438"/>
      <c r="D65" s="438" t="s">
        <v>107</v>
      </c>
      <c r="E65" s="438"/>
      <c r="F65" s="109">
        <v>5</v>
      </c>
      <c r="G65"/>
      <c r="H65"/>
      <c r="I65"/>
    </row>
    <row r="66" spans="1:9" ht="20.100000000000001" customHeight="1">
      <c r="A66"/>
      <c r="B66" s="438" t="s">
        <v>108</v>
      </c>
      <c r="C66" s="438"/>
      <c r="D66" s="438" t="s">
        <v>109</v>
      </c>
      <c r="E66" s="438"/>
      <c r="F66" s="109">
        <v>22</v>
      </c>
      <c r="G66"/>
      <c r="H66"/>
      <c r="I66"/>
    </row>
    <row r="67" spans="1:9" ht="20.100000000000001" customHeight="1">
      <c r="A67"/>
      <c r="B67"/>
      <c r="C67"/>
      <c r="D67"/>
      <c r="E67"/>
      <c r="F67"/>
      <c r="G67"/>
      <c r="H67"/>
      <c r="I67"/>
    </row>
    <row r="68" spans="1:9" ht="20.100000000000001" customHeight="1">
      <c r="A68"/>
      <c r="B68" s="97" t="s">
        <v>48</v>
      </c>
      <c r="C68"/>
      <c r="D68"/>
      <c r="E68"/>
      <c r="F68"/>
      <c r="G68"/>
      <c r="H68"/>
      <c r="I68"/>
    </row>
    <row r="69" spans="1:9" ht="20.100000000000001" customHeight="1">
      <c r="A69"/>
      <c r="B69"/>
      <c r="C69"/>
      <c r="D69"/>
      <c r="E69"/>
      <c r="F69"/>
      <c r="G69"/>
      <c r="H69"/>
      <c r="I69"/>
    </row>
    <row r="70" spans="1:9" ht="20.100000000000001" customHeight="1">
      <c r="A70"/>
      <c r="B70" s="444" t="s">
        <v>49</v>
      </c>
      <c r="C70" s="445"/>
      <c r="D70" s="446"/>
      <c r="E70" s="447" t="s">
        <v>50</v>
      </c>
      <c r="F70" s="447"/>
      <c r="G70"/>
      <c r="H70"/>
      <c r="I70"/>
    </row>
    <row r="71" spans="1:9" ht="20.100000000000001" customHeight="1">
      <c r="A71"/>
      <c r="B71" s="434" t="s">
        <v>51</v>
      </c>
      <c r="C71" s="435"/>
      <c r="D71" s="436"/>
      <c r="E71" s="437">
        <v>0</v>
      </c>
      <c r="F71" s="437"/>
      <c r="G71"/>
      <c r="H71"/>
      <c r="I71"/>
    </row>
    <row r="72" spans="1:9" ht="20.100000000000001" customHeight="1">
      <c r="A72"/>
      <c r="B72" s="434" t="s">
        <v>52</v>
      </c>
      <c r="C72" s="435"/>
      <c r="D72" s="436"/>
      <c r="E72" s="437">
        <v>0</v>
      </c>
      <c r="F72" s="437"/>
      <c r="G72"/>
      <c r="H72"/>
      <c r="I72"/>
    </row>
    <row r="73" spans="1:9" ht="20.100000000000001" customHeight="1">
      <c r="A73"/>
      <c r="B73" s="434" t="s">
        <v>53</v>
      </c>
      <c r="C73" s="435"/>
      <c r="D73" s="436"/>
      <c r="E73" s="437">
        <v>0</v>
      </c>
      <c r="F73" s="437"/>
      <c r="G73"/>
      <c r="H73"/>
      <c r="I73"/>
    </row>
    <row r="74" spans="1:9" ht="20.100000000000001" customHeight="1">
      <c r="A74"/>
      <c r="B74" s="434" t="s">
        <v>54</v>
      </c>
      <c r="C74" s="435"/>
      <c r="D74" s="436"/>
      <c r="E74" s="437">
        <v>0</v>
      </c>
      <c r="F74" s="437"/>
      <c r="G74"/>
      <c r="H74"/>
      <c r="I74"/>
    </row>
    <row r="75" spans="1:9" s="106" customFormat="1" ht="20.100000000000001" customHeight="1">
      <c r="A75"/>
      <c r="B75" s="434" t="s">
        <v>55</v>
      </c>
      <c r="C75" s="435"/>
      <c r="D75" s="436"/>
      <c r="E75" s="437">
        <v>0</v>
      </c>
      <c r="F75" s="437"/>
      <c r="G75"/>
      <c r="H75"/>
      <c r="I75"/>
    </row>
    <row r="76" spans="1:9" s="106" customFormat="1" ht="20.100000000000001" customHeight="1">
      <c r="A76"/>
      <c r="B76" s="430" t="s">
        <v>56</v>
      </c>
      <c r="C76" s="431"/>
      <c r="D76" s="432"/>
      <c r="E76" s="433">
        <v>0</v>
      </c>
      <c r="F76" s="433"/>
      <c r="G76"/>
      <c r="H76"/>
      <c r="I76"/>
    </row>
    <row r="77" spans="1:9" ht="20.100000000000001" customHeight="1">
      <c r="A77"/>
      <c r="B77" s="113" t="s">
        <v>57</v>
      </c>
      <c r="C77"/>
      <c r="D77"/>
      <c r="E77"/>
      <c r="F77"/>
      <c r="G77"/>
      <c r="H77"/>
      <c r="I77"/>
    </row>
    <row r="78" spans="1:9" ht="20.100000000000001" customHeight="1">
      <c r="A78"/>
      <c r="B78"/>
      <c r="C78"/>
      <c r="D78"/>
      <c r="E78"/>
      <c r="F78"/>
      <c r="G78"/>
      <c r="H78"/>
      <c r="I78"/>
    </row>
    <row r="79" spans="1:9" s="106" customFormat="1" ht="20.100000000000001" customHeight="1">
      <c r="A79"/>
      <c r="B79" s="78" t="s">
        <v>58</v>
      </c>
      <c r="C79" s="78"/>
      <c r="D79" s="78"/>
      <c r="E79" s="78"/>
      <c r="F79" s="78" t="s">
        <v>59</v>
      </c>
      <c r="G79"/>
      <c r="H79"/>
      <c r="I79"/>
    </row>
    <row r="80" spans="1:9" s="106" customFormat="1" ht="15" customHeight="1">
      <c r="A80"/>
      <c r="B80" s="467" t="s">
        <v>110</v>
      </c>
      <c r="C80" s="429"/>
      <c r="D80" s="429"/>
      <c r="E80"/>
      <c r="F80" s="467" t="s">
        <v>111</v>
      </c>
      <c r="G80" s="429"/>
      <c r="H80" s="429"/>
      <c r="I80" s="429"/>
    </row>
    <row r="81" spans="1:9" s="106" customFormat="1" ht="15" customHeight="1">
      <c r="A81"/>
      <c r="B81" s="468" t="s">
        <v>112</v>
      </c>
      <c r="C81" s="429"/>
      <c r="D81" s="429"/>
      <c r="E81"/>
      <c r="F81" s="468" t="s">
        <v>113</v>
      </c>
      <c r="G81" s="429"/>
      <c r="H81" s="429"/>
      <c r="I81" s="429"/>
    </row>
    <row r="82" spans="1:9" s="106" customFormat="1" ht="15" customHeight="1">
      <c r="A82"/>
      <c r="B82" s="467" t="s">
        <v>114</v>
      </c>
      <c r="C82" s="429"/>
      <c r="D82" s="429"/>
      <c r="E82"/>
      <c r="F82" s="467" t="s">
        <v>115</v>
      </c>
      <c r="G82" s="429"/>
      <c r="H82" s="429"/>
      <c r="I82" s="429"/>
    </row>
    <row r="83" spans="1:9" ht="15" customHeight="1">
      <c r="A83"/>
      <c r="B83" s="468" t="s">
        <v>116</v>
      </c>
      <c r="C83" s="429"/>
      <c r="D83" s="429"/>
      <c r="E83"/>
      <c r="F83" s="467" t="s">
        <v>117</v>
      </c>
      <c r="G83" s="429"/>
      <c r="H83" s="429"/>
      <c r="I83" s="429"/>
    </row>
    <row r="84" spans="1:9" s="106" customFormat="1" ht="15" customHeight="1">
      <c r="A84"/>
      <c r="B84" s="429"/>
      <c r="C84" s="429"/>
      <c r="D84" s="429"/>
      <c r="E84"/>
      <c r="F84" s="467" t="s">
        <v>118</v>
      </c>
      <c r="G84" s="429"/>
      <c r="H84" s="429"/>
      <c r="I84" s="429"/>
    </row>
    <row r="85" spans="1:9" ht="15" customHeight="1">
      <c r="A85"/>
      <c r="B85"/>
      <c r="C85"/>
      <c r="D85"/>
      <c r="E85"/>
      <c r="F85" s="467" t="s">
        <v>119</v>
      </c>
      <c r="G85" s="429"/>
      <c r="H85" s="429"/>
      <c r="I85" s="429"/>
    </row>
    <row r="86" spans="1:9" ht="15" customHeight="1">
      <c r="A86"/>
      <c r="B86"/>
      <c r="C86"/>
      <c r="D86"/>
      <c r="E86"/>
      <c r="F86" s="468" t="s">
        <v>120</v>
      </c>
      <c r="G86" s="429"/>
      <c r="H86" s="429"/>
      <c r="I86" s="429"/>
    </row>
    <row r="87" spans="1:9" ht="15" customHeight="1">
      <c r="A87"/>
      <c r="B87"/>
      <c r="C87"/>
      <c r="D87"/>
      <c r="E87"/>
      <c r="F87" s="467" t="s">
        <v>121</v>
      </c>
      <c r="G87" s="429"/>
      <c r="H87" s="429"/>
      <c r="I87" s="429"/>
    </row>
    <row r="88" spans="1:9" ht="15" customHeight="1">
      <c r="A88"/>
      <c r="B88"/>
      <c r="C88"/>
      <c r="D88"/>
      <c r="E88"/>
      <c r="F88" s="467" t="s">
        <v>103</v>
      </c>
      <c r="G88" s="429"/>
      <c r="H88" s="429"/>
      <c r="I88" s="429"/>
    </row>
    <row r="89" spans="1:9" ht="15" customHeight="1">
      <c r="A89"/>
      <c r="B89"/>
      <c r="C89"/>
      <c r="D89"/>
      <c r="E89"/>
      <c r="F89" s="467" t="s">
        <v>122</v>
      </c>
      <c r="G89" s="429"/>
      <c r="H89" s="429"/>
      <c r="I89" s="429"/>
    </row>
    <row r="90" spans="1:9" ht="15" customHeight="1">
      <c r="A90"/>
      <c r="B90"/>
      <c r="C90"/>
      <c r="D90"/>
      <c r="E90"/>
      <c r="F90" s="467" t="s">
        <v>123</v>
      </c>
      <c r="G90" s="429"/>
      <c r="H90" s="429"/>
      <c r="I90" s="429"/>
    </row>
    <row r="91" spans="1:9" s="106" customFormat="1" ht="20.100000000000001" customHeight="1">
      <c r="A91" s="97"/>
      <c r="B91" s="97"/>
      <c r="C91" s="97"/>
      <c r="D91" s="97"/>
      <c r="E91" s="97"/>
      <c r="F91" s="428"/>
      <c r="G91" s="429"/>
      <c r="H91" s="429"/>
      <c r="I91" s="429"/>
    </row>
    <row r="92" spans="1:9" ht="20.100000000000001" customHeight="1">
      <c r="A92" s="97"/>
      <c r="B92" s="97"/>
      <c r="C92" s="97"/>
      <c r="D92" s="97"/>
      <c r="E92" s="97"/>
      <c r="F92" s="97"/>
      <c r="G92"/>
      <c r="H92"/>
      <c r="I92"/>
    </row>
    <row r="93" spans="1:9" s="106" customFormat="1" ht="20.100000000000001" customHeight="1">
      <c r="A93" s="97"/>
      <c r="B93" s="427" t="s">
        <v>60</v>
      </c>
      <c r="C93" s="428"/>
      <c r="D93" s="97"/>
      <c r="E93" s="97"/>
      <c r="F93" s="97"/>
      <c r="G93"/>
      <c r="H93"/>
      <c r="I93"/>
    </row>
    <row r="94" spans="1:9" ht="15" customHeight="1">
      <c r="A94" s="97"/>
      <c r="B94" s="97"/>
      <c r="C94" s="427" t="s">
        <v>124</v>
      </c>
      <c r="D94" s="428"/>
      <c r="E94" s="428"/>
      <c r="F94" s="428"/>
      <c r="G94" s="429"/>
      <c r="H94" s="429"/>
      <c r="I94" s="429"/>
    </row>
    <row r="95" spans="1:9" ht="15" customHeight="1">
      <c r="A95" s="97"/>
      <c r="B95" s="97"/>
      <c r="C95" s="428" t="s">
        <v>125</v>
      </c>
      <c r="D95" s="428"/>
      <c r="E95" s="428"/>
      <c r="F95" s="428"/>
      <c r="G95" s="429"/>
      <c r="H95" s="429"/>
      <c r="I95" s="429"/>
    </row>
    <row r="96" spans="1:9" ht="15" customHeight="1">
      <c r="A96" s="97"/>
      <c r="B96" s="97"/>
      <c r="C96" s="428" t="s">
        <v>126</v>
      </c>
      <c r="D96" s="428"/>
      <c r="E96" s="428"/>
      <c r="F96" s="428"/>
      <c r="G96" s="429"/>
      <c r="H96" s="429"/>
      <c r="I96" s="429"/>
    </row>
    <row r="97" spans="1:10" ht="15" customHeight="1">
      <c r="A97" s="97"/>
      <c r="B97" s="97"/>
      <c r="C97" s="428" t="s">
        <v>127</v>
      </c>
      <c r="D97" s="428"/>
      <c r="E97" s="428"/>
      <c r="F97" s="428"/>
      <c r="G97" s="429"/>
      <c r="H97" s="429"/>
      <c r="I97" s="429"/>
    </row>
    <row r="98" spans="1:10" ht="15" customHeight="1">
      <c r="A98" s="97"/>
      <c r="B98" s="97"/>
      <c r="C98" s="428" t="s">
        <v>128</v>
      </c>
      <c r="D98" s="428"/>
      <c r="E98" s="428"/>
      <c r="F98" s="428"/>
      <c r="G98" s="429"/>
      <c r="H98" s="429"/>
      <c r="I98" s="429"/>
    </row>
    <row r="99" spans="1:10" ht="15" customHeight="1">
      <c r="A99" s="97"/>
      <c r="B99" s="97"/>
      <c r="C99" s="428" t="s">
        <v>129</v>
      </c>
      <c r="D99" s="428"/>
      <c r="E99" s="428"/>
      <c r="F99" s="428"/>
      <c r="G99" s="429"/>
      <c r="H99" s="429"/>
      <c r="I99" s="429"/>
    </row>
    <row r="100" spans="1:10" ht="15" customHeight="1">
      <c r="A100" s="97"/>
      <c r="B100" s="97"/>
      <c r="C100" s="428" t="s">
        <v>130</v>
      </c>
      <c r="D100" s="428"/>
      <c r="E100" s="428"/>
      <c r="F100" s="428"/>
      <c r="G100" s="429"/>
      <c r="H100" s="429"/>
      <c r="I100" s="429"/>
    </row>
    <row r="101" spans="1:10" ht="15" customHeight="1">
      <c r="A101" s="97"/>
      <c r="B101" s="97"/>
      <c r="C101" s="428" t="s">
        <v>131</v>
      </c>
      <c r="D101" s="428"/>
      <c r="E101" s="428"/>
      <c r="F101" s="428"/>
      <c r="G101" s="429"/>
      <c r="H101" s="429"/>
      <c r="I101" s="429"/>
    </row>
    <row r="102" spans="1:10" ht="15" customHeight="1">
      <c r="A102" s="97"/>
      <c r="B102" s="97"/>
      <c r="C102" s="428" t="s">
        <v>132</v>
      </c>
      <c r="D102" s="428"/>
      <c r="E102" s="428"/>
      <c r="F102" s="428"/>
      <c r="G102" s="429"/>
      <c r="H102" s="429"/>
      <c r="I102" s="429"/>
    </row>
    <row r="103" spans="1:10" ht="15" customHeight="1">
      <c r="A103" s="97"/>
      <c r="B103" s="97"/>
      <c r="C103" s="428" t="s">
        <v>133</v>
      </c>
      <c r="D103" s="428"/>
      <c r="E103" s="428"/>
      <c r="F103" s="428"/>
      <c r="G103" s="429"/>
      <c r="H103" s="429"/>
      <c r="I103" s="429"/>
    </row>
    <row r="104" spans="1:10" ht="15" customHeight="1">
      <c r="A104" s="97"/>
      <c r="B104" s="97"/>
      <c r="C104" s="428" t="s">
        <v>134</v>
      </c>
      <c r="D104" s="428"/>
      <c r="E104" s="428"/>
      <c r="F104" s="428"/>
      <c r="G104" s="429"/>
      <c r="H104" s="429"/>
      <c r="I104" s="429"/>
    </row>
    <row r="105" spans="1:10" ht="15" customHeight="1">
      <c r="A105" s="97"/>
      <c r="B105" s="97"/>
      <c r="C105" s="428" t="s">
        <v>135</v>
      </c>
      <c r="D105" s="428"/>
      <c r="E105" s="428"/>
      <c r="F105" s="428"/>
      <c r="G105" s="429"/>
      <c r="H105" s="429"/>
      <c r="I105" s="429"/>
      <c r="J105" s="107"/>
    </row>
    <row r="106" spans="1:10" ht="20.100000000000001" customHeight="1">
      <c r="A106" s="97"/>
      <c r="B106" s="427" t="s">
        <v>61</v>
      </c>
      <c r="C106" s="428"/>
      <c r="D106" s="428"/>
      <c r="E106" s="428"/>
      <c r="F106" s="428"/>
      <c r="G106" s="429"/>
      <c r="H106" s="429"/>
      <c r="I106" s="429"/>
    </row>
    <row r="107" spans="1:10" ht="15" customHeight="1">
      <c r="A107" s="97"/>
      <c r="B107" s="97"/>
      <c r="C107" s="428" t="s">
        <v>136</v>
      </c>
      <c r="D107" s="428"/>
      <c r="E107" s="428"/>
      <c r="F107" s="428"/>
      <c r="G107" s="429"/>
      <c r="H107" s="429"/>
      <c r="I107" s="429"/>
    </row>
    <row r="108" spans="1:10" ht="15" customHeight="1">
      <c r="A108" s="97"/>
      <c r="B108" s="97"/>
      <c r="C108" s="427" t="s">
        <v>137</v>
      </c>
      <c r="D108" s="428"/>
      <c r="E108" s="428"/>
      <c r="F108" s="428"/>
      <c r="G108" s="429"/>
      <c r="H108" s="429"/>
      <c r="I108" s="429"/>
    </row>
    <row r="109" spans="1:10" ht="15" customHeight="1">
      <c r="A109" s="97"/>
      <c r="B109" s="97"/>
      <c r="C109" s="428" t="s">
        <v>138</v>
      </c>
      <c r="D109" s="428"/>
      <c r="E109" s="428"/>
      <c r="F109" s="428"/>
      <c r="G109" s="429"/>
      <c r="H109" s="429"/>
      <c r="I109" s="429"/>
    </row>
    <row r="110" spans="1:10" ht="15" customHeight="1">
      <c r="A110" s="97"/>
      <c r="B110" s="97"/>
      <c r="C110" s="428" t="s">
        <v>139</v>
      </c>
      <c r="D110" s="428"/>
      <c r="E110" s="428"/>
      <c r="F110" s="428"/>
      <c r="G110" s="429"/>
      <c r="H110" s="429"/>
      <c r="I110" s="429"/>
    </row>
    <row r="111" spans="1:10" ht="15" customHeight="1">
      <c r="A111" s="97"/>
      <c r="B111" s="97"/>
      <c r="C111" s="428" t="s">
        <v>140</v>
      </c>
      <c r="D111" s="428"/>
      <c r="E111" s="428"/>
      <c r="F111" s="428"/>
      <c r="G111" s="429"/>
      <c r="H111" s="429"/>
      <c r="I111" s="429"/>
    </row>
    <row r="112" spans="1:10" ht="15" customHeight="1">
      <c r="A112" s="97"/>
      <c r="B112" s="97"/>
      <c r="C112" s="428" t="s">
        <v>141</v>
      </c>
      <c r="D112" s="428"/>
      <c r="E112" s="428"/>
      <c r="F112" s="428"/>
      <c r="G112" s="429"/>
      <c r="H112" s="429"/>
      <c r="I112" s="429"/>
    </row>
    <row r="113" spans="1:9" ht="15" customHeight="1">
      <c r="A113" s="97"/>
      <c r="B113" s="97"/>
      <c r="C113" s="428" t="s">
        <v>142</v>
      </c>
      <c r="D113" s="428"/>
      <c r="E113" s="428"/>
      <c r="F113" s="428"/>
      <c r="G113" s="429"/>
      <c r="H113" s="429"/>
      <c r="I113" s="429"/>
    </row>
    <row r="114" spans="1:9" ht="20.100000000000001" customHeight="1">
      <c r="A114" s="97"/>
      <c r="B114" s="427" t="s">
        <v>62</v>
      </c>
      <c r="C114" s="428"/>
      <c r="D114" s="428"/>
      <c r="E114" s="428"/>
      <c r="F114" s="428"/>
      <c r="G114" s="429"/>
      <c r="H114" s="429"/>
      <c r="I114" s="429"/>
    </row>
    <row r="115" spans="1:9" ht="15" customHeight="1">
      <c r="A115" s="97"/>
      <c r="B115" s="97"/>
      <c r="C115" s="428" t="s">
        <v>143</v>
      </c>
      <c r="D115" s="428"/>
      <c r="E115" s="428"/>
      <c r="F115" s="428"/>
      <c r="G115" s="429"/>
      <c r="H115" s="429"/>
      <c r="I115" s="429"/>
    </row>
    <row r="116" spans="1:9" ht="15" customHeight="1">
      <c r="A116" s="97"/>
      <c r="B116" s="97"/>
      <c r="C116" s="428" t="s">
        <v>144</v>
      </c>
      <c r="D116" s="428"/>
      <c r="E116" s="428"/>
      <c r="F116" s="428"/>
      <c r="G116" s="429"/>
      <c r="H116" s="429"/>
      <c r="I116" s="429"/>
    </row>
    <row r="117" spans="1:9" ht="15" customHeight="1">
      <c r="A117" s="97"/>
      <c r="B117" s="97"/>
      <c r="C117" s="428" t="s">
        <v>145</v>
      </c>
      <c r="D117" s="428"/>
      <c r="E117" s="428"/>
      <c r="F117" s="428"/>
      <c r="G117" s="429"/>
      <c r="H117" s="429"/>
      <c r="I117" s="429"/>
    </row>
    <row r="118" spans="1:9" ht="15" customHeight="1">
      <c r="A118" s="97"/>
      <c r="B118" s="97"/>
      <c r="C118" s="428" t="s">
        <v>146</v>
      </c>
      <c r="D118" s="428"/>
      <c r="E118" s="428"/>
      <c r="F118" s="428"/>
      <c r="G118" s="429"/>
      <c r="H118" s="429"/>
      <c r="I118" s="429"/>
    </row>
    <row r="119" spans="1:9" ht="15" customHeight="1">
      <c r="A119" s="97"/>
      <c r="B119" s="97"/>
      <c r="C119" s="428" t="s">
        <v>147</v>
      </c>
      <c r="D119" s="428"/>
      <c r="E119" s="428"/>
      <c r="F119" s="428"/>
      <c r="G119" s="429"/>
      <c r="H119" s="429"/>
      <c r="I119" s="429"/>
    </row>
    <row r="120" spans="1:9" ht="15" customHeight="1">
      <c r="A120" s="97"/>
      <c r="B120" s="97"/>
      <c r="C120" s="427" t="s">
        <v>148</v>
      </c>
      <c r="D120" s="428"/>
      <c r="E120" s="428"/>
      <c r="F120" s="428"/>
      <c r="G120" s="429"/>
      <c r="H120" s="429"/>
      <c r="I120" s="429"/>
    </row>
    <row r="121" spans="1:9" ht="15" customHeight="1">
      <c r="A121" s="97"/>
      <c r="B121" s="97"/>
      <c r="C121" s="427" t="s">
        <v>149</v>
      </c>
      <c r="D121" s="428"/>
      <c r="E121" s="428"/>
      <c r="F121" s="428"/>
      <c r="G121" s="429"/>
      <c r="H121" s="429"/>
      <c r="I121" s="429"/>
    </row>
    <row r="122" spans="1:9" ht="15" customHeight="1">
      <c r="A122" s="97"/>
      <c r="B122" s="97"/>
      <c r="C122" s="427" t="s">
        <v>150</v>
      </c>
      <c r="D122" s="428"/>
      <c r="E122" s="428"/>
      <c r="F122" s="428"/>
      <c r="G122" s="429"/>
      <c r="H122" s="429"/>
      <c r="I122" s="429"/>
    </row>
    <row r="123" spans="1:9" ht="15" customHeight="1">
      <c r="A123" s="97"/>
      <c r="B123" s="97"/>
      <c r="C123" s="428" t="s">
        <v>151</v>
      </c>
      <c r="D123" s="428"/>
      <c r="E123" s="428"/>
      <c r="F123" s="428"/>
      <c r="G123" s="429"/>
      <c r="H123" s="429"/>
      <c r="I123" s="429"/>
    </row>
    <row r="124" spans="1:9" ht="20.100000000000001" customHeight="1">
      <c r="A124" s="97"/>
      <c r="B124" s="97"/>
      <c r="C124" s="428"/>
      <c r="D124" s="428"/>
      <c r="E124" s="428"/>
      <c r="F124" s="428"/>
      <c r="G124" s="429"/>
      <c r="H124" s="429"/>
      <c r="I124" s="429"/>
    </row>
    <row r="125" spans="1:9" ht="20.100000000000001" customHeight="1">
      <c r="A125" s="97"/>
      <c r="B125" s="97"/>
      <c r="C125" s="97"/>
      <c r="D125" s="97"/>
      <c r="E125" s="97"/>
      <c r="F125" s="97"/>
      <c r="G125"/>
      <c r="H125"/>
      <c r="I125"/>
    </row>
    <row r="126" spans="1:9" ht="20.100000000000001" customHeight="1">
      <c r="A126" s="97"/>
      <c r="B126" s="97" t="s">
        <v>63</v>
      </c>
      <c r="C126" s="97"/>
      <c r="D126" s="97"/>
      <c r="E126" s="97"/>
      <c r="F126" s="97"/>
      <c r="G126"/>
      <c r="H126"/>
      <c r="I126"/>
    </row>
    <row r="127" spans="1:9" ht="20.100000000000001" customHeight="1">
      <c r="A127" s="97"/>
      <c r="B127" s="97" t="s">
        <v>64</v>
      </c>
      <c r="C127" s="97"/>
      <c r="D127" s="97"/>
      <c r="E127" s="97"/>
      <c r="F127" s="97"/>
      <c r="G127"/>
      <c r="H127"/>
      <c r="I127"/>
    </row>
    <row r="128" spans="1:9" ht="20.100000000000001" customHeight="1">
      <c r="A128" s="97"/>
      <c r="B128" s="97"/>
      <c r="C128" s="97"/>
      <c r="D128" s="97"/>
      <c r="E128" s="97"/>
      <c r="F128" s="97"/>
      <c r="G128"/>
      <c r="H128"/>
      <c r="I128"/>
    </row>
    <row r="129" spans="1:10" ht="15" customHeight="1">
      <c r="A129" s="97"/>
      <c r="B129" s="97"/>
      <c r="C129" s="114" t="s">
        <v>152</v>
      </c>
      <c r="D129" s="97"/>
      <c r="E129" s="97"/>
      <c r="F129" s="97"/>
      <c r="G129"/>
      <c r="H129"/>
      <c r="I129"/>
    </row>
    <row r="130" spans="1:10" ht="15" customHeight="1">
      <c r="A130" s="97"/>
      <c r="B130" s="77" t="s">
        <v>66</v>
      </c>
      <c r="C130" s="97" t="s">
        <v>153</v>
      </c>
      <c r="D130" s="97"/>
      <c r="E130" s="97"/>
      <c r="F130" s="97"/>
      <c r="G130"/>
      <c r="H130"/>
      <c r="I130"/>
    </row>
    <row r="131" spans="1:10" ht="15" customHeight="1">
      <c r="A131" s="97"/>
      <c r="B131" s="77" t="s">
        <v>68</v>
      </c>
      <c r="C131" s="97" t="s">
        <v>69</v>
      </c>
      <c r="D131" s="97"/>
      <c r="E131" s="97"/>
      <c r="F131" s="97"/>
      <c r="G131"/>
      <c r="H131"/>
      <c r="I131"/>
    </row>
    <row r="132" spans="1:10" ht="15" customHeight="1">
      <c r="A132" s="97"/>
      <c r="B132" s="77" t="s">
        <v>70</v>
      </c>
      <c r="C132" s="79" t="s">
        <v>154</v>
      </c>
      <c r="D132" s="97"/>
      <c r="E132" s="97"/>
      <c r="F132" s="97"/>
      <c r="G132"/>
      <c r="H132"/>
      <c r="I132"/>
    </row>
    <row r="133" spans="1:10" ht="15" customHeight="1">
      <c r="A133" s="97"/>
      <c r="B133" s="77" t="s">
        <v>72</v>
      </c>
      <c r="C133" s="79" t="s">
        <v>73</v>
      </c>
      <c r="D133" s="97"/>
      <c r="E133" s="97"/>
      <c r="F133" s="97"/>
      <c r="G133"/>
      <c r="H133"/>
      <c r="I133"/>
      <c r="J133" s="108"/>
    </row>
    <row r="134" spans="1:10" ht="15" customHeight="1">
      <c r="A134" s="97"/>
      <c r="B134" s="77"/>
      <c r="C134" s="79"/>
      <c r="D134" s="97"/>
      <c r="E134" s="97"/>
      <c r="F134" s="97"/>
      <c r="G134"/>
      <c r="H134"/>
      <c r="I134"/>
      <c r="J134" s="108"/>
    </row>
    <row r="135" spans="1:10" ht="15" customHeight="1">
      <c r="A135" s="97"/>
      <c r="B135" s="77"/>
      <c r="C135" s="79"/>
      <c r="D135" s="97"/>
      <c r="E135" s="97"/>
      <c r="F135" s="97"/>
      <c r="G135"/>
      <c r="H135"/>
      <c r="I135"/>
      <c r="J135" s="108"/>
    </row>
    <row r="136" spans="1:10" ht="15" customHeight="1">
      <c r="A136" s="97"/>
      <c r="B136" s="77"/>
      <c r="C136" s="79"/>
      <c r="D136" s="97"/>
      <c r="E136" s="97"/>
      <c r="F136" s="97"/>
      <c r="G136"/>
      <c r="H136"/>
      <c r="I136"/>
      <c r="J136" s="108"/>
    </row>
    <row r="137" spans="1:10" ht="15" customHeight="1">
      <c r="A137" s="97"/>
      <c r="B137" s="77"/>
      <c r="C137" s="79"/>
      <c r="D137" s="97"/>
      <c r="E137" s="97"/>
      <c r="F137" s="97"/>
      <c r="G137"/>
      <c r="H137"/>
      <c r="I137"/>
      <c r="J137" s="108"/>
    </row>
    <row r="138" spans="1:10" ht="20.100000000000001" customHeight="1">
      <c r="A138" s="97"/>
      <c r="B138" s="97"/>
      <c r="C138" s="97"/>
      <c r="D138" s="97"/>
      <c r="E138" s="97"/>
      <c r="F138" s="97"/>
      <c r="G138"/>
      <c r="H138"/>
      <c r="I138"/>
    </row>
    <row r="139" spans="1:10" ht="15" customHeight="1">
      <c r="A139" s="97"/>
      <c r="B139" s="77"/>
      <c r="C139" s="79"/>
      <c r="D139" s="97"/>
      <c r="E139" s="97"/>
      <c r="F139" s="97"/>
      <c r="G139"/>
      <c r="H139"/>
      <c r="I139"/>
      <c r="J139" s="108"/>
    </row>
    <row r="140" spans="1:10" ht="15" customHeight="1">
      <c r="A140" s="97"/>
      <c r="B140" s="77"/>
      <c r="C140" s="79"/>
      <c r="D140" s="97"/>
      <c r="E140" s="97"/>
      <c r="F140" s="97"/>
      <c r="G140"/>
      <c r="H140"/>
      <c r="I140"/>
      <c r="J140" s="108"/>
    </row>
    <row r="141" spans="1:10" ht="15" customHeight="1">
      <c r="A141" s="97"/>
      <c r="B141" s="77"/>
      <c r="C141" s="79"/>
      <c r="D141" s="97"/>
      <c r="E141" s="97"/>
      <c r="F141" s="97"/>
      <c r="G141"/>
      <c r="H141"/>
      <c r="I141"/>
      <c r="J141" s="108"/>
    </row>
    <row r="142" spans="1:10" ht="15" customHeight="1">
      <c r="A142" s="97"/>
      <c r="B142" s="77"/>
      <c r="C142" s="79"/>
      <c r="D142" s="97"/>
      <c r="E142" s="97"/>
      <c r="F142" s="97"/>
      <c r="G142"/>
      <c r="H142"/>
      <c r="I142"/>
      <c r="J142" s="108"/>
    </row>
    <row r="143" spans="1:10" ht="20.100000000000001" customHeight="1">
      <c r="A143" s="97"/>
      <c r="B143" s="97"/>
      <c r="C143" s="97"/>
      <c r="D143" s="97"/>
      <c r="E143" s="97"/>
      <c r="F143" s="97"/>
      <c r="G143"/>
      <c r="H143"/>
      <c r="I143"/>
    </row>
    <row r="144" spans="1:10" ht="15" customHeight="1">
      <c r="A144" s="97"/>
      <c r="B144" s="77"/>
      <c r="C144" s="79"/>
      <c r="D144" s="97"/>
      <c r="E144" s="97"/>
      <c r="F144" s="97"/>
      <c r="G144"/>
      <c r="H144"/>
      <c r="I144"/>
      <c r="J144" s="108"/>
    </row>
    <row r="145" spans="1:10" ht="15" customHeight="1">
      <c r="A145" s="97"/>
      <c r="B145" s="77"/>
      <c r="C145" s="79"/>
      <c r="D145" s="97"/>
      <c r="E145" s="97"/>
      <c r="F145" s="97"/>
      <c r="G145"/>
      <c r="H145"/>
      <c r="I145"/>
      <c r="J145" s="108"/>
    </row>
    <row r="146" spans="1:10" ht="15" customHeight="1">
      <c r="A146" s="97"/>
      <c r="B146" s="77"/>
      <c r="C146" s="79"/>
      <c r="D146" s="97"/>
      <c r="E146" s="97"/>
      <c r="F146" s="97"/>
      <c r="G146"/>
      <c r="H146"/>
      <c r="I146"/>
      <c r="J146" s="108"/>
    </row>
    <row r="147" spans="1:10" ht="15" customHeight="1">
      <c r="A147" s="97"/>
      <c r="B147" s="77"/>
      <c r="C147" s="79"/>
      <c r="D147" s="97"/>
      <c r="E147" s="97"/>
      <c r="F147" s="97"/>
      <c r="G147"/>
      <c r="H147"/>
      <c r="I147"/>
      <c r="J147" s="108"/>
    </row>
    <row r="148" spans="1:10" ht="20.100000000000001" customHeight="1">
      <c r="A148" s="97"/>
      <c r="B148" s="97"/>
      <c r="C148" s="97"/>
      <c r="D148" s="97"/>
      <c r="E148" s="97"/>
      <c r="F148" s="97"/>
      <c r="G148"/>
      <c r="H148"/>
      <c r="I148"/>
    </row>
    <row r="149" spans="1:10" ht="15" customHeight="1">
      <c r="A149" s="97"/>
      <c r="B149" s="77"/>
      <c r="C149" s="79"/>
      <c r="D149" s="97"/>
      <c r="E149" s="97"/>
      <c r="F149" s="97"/>
      <c r="G149"/>
      <c r="H149"/>
      <c r="I149"/>
      <c r="J149" s="108"/>
    </row>
    <row r="150" spans="1:10" ht="15" customHeight="1">
      <c r="A150" s="97"/>
      <c r="B150" s="77"/>
      <c r="C150" s="79"/>
      <c r="D150" s="97"/>
      <c r="E150" s="97"/>
      <c r="F150" s="97"/>
      <c r="G150"/>
      <c r="H150"/>
      <c r="I150"/>
      <c r="J150" s="108"/>
    </row>
    <row r="151" spans="1:10" ht="15" customHeight="1">
      <c r="A151" s="97"/>
      <c r="B151" s="77"/>
      <c r="C151" s="79"/>
      <c r="D151" s="97"/>
      <c r="E151" s="97"/>
      <c r="F151" s="97"/>
      <c r="G151"/>
      <c r="H151"/>
      <c r="I151"/>
      <c r="J151" s="108"/>
    </row>
    <row r="152" spans="1:10" ht="15" customHeight="1">
      <c r="A152" s="97"/>
      <c r="B152" s="77"/>
      <c r="C152" s="79"/>
      <c r="D152" s="97"/>
      <c r="E152" s="97"/>
      <c r="F152" s="97"/>
      <c r="G152"/>
      <c r="H152"/>
      <c r="I152"/>
      <c r="J152" s="108"/>
    </row>
    <row r="153" spans="1:10" ht="20.100000000000001" customHeight="1">
      <c r="A153" s="97"/>
      <c r="B153" s="97"/>
      <c r="C153" s="97"/>
      <c r="D153" s="97"/>
      <c r="E153" s="97"/>
      <c r="F153" s="97"/>
      <c r="G153"/>
      <c r="H153"/>
      <c r="I153"/>
    </row>
    <row r="154" spans="1:10" ht="15" customHeight="1">
      <c r="A154" s="97"/>
      <c r="B154" s="77"/>
      <c r="C154" s="79"/>
      <c r="D154" s="97"/>
      <c r="E154" s="97"/>
      <c r="F154" s="97"/>
      <c r="G154"/>
      <c r="H154"/>
      <c r="I154"/>
      <c r="J154" s="108"/>
    </row>
    <row r="155" spans="1:10" ht="15" customHeight="1">
      <c r="A155" s="97"/>
      <c r="B155" s="77"/>
      <c r="C155" s="79"/>
      <c r="D155" s="97"/>
      <c r="E155" s="97"/>
      <c r="F155" s="97"/>
      <c r="G155"/>
      <c r="H155"/>
      <c r="I155"/>
      <c r="J155" s="108"/>
    </row>
    <row r="156" spans="1:10" ht="15" customHeight="1">
      <c r="A156" s="97"/>
      <c r="B156" s="77"/>
      <c r="C156" s="79"/>
      <c r="D156" s="97"/>
      <c r="E156" s="97"/>
      <c r="F156" s="97"/>
      <c r="G156"/>
      <c r="H156"/>
      <c r="I156"/>
      <c r="J156" s="108"/>
    </row>
    <row r="157" spans="1:10" ht="15" customHeight="1">
      <c r="A157" s="97"/>
      <c r="B157" s="77"/>
      <c r="C157" s="79"/>
      <c r="D157" s="97"/>
      <c r="E157" s="97"/>
      <c r="F157" s="97"/>
      <c r="G157"/>
      <c r="H157"/>
      <c r="I157"/>
      <c r="J157" s="108"/>
    </row>
    <row r="158" spans="1:10" ht="20.100000000000001" customHeight="1">
      <c r="A158" s="97"/>
      <c r="B158" s="97"/>
      <c r="C158" s="97"/>
      <c r="D158" s="97"/>
      <c r="E158" s="97"/>
      <c r="F158" s="97"/>
      <c r="G158"/>
      <c r="H158"/>
      <c r="I158"/>
    </row>
    <row r="159" spans="1:10" ht="15" customHeight="1">
      <c r="A159" s="97"/>
      <c r="B159" s="77"/>
      <c r="C159" s="79"/>
      <c r="D159" s="97"/>
      <c r="E159" s="97"/>
      <c r="F159" s="97"/>
      <c r="G159"/>
      <c r="H159"/>
      <c r="I159"/>
      <c r="J159" s="108"/>
    </row>
    <row r="160" spans="1:10" ht="15" customHeight="1">
      <c r="A160" s="97"/>
      <c r="B160" s="77"/>
      <c r="C160" s="79"/>
      <c r="D160" s="97"/>
      <c r="E160" s="97"/>
      <c r="F160" s="97"/>
      <c r="G160"/>
      <c r="H160"/>
      <c r="I160"/>
      <c r="J160" s="108"/>
    </row>
    <row r="161" spans="1:10" ht="15" customHeight="1">
      <c r="A161" s="97"/>
      <c r="B161" s="77"/>
      <c r="C161" s="79"/>
      <c r="D161" s="97"/>
      <c r="E161" s="97"/>
      <c r="F161" s="97"/>
      <c r="G161"/>
      <c r="H161"/>
      <c r="I161"/>
      <c r="J161" s="108"/>
    </row>
    <row r="162" spans="1:10" ht="15" customHeight="1">
      <c r="A162" s="97"/>
      <c r="B162" s="77"/>
      <c r="C162" s="79"/>
      <c r="D162" s="97"/>
      <c r="E162" s="97"/>
      <c r="F162" s="97"/>
      <c r="G162"/>
      <c r="H162"/>
      <c r="I162"/>
      <c r="J162" s="108"/>
    </row>
    <row r="163" spans="1:10" ht="15" customHeight="1">
      <c r="A163" s="97"/>
      <c r="B163" s="77"/>
      <c r="C163" s="79"/>
      <c r="D163" s="97"/>
      <c r="E163" s="97"/>
      <c r="F163" s="97"/>
      <c r="G163"/>
      <c r="H163"/>
      <c r="I163"/>
      <c r="J163" s="108"/>
    </row>
    <row r="164" spans="1:10" ht="15" customHeight="1">
      <c r="A164" s="97"/>
      <c r="B164" s="77"/>
      <c r="C164" s="79"/>
      <c r="D164" s="97"/>
      <c r="E164" s="97"/>
      <c r="F164" s="97"/>
      <c r="G164"/>
      <c r="H164"/>
      <c r="I164"/>
      <c r="J164" s="108"/>
    </row>
    <row r="165" spans="1:10" ht="15" customHeight="1">
      <c r="A165" s="97"/>
      <c r="B165" s="77"/>
      <c r="C165" s="79"/>
      <c r="D165" s="97"/>
      <c r="E165" s="97"/>
      <c r="F165" s="97"/>
      <c r="G165"/>
      <c r="H165"/>
      <c r="I165"/>
      <c r="J165" s="108"/>
    </row>
    <row r="166" spans="1:10" ht="15" customHeight="1">
      <c r="A166" s="97"/>
      <c r="B166" s="77"/>
      <c r="C166" s="79"/>
      <c r="D166" s="97"/>
      <c r="E166" s="97"/>
      <c r="F166" s="97"/>
      <c r="G166"/>
      <c r="H166"/>
      <c r="I166"/>
      <c r="J166" s="108"/>
    </row>
    <row r="167" spans="1:10" ht="15" customHeight="1">
      <c r="A167" s="97"/>
      <c r="B167" s="77"/>
      <c r="C167" s="79"/>
      <c r="D167" s="97"/>
      <c r="E167" s="97"/>
      <c r="F167" s="97"/>
      <c r="G167"/>
      <c r="H167"/>
      <c r="I167"/>
      <c r="J167" s="108"/>
    </row>
    <row r="168" spans="1:10" ht="15" customHeight="1">
      <c r="A168" s="97"/>
      <c r="B168" s="77"/>
      <c r="C168" s="79"/>
      <c r="D168" s="97"/>
      <c r="E168" s="97"/>
      <c r="F168" s="97"/>
      <c r="G168"/>
      <c r="H168"/>
      <c r="I168"/>
      <c r="J168" s="108"/>
    </row>
    <row r="169" spans="1:10" ht="15" customHeight="1">
      <c r="A169" s="97"/>
      <c r="B169" s="77"/>
      <c r="C169" s="79"/>
      <c r="D169" s="97"/>
      <c r="E169" s="97"/>
      <c r="F169" s="97"/>
      <c r="G169"/>
      <c r="H169"/>
      <c r="I169"/>
      <c r="J169" s="108"/>
    </row>
    <row r="170" spans="1:10" ht="15" customHeight="1">
      <c r="A170" s="97"/>
      <c r="B170" s="77"/>
      <c r="C170" s="79"/>
      <c r="D170" s="97"/>
      <c r="E170" s="97"/>
      <c r="F170" s="97"/>
      <c r="G170"/>
      <c r="H170"/>
      <c r="I170"/>
      <c r="J170" s="108"/>
    </row>
    <row r="171" spans="1:10" ht="15" customHeight="1">
      <c r="A171" s="97"/>
      <c r="B171" s="77"/>
      <c r="C171" s="79"/>
      <c r="D171" s="97"/>
      <c r="E171" s="97"/>
      <c r="F171" s="97"/>
      <c r="G171"/>
      <c r="H171"/>
      <c r="I171"/>
      <c r="J171" s="108"/>
    </row>
    <row r="172" spans="1:10" ht="15" customHeight="1">
      <c r="A172" s="97"/>
      <c r="B172" s="77"/>
      <c r="C172" s="79"/>
      <c r="D172" s="97"/>
      <c r="E172" s="97"/>
      <c r="F172" s="97"/>
      <c r="G172"/>
      <c r="H172"/>
      <c r="I172"/>
      <c r="J172" s="108"/>
    </row>
    <row r="173" spans="1:10" ht="15" customHeight="1">
      <c r="A173" s="97"/>
      <c r="B173" s="77"/>
      <c r="C173" s="79"/>
      <c r="D173" s="97"/>
      <c r="E173" s="97"/>
      <c r="F173" s="97"/>
      <c r="G173"/>
      <c r="H173"/>
      <c r="I173"/>
      <c r="J173" s="108"/>
    </row>
    <row r="174" spans="1:10" ht="15" customHeight="1">
      <c r="A174" s="97"/>
      <c r="B174" s="77"/>
      <c r="C174" s="79"/>
      <c r="D174" s="97"/>
      <c r="E174" s="97"/>
      <c r="F174" s="97"/>
      <c r="G174"/>
      <c r="H174"/>
      <c r="I174"/>
      <c r="J174" s="108"/>
    </row>
    <row r="175" spans="1:10" ht="15" customHeight="1">
      <c r="A175" s="97"/>
      <c r="B175" s="77"/>
      <c r="C175" s="79"/>
      <c r="D175" s="97"/>
      <c r="E175" s="97"/>
      <c r="F175" s="97"/>
      <c r="G175"/>
      <c r="H175"/>
      <c r="I175"/>
      <c r="J175" s="108"/>
    </row>
    <row r="176" spans="1:10" ht="15" customHeight="1">
      <c r="A176" s="97"/>
      <c r="B176" s="77"/>
      <c r="C176" s="79"/>
      <c r="D176" s="97"/>
      <c r="E176" s="97"/>
      <c r="F176" s="97"/>
      <c r="G176"/>
      <c r="H176"/>
      <c r="I176"/>
      <c r="J176" s="108"/>
    </row>
    <row r="177" spans="1:10" ht="15" customHeight="1">
      <c r="A177" s="97"/>
      <c r="B177" s="77"/>
      <c r="C177" s="79"/>
      <c r="D177" s="97"/>
      <c r="E177" s="97"/>
      <c r="F177" s="97"/>
      <c r="G177"/>
      <c r="H177"/>
      <c r="I177"/>
      <c r="J177" s="108"/>
    </row>
    <row r="178" spans="1:10" ht="20.100000000000001" customHeight="1">
      <c r="A178" s="97"/>
      <c r="B178" s="97"/>
      <c r="C178" s="97"/>
      <c r="D178" s="97"/>
      <c r="E178" s="97"/>
      <c r="F178" s="97"/>
      <c r="G178"/>
      <c r="H178"/>
      <c r="I178"/>
    </row>
    <row r="179" spans="1:10" ht="20.100000000000001" customHeight="1">
      <c r="A179" s="97"/>
      <c r="B179" s="114" t="s">
        <v>74</v>
      </c>
      <c r="C179" s="97"/>
      <c r="D179" s="97"/>
      <c r="E179" s="97"/>
      <c r="F179" s="97"/>
      <c r="G179"/>
      <c r="H179"/>
      <c r="I179"/>
    </row>
    <row r="180" spans="1:10" ht="20.100000000000001" customHeight="1">
      <c r="A180" s="97"/>
      <c r="B180" s="97"/>
      <c r="C180" s="97"/>
      <c r="D180" s="97"/>
      <c r="E180" s="97"/>
      <c r="F180" s="97"/>
      <c r="G180"/>
      <c r="H180"/>
      <c r="I180"/>
      <c r="J180" s="108"/>
    </row>
    <row r="181" spans="1:10" ht="409.5" customHeight="1">
      <c r="A181" s="113"/>
      <c r="B181" s="471" t="s">
        <v>155</v>
      </c>
      <c r="C181" s="471"/>
      <c r="D181" s="471"/>
      <c r="E181" s="471"/>
      <c r="F181" s="471"/>
      <c r="G181" s="471"/>
      <c r="H181" s="471"/>
      <c r="I181" s="471"/>
    </row>
    <row r="182" spans="1:10" ht="54.75" customHeight="1">
      <c r="A182" s="113"/>
      <c r="B182" s="471"/>
      <c r="C182" s="471"/>
      <c r="D182" s="471"/>
      <c r="E182" s="471"/>
      <c r="F182" s="471"/>
      <c r="G182" s="471"/>
      <c r="H182" s="471"/>
      <c r="I182" s="471"/>
    </row>
    <row r="183" spans="1:10" ht="203.25" customHeight="1">
      <c r="A183" s="113"/>
      <c r="B183" s="471"/>
      <c r="C183" s="471"/>
      <c r="D183" s="471"/>
      <c r="E183" s="471"/>
      <c r="F183" s="471"/>
      <c r="G183" s="471"/>
      <c r="H183" s="471"/>
      <c r="I183" s="471"/>
    </row>
    <row r="184" spans="1:10" ht="64.5" customHeight="1">
      <c r="A184" s="113"/>
      <c r="B184" s="471"/>
      <c r="C184" s="471"/>
      <c r="D184" s="471"/>
      <c r="E184" s="471"/>
      <c r="F184" s="471"/>
      <c r="G184" s="471"/>
      <c r="H184" s="471"/>
      <c r="I184" s="471"/>
    </row>
    <row r="185" spans="1:10" ht="87" customHeight="1">
      <c r="A185"/>
      <c r="B185" s="471"/>
      <c r="C185" s="471"/>
      <c r="D185" s="471"/>
      <c r="E185" s="471"/>
      <c r="F185" s="471"/>
      <c r="G185" s="471"/>
      <c r="H185" s="471"/>
      <c r="I185" s="471"/>
    </row>
    <row r="186" spans="1:10" ht="409.5" customHeight="1">
      <c r="A186"/>
      <c r="B186" s="471"/>
      <c r="C186" s="471"/>
      <c r="D186" s="471"/>
      <c r="E186" s="471"/>
      <c r="F186" s="471"/>
      <c r="G186" s="471"/>
      <c r="H186" s="471"/>
      <c r="I186" s="471"/>
    </row>
    <row r="187" spans="1:10" ht="96.75" customHeight="1">
      <c r="A187"/>
      <c r="B187" s="471"/>
      <c r="C187" s="471"/>
      <c r="D187" s="471"/>
      <c r="E187" s="471"/>
      <c r="F187" s="471"/>
      <c r="G187" s="471"/>
      <c r="H187" s="471"/>
      <c r="I187" s="471"/>
    </row>
    <row r="188" spans="1:10" ht="136.5" customHeight="1">
      <c r="A188"/>
      <c r="B188" s="471"/>
      <c r="C188" s="471"/>
      <c r="D188" s="471"/>
      <c r="E188" s="471"/>
      <c r="F188" s="471"/>
      <c r="G188" s="471"/>
      <c r="H188" s="471"/>
      <c r="I188" s="471"/>
    </row>
    <row r="189" spans="1:10" ht="156" customHeight="1">
      <c r="A189"/>
      <c r="B189" s="471"/>
      <c r="C189" s="471"/>
      <c r="D189" s="471"/>
      <c r="E189" s="471"/>
      <c r="F189" s="471"/>
      <c r="G189" s="471"/>
      <c r="H189" s="471"/>
      <c r="I189" s="471"/>
    </row>
    <row r="190" spans="1:10" ht="103.5" customHeight="1">
      <c r="A190"/>
      <c r="B190" s="469"/>
      <c r="C190" s="469"/>
      <c r="D190" s="469"/>
      <c r="E190" s="469"/>
      <c r="F190" s="469"/>
      <c r="G190" s="470"/>
      <c r="H190" s="470"/>
      <c r="I190" s="470"/>
    </row>
    <row r="191" spans="1:10" ht="74.25" customHeight="1">
      <c r="A191"/>
      <c r="B191" s="469"/>
      <c r="C191" s="469"/>
      <c r="D191" s="469"/>
      <c r="E191" s="469"/>
      <c r="F191" s="469"/>
      <c r="G191" s="470"/>
      <c r="H191" s="470"/>
      <c r="I191" s="470"/>
    </row>
    <row r="192" spans="1:10" ht="84.75" customHeight="1">
      <c r="A192"/>
      <c r="B192" s="469"/>
      <c r="C192" s="469"/>
      <c r="D192" s="469"/>
      <c r="E192" s="469"/>
      <c r="F192" s="469"/>
      <c r="G192" s="470"/>
      <c r="H192" s="470"/>
      <c r="I192" s="470"/>
    </row>
    <row r="193" spans="1:9" ht="20.100000000000001" customHeight="1">
      <c r="A193"/>
      <c r="B193" s="469"/>
      <c r="C193" s="469"/>
      <c r="D193" s="469"/>
      <c r="E193" s="469"/>
      <c r="F193" s="469"/>
      <c r="G193" s="470"/>
      <c r="H193" s="470"/>
      <c r="I193" s="470"/>
    </row>
    <row r="194" spans="1:9" ht="20.100000000000001" customHeight="1">
      <c r="A194"/>
      <c r="B194" s="469"/>
      <c r="C194" s="469"/>
      <c r="D194" s="469"/>
      <c r="E194" s="469"/>
      <c r="F194" s="469"/>
      <c r="G194" s="470"/>
      <c r="H194" s="470"/>
      <c r="I194" s="470"/>
    </row>
    <row r="195" spans="1:9" ht="20.100000000000001" customHeight="1">
      <c r="A195"/>
      <c r="B195" s="469"/>
      <c r="C195" s="469"/>
      <c r="D195" s="469"/>
      <c r="E195" s="469"/>
      <c r="F195" s="469"/>
      <c r="G195" s="470"/>
      <c r="H195" s="470"/>
      <c r="I195" s="470"/>
    </row>
    <row r="196" spans="1:9" ht="20.100000000000001" customHeight="1">
      <c r="A196"/>
      <c r="B196"/>
      <c r="C196"/>
      <c r="D196"/>
      <c r="E196"/>
      <c r="F196"/>
      <c r="G196"/>
      <c r="H196"/>
      <c r="I196"/>
    </row>
    <row r="197" spans="1:9" ht="20.100000000000001" customHeight="1">
      <c r="A197"/>
      <c r="B197"/>
      <c r="C197"/>
      <c r="D197"/>
      <c r="E197"/>
      <c r="F197"/>
      <c r="G197"/>
      <c r="H197"/>
      <c r="I197"/>
    </row>
    <row r="198" spans="1:9" ht="20.100000000000001" customHeight="1">
      <c r="A198"/>
      <c r="B198"/>
      <c r="C198"/>
      <c r="D198"/>
      <c r="E198"/>
      <c r="F198"/>
      <c r="G198"/>
      <c r="H198"/>
      <c r="I198"/>
    </row>
    <row r="199" spans="1:9" ht="20.100000000000001" customHeight="1">
      <c r="A199"/>
      <c r="B199"/>
      <c r="C199"/>
      <c r="D199"/>
      <c r="E199"/>
      <c r="F199"/>
      <c r="G199"/>
      <c r="H199"/>
      <c r="I199"/>
    </row>
    <row r="200" spans="1:9" ht="20.100000000000001" customHeight="1">
      <c r="A200"/>
      <c r="B200"/>
      <c r="C200"/>
      <c r="D200"/>
      <c r="E200"/>
      <c r="F200"/>
      <c r="G200"/>
      <c r="H200"/>
      <c r="I200"/>
    </row>
    <row r="201" spans="1:9" ht="20.100000000000001" customHeight="1">
      <c r="A201"/>
      <c r="B201"/>
      <c r="C201"/>
      <c r="D201"/>
      <c r="E201"/>
      <c r="F201"/>
      <c r="G201"/>
      <c r="H201"/>
      <c r="I201"/>
    </row>
    <row r="202" spans="1:9" ht="20.100000000000001" customHeight="1">
      <c r="A202"/>
      <c r="B202"/>
      <c r="C202"/>
      <c r="D202"/>
      <c r="E202"/>
      <c r="F202"/>
      <c r="G202"/>
      <c r="H202"/>
      <c r="I202"/>
    </row>
    <row r="203" spans="1:9" ht="20.100000000000001" customHeight="1">
      <c r="A203"/>
      <c r="B203"/>
      <c r="C203"/>
      <c r="D203"/>
      <c r="E203"/>
      <c r="F203"/>
      <c r="G203"/>
      <c r="H203"/>
      <c r="I203"/>
    </row>
    <row r="204" spans="1:9" ht="20.100000000000001" customHeight="1">
      <c r="A204"/>
      <c r="B204"/>
      <c r="C204"/>
      <c r="D204"/>
      <c r="E204"/>
      <c r="F204"/>
      <c r="G204"/>
      <c r="H204"/>
      <c r="I204"/>
    </row>
    <row r="205" spans="1:9" ht="20.100000000000001" customHeight="1">
      <c r="A205"/>
      <c r="B205"/>
      <c r="C205"/>
      <c r="D205"/>
      <c r="E205"/>
      <c r="F205"/>
      <c r="G205"/>
      <c r="H205"/>
      <c r="I205"/>
    </row>
    <row r="206" spans="1:9" ht="20.100000000000001" customHeight="1">
      <c r="A206"/>
      <c r="B206"/>
      <c r="C206"/>
      <c r="D206"/>
      <c r="E206"/>
      <c r="F206"/>
      <c r="G206"/>
      <c r="H206"/>
      <c r="I206"/>
    </row>
    <row r="207" spans="1:9" ht="20.100000000000001" customHeight="1">
      <c r="A207"/>
      <c r="B207"/>
      <c r="C207"/>
      <c r="D207"/>
      <c r="E207"/>
      <c r="F207"/>
      <c r="G207"/>
      <c r="H207"/>
      <c r="I207"/>
    </row>
    <row r="208" spans="1:9" ht="20.100000000000001" customHeight="1">
      <c r="A208"/>
      <c r="B208"/>
      <c r="C208"/>
      <c r="D208"/>
      <c r="E208"/>
      <c r="F208"/>
      <c r="G208"/>
      <c r="H208"/>
      <c r="I208"/>
    </row>
    <row r="209" spans="1:9" ht="20.100000000000001" customHeight="1">
      <c r="A209"/>
      <c r="B209"/>
      <c r="C209"/>
      <c r="D209"/>
      <c r="E209"/>
      <c r="F209"/>
      <c r="G209"/>
      <c r="H209"/>
      <c r="I209"/>
    </row>
    <row r="210" spans="1:9" ht="20.100000000000001" customHeight="1">
      <c r="A210"/>
      <c r="B210"/>
      <c r="C210"/>
      <c r="D210"/>
      <c r="E210"/>
      <c r="F210"/>
      <c r="G210"/>
      <c r="H210"/>
      <c r="I210"/>
    </row>
    <row r="211" spans="1:9" ht="20.100000000000001" customHeight="1">
      <c r="A211"/>
      <c r="B211"/>
      <c r="C211"/>
      <c r="D211"/>
      <c r="E211"/>
      <c r="F211"/>
      <c r="G211"/>
      <c r="H211"/>
      <c r="I211"/>
    </row>
    <row r="212" spans="1:9" ht="20.100000000000001" customHeight="1">
      <c r="A212"/>
      <c r="B212"/>
      <c r="C212"/>
      <c r="D212"/>
      <c r="E212"/>
      <c r="F212"/>
      <c r="G212"/>
      <c r="H212"/>
      <c r="I212"/>
    </row>
    <row r="213" spans="1:9" ht="20.100000000000001" customHeight="1">
      <c r="A213"/>
      <c r="B213"/>
      <c r="C213"/>
      <c r="D213"/>
      <c r="E213"/>
      <c r="F213"/>
      <c r="G213"/>
      <c r="H213"/>
      <c r="I213"/>
    </row>
    <row r="214" spans="1:9" ht="20.100000000000001" customHeight="1">
      <c r="A214"/>
      <c r="B214"/>
      <c r="C214"/>
      <c r="D214"/>
      <c r="E214"/>
      <c r="F214"/>
      <c r="G214"/>
      <c r="H214"/>
      <c r="I214"/>
    </row>
    <row r="215" spans="1:9" ht="20.100000000000001" customHeight="1">
      <c r="A215"/>
      <c r="B215"/>
      <c r="C215"/>
      <c r="D215"/>
      <c r="E215"/>
      <c r="F215"/>
      <c r="G215"/>
      <c r="H215"/>
      <c r="I215"/>
    </row>
    <row r="216" spans="1:9" ht="20.100000000000001" customHeight="1">
      <c r="A216"/>
      <c r="B216"/>
      <c r="C216"/>
      <c r="D216"/>
      <c r="E216"/>
      <c r="F216"/>
      <c r="G216"/>
      <c r="H216"/>
      <c r="I216"/>
    </row>
    <row r="217" spans="1:9" ht="20.100000000000001" customHeight="1">
      <c r="A217"/>
      <c r="B217"/>
      <c r="C217"/>
      <c r="D217"/>
      <c r="E217"/>
      <c r="F217"/>
      <c r="G217"/>
      <c r="H217"/>
      <c r="I217"/>
    </row>
    <row r="218" spans="1:9" ht="20.100000000000001" customHeight="1">
      <c r="A218"/>
      <c r="B218"/>
      <c r="C218"/>
      <c r="D218"/>
      <c r="E218"/>
      <c r="F218"/>
      <c r="G218"/>
      <c r="H218"/>
      <c r="I218"/>
    </row>
    <row r="219" spans="1:9" ht="20.100000000000001" customHeight="1">
      <c r="A219"/>
      <c r="B219"/>
      <c r="C219"/>
      <c r="D219"/>
      <c r="E219"/>
      <c r="F219"/>
      <c r="G219"/>
      <c r="H219"/>
      <c r="I219"/>
    </row>
    <row r="220" spans="1:9" ht="20.100000000000001" customHeight="1">
      <c r="A220"/>
      <c r="B220"/>
      <c r="C220"/>
      <c r="D220"/>
      <c r="E220"/>
      <c r="F220"/>
      <c r="G220"/>
      <c r="H220"/>
      <c r="I220"/>
    </row>
    <row r="221" spans="1:9" ht="20.100000000000001" customHeight="1">
      <c r="A221"/>
      <c r="B221"/>
      <c r="C221"/>
      <c r="D221"/>
      <c r="E221"/>
      <c r="F221"/>
      <c r="G221"/>
      <c r="H221"/>
      <c r="I221"/>
    </row>
    <row r="222" spans="1:9" ht="20.100000000000001" customHeight="1">
      <c r="A222"/>
      <c r="B222"/>
      <c r="C222"/>
      <c r="D222"/>
      <c r="E222"/>
      <c r="F222"/>
      <c r="G222"/>
      <c r="H222"/>
      <c r="I222"/>
    </row>
    <row r="223" spans="1:9" ht="20.100000000000001" customHeight="1">
      <c r="A223"/>
      <c r="B223"/>
      <c r="C223"/>
      <c r="D223"/>
      <c r="E223"/>
      <c r="F223"/>
      <c r="G223"/>
      <c r="H223"/>
      <c r="I223"/>
    </row>
    <row r="224" spans="1:9" ht="20.100000000000001" customHeight="1">
      <c r="A224"/>
      <c r="B224"/>
      <c r="C224"/>
      <c r="D224"/>
      <c r="E224"/>
      <c r="F224"/>
      <c r="G224"/>
      <c r="H224"/>
      <c r="I224"/>
    </row>
    <row r="225" spans="1:9" ht="20.100000000000001" customHeight="1">
      <c r="A225"/>
      <c r="B225"/>
      <c r="C225"/>
      <c r="D225"/>
      <c r="E225"/>
      <c r="F225"/>
      <c r="G225"/>
      <c r="H225"/>
      <c r="I225"/>
    </row>
    <row r="226" spans="1:9" ht="20.100000000000001" customHeight="1">
      <c r="A226"/>
      <c r="B226"/>
      <c r="C226"/>
      <c r="D226"/>
      <c r="E226"/>
      <c r="F226"/>
      <c r="G226"/>
      <c r="H226"/>
      <c r="I226"/>
    </row>
    <row r="227" spans="1:9" ht="20.100000000000001" customHeight="1">
      <c r="A227"/>
      <c r="B227"/>
      <c r="C227"/>
      <c r="D227"/>
      <c r="E227"/>
      <c r="F227"/>
      <c r="G227"/>
      <c r="H227"/>
      <c r="I227"/>
    </row>
    <row r="228" spans="1:9" ht="20.100000000000001" customHeight="1">
      <c r="A228"/>
      <c r="B228"/>
      <c r="C228"/>
      <c r="D228"/>
      <c r="E228"/>
      <c r="F228"/>
      <c r="G228"/>
      <c r="H228"/>
      <c r="I228"/>
    </row>
    <row r="229" spans="1:9" ht="20.100000000000001" customHeight="1">
      <c r="A229"/>
      <c r="B229"/>
      <c r="C229"/>
      <c r="D229"/>
      <c r="E229"/>
      <c r="F229"/>
      <c r="G229"/>
      <c r="H229"/>
      <c r="I229"/>
    </row>
    <row r="230" spans="1:9" ht="20.100000000000001" customHeight="1">
      <c r="A230"/>
      <c r="B230"/>
      <c r="C230"/>
      <c r="D230"/>
      <c r="E230"/>
      <c r="F230"/>
      <c r="G230"/>
      <c r="H230"/>
      <c r="I230"/>
    </row>
    <row r="231" spans="1:9" ht="20.100000000000001" customHeight="1">
      <c r="A231"/>
      <c r="B231"/>
      <c r="C231"/>
      <c r="D231"/>
      <c r="E231"/>
      <c r="F231"/>
      <c r="G231"/>
      <c r="H231"/>
      <c r="I231"/>
    </row>
    <row r="232" spans="1:9" ht="20.100000000000001" customHeight="1">
      <c r="A232"/>
      <c r="B232"/>
      <c r="C232"/>
      <c r="D232"/>
      <c r="E232"/>
      <c r="F232"/>
      <c r="G232"/>
      <c r="H232"/>
      <c r="I232"/>
    </row>
    <row r="233" spans="1:9" ht="20.100000000000001" customHeight="1">
      <c r="A233"/>
      <c r="B233"/>
      <c r="C233"/>
      <c r="D233"/>
      <c r="E233"/>
      <c r="F233"/>
      <c r="G233"/>
      <c r="H233"/>
      <c r="I233"/>
    </row>
    <row r="234" spans="1:9" ht="20.100000000000001" customHeight="1">
      <c r="A234"/>
      <c r="B234"/>
      <c r="C234"/>
      <c r="D234"/>
      <c r="E234"/>
      <c r="F234"/>
      <c r="G234"/>
      <c r="H234"/>
      <c r="I234"/>
    </row>
    <row r="235" spans="1:9" ht="20.100000000000001" customHeight="1">
      <c r="A235"/>
      <c r="B235"/>
      <c r="C235"/>
      <c r="D235"/>
      <c r="E235"/>
      <c r="F235"/>
      <c r="G235"/>
      <c r="H235"/>
      <c r="I235"/>
    </row>
    <row r="236" spans="1:9" ht="20.100000000000001" customHeight="1">
      <c r="A236"/>
      <c r="B236"/>
      <c r="C236"/>
      <c r="D236"/>
      <c r="E236"/>
      <c r="F236"/>
      <c r="G236"/>
      <c r="H236"/>
      <c r="I236"/>
    </row>
    <row r="237" spans="1:9" ht="20.100000000000001" customHeight="1">
      <c r="A237"/>
      <c r="B237"/>
      <c r="C237"/>
      <c r="D237"/>
      <c r="E237"/>
      <c r="F237"/>
      <c r="G237"/>
      <c r="H237"/>
      <c r="I237"/>
    </row>
    <row r="238" spans="1:9" ht="20.100000000000001" customHeight="1">
      <c r="A238"/>
      <c r="B238"/>
      <c r="C238"/>
      <c r="D238"/>
      <c r="E238"/>
      <c r="F238"/>
      <c r="G238"/>
      <c r="H238"/>
      <c r="I238"/>
    </row>
    <row r="239" spans="1:9" ht="20.100000000000001" customHeight="1">
      <c r="A239"/>
      <c r="B239"/>
      <c r="C239"/>
      <c r="D239"/>
      <c r="E239"/>
      <c r="F239"/>
      <c r="G239"/>
      <c r="H239"/>
      <c r="I239"/>
    </row>
    <row r="240" spans="1:9" ht="20.100000000000001" customHeight="1">
      <c r="A240"/>
      <c r="B240"/>
      <c r="C240"/>
      <c r="D240"/>
      <c r="E240"/>
      <c r="F240"/>
      <c r="G240"/>
      <c r="H240"/>
      <c r="I240"/>
    </row>
    <row r="241" spans="1:9" ht="20.100000000000001" customHeight="1">
      <c r="A241"/>
      <c r="B241"/>
      <c r="C241"/>
      <c r="D241"/>
      <c r="E241"/>
      <c r="F241"/>
      <c r="G241"/>
      <c r="H241"/>
      <c r="I241"/>
    </row>
    <row r="242" spans="1:9" ht="20.100000000000001" customHeight="1">
      <c r="A242"/>
      <c r="B242"/>
      <c r="C242"/>
      <c r="D242"/>
      <c r="E242"/>
      <c r="F242"/>
      <c r="G242"/>
      <c r="H242"/>
      <c r="I242"/>
    </row>
    <row r="243" spans="1:9" ht="20.100000000000001" customHeight="1">
      <c r="A243"/>
      <c r="B243"/>
      <c r="C243"/>
      <c r="D243"/>
      <c r="E243"/>
      <c r="F243"/>
      <c r="G243"/>
      <c r="H243"/>
      <c r="I243"/>
    </row>
    <row r="244" spans="1:9" ht="20.100000000000001" customHeight="1">
      <c r="A244"/>
      <c r="B244"/>
      <c r="C244"/>
      <c r="D244"/>
      <c r="E244"/>
      <c r="F244"/>
      <c r="G244"/>
      <c r="H244"/>
      <c r="I244"/>
    </row>
    <row r="245" spans="1:9" ht="20.100000000000001" customHeight="1">
      <c r="A245"/>
      <c r="B245"/>
      <c r="C245"/>
      <c r="D245"/>
      <c r="E245"/>
      <c r="F245"/>
      <c r="G245"/>
      <c r="H245"/>
      <c r="I245"/>
    </row>
    <row r="246" spans="1:9" ht="20.100000000000001" customHeight="1">
      <c r="A246"/>
      <c r="B246"/>
      <c r="C246"/>
      <c r="D246"/>
      <c r="E246"/>
      <c r="F246"/>
      <c r="G246"/>
      <c r="H246"/>
      <c r="I246"/>
    </row>
    <row r="247" spans="1:9" ht="20.100000000000001" customHeight="1">
      <c r="A247"/>
      <c r="B247"/>
      <c r="C247"/>
      <c r="D247"/>
      <c r="E247"/>
      <c r="F247"/>
      <c r="G247"/>
      <c r="H247"/>
      <c r="I247"/>
    </row>
    <row r="248" spans="1:9" ht="20.100000000000001" customHeight="1">
      <c r="A248"/>
      <c r="B248"/>
      <c r="C248"/>
      <c r="D248"/>
      <c r="E248"/>
      <c r="F248"/>
      <c r="G248"/>
      <c r="H248"/>
      <c r="I248"/>
    </row>
    <row r="249" spans="1:9" ht="20.100000000000001" customHeight="1">
      <c r="A249"/>
      <c r="B249"/>
      <c r="C249"/>
      <c r="D249"/>
      <c r="E249"/>
      <c r="F249"/>
      <c r="G249"/>
      <c r="H249"/>
      <c r="I249"/>
    </row>
    <row r="250" spans="1:9" ht="20.100000000000001" customHeight="1">
      <c r="A250"/>
      <c r="B250"/>
      <c r="C250"/>
      <c r="D250"/>
      <c r="E250"/>
      <c r="F250"/>
      <c r="G250"/>
      <c r="H250"/>
      <c r="I250"/>
    </row>
    <row r="251" spans="1:9" ht="20.100000000000001" customHeight="1">
      <c r="A251"/>
      <c r="B251"/>
      <c r="C251"/>
      <c r="D251"/>
      <c r="E251"/>
      <c r="F251"/>
      <c r="G251"/>
      <c r="H251"/>
      <c r="I251"/>
    </row>
    <row r="252" spans="1:9" ht="20.100000000000001" customHeight="1">
      <c r="A252"/>
      <c r="B252"/>
      <c r="C252"/>
      <c r="D252"/>
      <c r="E252"/>
      <c r="F252"/>
      <c r="G252"/>
      <c r="H252"/>
      <c r="I252"/>
    </row>
    <row r="253" spans="1:9" ht="20.100000000000001" customHeight="1">
      <c r="A253"/>
      <c r="B253"/>
      <c r="C253"/>
      <c r="D253"/>
      <c r="E253"/>
      <c r="F253"/>
      <c r="G253"/>
      <c r="H253"/>
      <c r="I253"/>
    </row>
    <row r="254" spans="1:9" ht="20.100000000000001" customHeight="1">
      <c r="A254"/>
      <c r="B254"/>
      <c r="C254"/>
      <c r="D254"/>
      <c r="E254"/>
      <c r="F254"/>
      <c r="G254"/>
      <c r="H254"/>
      <c r="I254"/>
    </row>
    <row r="255" spans="1:9" ht="20.100000000000001" customHeight="1">
      <c r="A255"/>
      <c r="B255"/>
      <c r="C255"/>
      <c r="D255"/>
      <c r="E255"/>
      <c r="F255"/>
      <c r="G255"/>
      <c r="H255"/>
      <c r="I255"/>
    </row>
    <row r="256" spans="1:9" ht="20.100000000000001" customHeight="1">
      <c r="A256"/>
      <c r="B256"/>
      <c r="C256"/>
      <c r="D256"/>
      <c r="E256"/>
      <c r="F256"/>
      <c r="G256"/>
      <c r="H256"/>
      <c r="I256"/>
    </row>
    <row r="257" spans="1:9" ht="20.100000000000001" customHeight="1">
      <c r="A257"/>
      <c r="B257"/>
      <c r="C257"/>
      <c r="D257"/>
      <c r="E257"/>
      <c r="F257"/>
      <c r="G257"/>
      <c r="H257"/>
      <c r="I257"/>
    </row>
    <row r="258" spans="1:9" ht="20.100000000000001" customHeight="1">
      <c r="A258"/>
      <c r="B258"/>
      <c r="C258"/>
      <c r="D258"/>
      <c r="E258"/>
      <c r="F258"/>
      <c r="G258"/>
      <c r="H258"/>
      <c r="I258"/>
    </row>
    <row r="259" spans="1:9" ht="20.100000000000001" customHeight="1">
      <c r="A259"/>
      <c r="B259"/>
      <c r="C259"/>
      <c r="D259"/>
      <c r="E259"/>
      <c r="F259"/>
      <c r="G259"/>
      <c r="H259"/>
      <c r="I259"/>
    </row>
    <row r="260" spans="1:9" ht="20.100000000000001" customHeight="1">
      <c r="A260"/>
      <c r="B260"/>
      <c r="C260"/>
      <c r="D260"/>
      <c r="E260"/>
      <c r="F260"/>
      <c r="G260"/>
      <c r="H260"/>
      <c r="I260"/>
    </row>
    <row r="261" spans="1:9" ht="20.100000000000001" customHeight="1">
      <c r="A261"/>
      <c r="B261"/>
      <c r="C261"/>
      <c r="D261"/>
      <c r="E261"/>
      <c r="F261"/>
      <c r="G261"/>
      <c r="H261"/>
      <c r="I261"/>
    </row>
    <row r="262" spans="1:9" ht="20.100000000000001" customHeight="1">
      <c r="A262"/>
      <c r="B262"/>
      <c r="C262"/>
      <c r="D262"/>
      <c r="E262"/>
      <c r="F262"/>
      <c r="G262"/>
      <c r="H262"/>
      <c r="I262"/>
    </row>
    <row r="263" spans="1:9" ht="20.100000000000001" customHeight="1">
      <c r="A263"/>
      <c r="B263"/>
      <c r="C263"/>
      <c r="D263"/>
      <c r="E263"/>
      <c r="F263"/>
      <c r="G263"/>
      <c r="H263"/>
      <c r="I263"/>
    </row>
    <row r="264" spans="1:9" ht="20.100000000000001" customHeight="1">
      <c r="A264"/>
      <c r="B264"/>
      <c r="C264"/>
      <c r="D264"/>
      <c r="E264"/>
      <c r="F264"/>
      <c r="G264"/>
      <c r="H264"/>
      <c r="I264"/>
    </row>
    <row r="265" spans="1:9" ht="20.100000000000001" customHeight="1">
      <c r="A265"/>
      <c r="B265"/>
      <c r="C265"/>
      <c r="D265"/>
      <c r="E265"/>
      <c r="F265"/>
      <c r="G265"/>
      <c r="H265"/>
      <c r="I265"/>
    </row>
    <row r="266" spans="1:9" ht="20.100000000000001" customHeight="1">
      <c r="A266"/>
      <c r="B266"/>
      <c r="C266"/>
      <c r="D266"/>
      <c r="E266"/>
      <c r="F266"/>
      <c r="G266"/>
      <c r="H266"/>
      <c r="I266"/>
    </row>
    <row r="267" spans="1:9" ht="20.100000000000001" customHeight="1">
      <c r="A267"/>
      <c r="B267"/>
      <c r="C267"/>
      <c r="D267"/>
      <c r="E267"/>
      <c r="F267"/>
      <c r="G267"/>
      <c r="H267"/>
      <c r="I267"/>
    </row>
    <row r="268" spans="1:9" ht="20.100000000000001" customHeight="1">
      <c r="A268"/>
      <c r="B268"/>
      <c r="C268"/>
      <c r="D268"/>
      <c r="E268"/>
      <c r="F268"/>
      <c r="G268"/>
      <c r="H268"/>
      <c r="I268"/>
    </row>
    <row r="269" spans="1:9" ht="20.100000000000001" customHeight="1">
      <c r="A269"/>
      <c r="B269"/>
      <c r="C269"/>
      <c r="D269"/>
      <c r="E269"/>
      <c r="F269"/>
      <c r="G269"/>
      <c r="H269"/>
      <c r="I269"/>
    </row>
    <row r="270" spans="1:9" ht="20.100000000000001" customHeight="1">
      <c r="A270"/>
      <c r="B270"/>
      <c r="C270"/>
      <c r="D270"/>
      <c r="E270"/>
      <c r="F270"/>
      <c r="G270"/>
      <c r="H270"/>
      <c r="I270"/>
    </row>
    <row r="271" spans="1:9" ht="20.100000000000001" customHeight="1">
      <c r="A271"/>
      <c r="B271"/>
      <c r="C271"/>
      <c r="D271"/>
      <c r="E271"/>
      <c r="F271"/>
      <c r="G271"/>
      <c r="H271"/>
      <c r="I271"/>
    </row>
    <row r="272" spans="1:9" ht="20.100000000000001" customHeight="1">
      <c r="A272"/>
      <c r="B272"/>
      <c r="C272"/>
      <c r="D272"/>
      <c r="E272"/>
      <c r="F272"/>
      <c r="G272"/>
      <c r="H272"/>
      <c r="I272"/>
    </row>
    <row r="273" spans="1:9" ht="20.100000000000001" customHeight="1">
      <c r="A273"/>
      <c r="B273"/>
      <c r="C273"/>
      <c r="D273"/>
      <c r="E273"/>
      <c r="F273"/>
      <c r="G273"/>
      <c r="H273"/>
      <c r="I273"/>
    </row>
    <row r="274" spans="1:9" ht="20.100000000000001" customHeight="1">
      <c r="A274"/>
      <c r="B274"/>
      <c r="C274"/>
      <c r="D274"/>
      <c r="E274"/>
      <c r="F274"/>
      <c r="G274"/>
      <c r="H274"/>
      <c r="I274"/>
    </row>
    <row r="275" spans="1:9" ht="20.100000000000001" customHeight="1">
      <c r="A275"/>
      <c r="B275"/>
      <c r="C275"/>
      <c r="D275"/>
      <c r="E275"/>
      <c r="F275"/>
      <c r="G275"/>
      <c r="H275"/>
      <c r="I275"/>
    </row>
    <row r="276" spans="1:9" ht="20.100000000000001" customHeight="1">
      <c r="A276"/>
      <c r="B276"/>
      <c r="C276"/>
      <c r="D276"/>
      <c r="E276"/>
      <c r="F276"/>
      <c r="G276"/>
      <c r="H276"/>
      <c r="I276"/>
    </row>
    <row r="277" spans="1:9" ht="20.100000000000001" customHeight="1">
      <c r="A277"/>
      <c r="B277"/>
      <c r="C277"/>
      <c r="D277"/>
      <c r="E277"/>
      <c r="F277"/>
      <c r="G277"/>
      <c r="H277"/>
      <c r="I277"/>
    </row>
    <row r="278" spans="1:9" ht="20.100000000000001" customHeight="1">
      <c r="A278"/>
      <c r="B278"/>
      <c r="C278"/>
      <c r="D278"/>
      <c r="E278"/>
      <c r="F278"/>
      <c r="G278"/>
      <c r="H278"/>
      <c r="I278"/>
    </row>
    <row r="279" spans="1:9" ht="20.100000000000001" customHeight="1">
      <c r="A279"/>
      <c r="B279"/>
      <c r="C279"/>
      <c r="D279"/>
      <c r="E279"/>
      <c r="F279"/>
      <c r="G279"/>
      <c r="H279"/>
      <c r="I279"/>
    </row>
    <row r="280" spans="1:9" ht="20.100000000000001" customHeight="1">
      <c r="A280"/>
      <c r="B280"/>
      <c r="C280"/>
      <c r="D280"/>
      <c r="E280"/>
      <c r="F280"/>
      <c r="G280"/>
      <c r="H280"/>
      <c r="I280"/>
    </row>
    <row r="281" spans="1:9" ht="20.100000000000001" customHeight="1">
      <c r="A281"/>
      <c r="B281"/>
      <c r="C281"/>
      <c r="D281"/>
      <c r="E281"/>
      <c r="F281"/>
      <c r="G281"/>
      <c r="H281"/>
      <c r="I281"/>
    </row>
    <row r="282" spans="1:9" ht="20.100000000000001" customHeight="1">
      <c r="A282"/>
      <c r="B282"/>
      <c r="C282"/>
      <c r="D282"/>
      <c r="E282"/>
      <c r="F282"/>
      <c r="G282"/>
      <c r="H282"/>
      <c r="I282"/>
    </row>
    <row r="283" spans="1:9" ht="20.100000000000001" customHeight="1">
      <c r="A283"/>
      <c r="B283"/>
      <c r="C283"/>
      <c r="D283"/>
      <c r="E283"/>
      <c r="F283"/>
      <c r="G283"/>
      <c r="H283"/>
      <c r="I283"/>
    </row>
    <row r="284" spans="1:9" ht="20.100000000000001" customHeight="1">
      <c r="A284"/>
      <c r="B284"/>
      <c r="C284"/>
      <c r="D284"/>
      <c r="E284"/>
      <c r="F284"/>
      <c r="G284"/>
      <c r="H284"/>
      <c r="I284"/>
    </row>
    <row r="285" spans="1:9" ht="20.100000000000001" customHeight="1">
      <c r="A285"/>
      <c r="B285"/>
      <c r="C285"/>
      <c r="D285"/>
      <c r="E285"/>
      <c r="F285"/>
      <c r="G285"/>
      <c r="H285"/>
      <c r="I285"/>
    </row>
    <row r="286" spans="1:9" ht="20.100000000000001" customHeight="1">
      <c r="A286"/>
      <c r="B286"/>
      <c r="C286"/>
      <c r="D286"/>
      <c r="E286"/>
      <c r="F286"/>
      <c r="G286"/>
      <c r="H286"/>
      <c r="I286"/>
    </row>
    <row r="287" spans="1:9" ht="20.100000000000001" customHeight="1">
      <c r="A287"/>
      <c r="B287"/>
      <c r="C287"/>
      <c r="D287"/>
      <c r="E287"/>
      <c r="F287"/>
      <c r="G287"/>
      <c r="H287"/>
      <c r="I287"/>
    </row>
    <row r="288" spans="1:9" ht="20.100000000000001" customHeight="1">
      <c r="A288"/>
      <c r="B288"/>
      <c r="C288"/>
      <c r="D288"/>
      <c r="E288"/>
      <c r="F288"/>
      <c r="G288"/>
      <c r="H288"/>
      <c r="I288"/>
    </row>
    <row r="289" spans="1:9" ht="20.100000000000001" customHeight="1">
      <c r="A289"/>
      <c r="B289"/>
      <c r="C289"/>
      <c r="D289"/>
      <c r="E289"/>
      <c r="F289"/>
      <c r="G289"/>
      <c r="H289"/>
      <c r="I289"/>
    </row>
    <row r="290" spans="1:9" ht="20.100000000000001" customHeight="1">
      <c r="A290"/>
      <c r="B290"/>
      <c r="C290"/>
      <c r="D290"/>
      <c r="E290"/>
      <c r="F290"/>
      <c r="G290"/>
      <c r="H290"/>
      <c r="I290"/>
    </row>
    <row r="291" spans="1:9" ht="20.100000000000001" customHeight="1">
      <c r="A291"/>
      <c r="B291"/>
      <c r="C291"/>
      <c r="D291"/>
      <c r="E291"/>
      <c r="F291"/>
      <c r="G291"/>
      <c r="H291"/>
      <c r="I291"/>
    </row>
    <row r="292" spans="1:9" ht="20.100000000000001" customHeight="1">
      <c r="A292"/>
      <c r="B292"/>
      <c r="C292"/>
      <c r="D292"/>
      <c r="E292"/>
      <c r="F292"/>
      <c r="G292"/>
      <c r="H292"/>
      <c r="I292"/>
    </row>
    <row r="293" spans="1:9" ht="20.100000000000001" customHeight="1">
      <c r="A293"/>
      <c r="B293"/>
      <c r="C293"/>
      <c r="D293"/>
      <c r="E293"/>
      <c r="F293"/>
      <c r="G293"/>
      <c r="H293"/>
      <c r="I293"/>
    </row>
    <row r="294" spans="1:9" ht="20.100000000000001" customHeight="1">
      <c r="A294"/>
      <c r="B294"/>
      <c r="C294"/>
      <c r="D294"/>
      <c r="E294"/>
      <c r="F294"/>
      <c r="G294"/>
      <c r="H294"/>
      <c r="I294"/>
    </row>
    <row r="295" spans="1:9" ht="20.100000000000001" customHeight="1">
      <c r="A295"/>
      <c r="B295"/>
      <c r="C295"/>
      <c r="D295"/>
      <c r="E295"/>
      <c r="F295"/>
      <c r="G295"/>
      <c r="H295"/>
      <c r="I295"/>
    </row>
    <row r="296" spans="1:9" ht="20.100000000000001" customHeight="1">
      <c r="A296"/>
      <c r="B296"/>
      <c r="C296"/>
      <c r="D296"/>
      <c r="E296"/>
      <c r="F296"/>
      <c r="G296"/>
      <c r="H296"/>
      <c r="I296"/>
    </row>
    <row r="297" spans="1:9" ht="20.100000000000001" customHeight="1">
      <c r="A297"/>
      <c r="B297"/>
      <c r="C297"/>
      <c r="D297"/>
      <c r="E297"/>
      <c r="F297"/>
      <c r="G297"/>
      <c r="H297"/>
      <c r="I297"/>
    </row>
    <row r="298" spans="1:9" ht="20.100000000000001" customHeight="1">
      <c r="A298"/>
      <c r="B298"/>
      <c r="C298"/>
      <c r="D298"/>
      <c r="E298"/>
      <c r="F298"/>
      <c r="G298"/>
      <c r="H298"/>
      <c r="I298"/>
    </row>
    <row r="299" spans="1:9" ht="20.100000000000001" customHeight="1">
      <c r="A299"/>
      <c r="B299"/>
      <c r="C299"/>
      <c r="D299"/>
      <c r="E299"/>
      <c r="F299"/>
      <c r="G299"/>
      <c r="H299"/>
      <c r="I299"/>
    </row>
    <row r="300" spans="1:9" ht="20.100000000000001" customHeight="1">
      <c r="A300"/>
      <c r="B300"/>
      <c r="C300"/>
      <c r="D300"/>
      <c r="E300"/>
      <c r="F300"/>
      <c r="G300"/>
      <c r="H300"/>
      <c r="I300"/>
    </row>
    <row r="301" spans="1:9" ht="20.100000000000001" customHeight="1">
      <c r="A301"/>
      <c r="B301"/>
      <c r="C301"/>
      <c r="D301"/>
      <c r="E301"/>
      <c r="F301"/>
      <c r="G301"/>
      <c r="H301"/>
      <c r="I301"/>
    </row>
    <row r="302" spans="1:9" ht="20.100000000000001" customHeight="1">
      <c r="A302"/>
      <c r="B302"/>
      <c r="C302"/>
      <c r="D302"/>
      <c r="E302"/>
      <c r="F302"/>
      <c r="G302"/>
      <c r="H302"/>
      <c r="I302"/>
    </row>
    <row r="303" spans="1:9" ht="20.100000000000001" customHeight="1">
      <c r="A303"/>
      <c r="B303"/>
      <c r="C303"/>
      <c r="D303"/>
      <c r="E303"/>
      <c r="F303"/>
      <c r="G303"/>
      <c r="H303"/>
      <c r="I303"/>
    </row>
    <row r="304" spans="1:9" ht="20.100000000000001" customHeight="1">
      <c r="A304"/>
      <c r="B304"/>
      <c r="C304"/>
      <c r="D304"/>
      <c r="E304"/>
      <c r="F304"/>
      <c r="G304"/>
      <c r="H304"/>
      <c r="I304"/>
    </row>
    <row r="305" spans="1:9" ht="20.100000000000001" customHeight="1">
      <c r="A305"/>
      <c r="B305"/>
      <c r="C305"/>
      <c r="D305"/>
      <c r="E305"/>
      <c r="F305"/>
      <c r="G305"/>
      <c r="H305"/>
      <c r="I305"/>
    </row>
    <row r="306" spans="1:9" ht="20.100000000000001" customHeight="1">
      <c r="A306"/>
      <c r="B306"/>
      <c r="C306"/>
      <c r="D306"/>
      <c r="E306"/>
      <c r="F306"/>
      <c r="G306"/>
      <c r="H306"/>
      <c r="I306"/>
    </row>
    <row r="307" spans="1:9" ht="20.100000000000001" customHeight="1">
      <c r="A307"/>
      <c r="B307"/>
      <c r="C307"/>
      <c r="D307"/>
      <c r="E307"/>
      <c r="F307"/>
      <c r="G307"/>
      <c r="H307"/>
      <c r="I307"/>
    </row>
    <row r="308" spans="1:9" ht="20.100000000000001" customHeight="1">
      <c r="A308"/>
      <c r="B308"/>
      <c r="C308"/>
      <c r="D308"/>
      <c r="E308"/>
      <c r="F308"/>
      <c r="G308"/>
      <c r="H308"/>
      <c r="I308"/>
    </row>
    <row r="309" spans="1:9" ht="20.100000000000001" customHeight="1">
      <c r="A309"/>
      <c r="B309"/>
      <c r="C309"/>
      <c r="D309"/>
      <c r="E309"/>
      <c r="F309"/>
      <c r="G309"/>
      <c r="H309"/>
      <c r="I309"/>
    </row>
    <row r="310" spans="1:9" ht="20.100000000000001" customHeight="1">
      <c r="A310"/>
      <c r="B310"/>
      <c r="C310"/>
      <c r="D310"/>
      <c r="E310"/>
      <c r="F310"/>
      <c r="G310"/>
      <c r="H310"/>
      <c r="I310"/>
    </row>
    <row r="311" spans="1:9" ht="20.100000000000001" customHeight="1">
      <c r="A311"/>
      <c r="B311"/>
      <c r="C311"/>
      <c r="D311"/>
      <c r="E311"/>
      <c r="F311"/>
      <c r="G311"/>
      <c r="H311"/>
      <c r="I311"/>
    </row>
    <row r="312" spans="1:9" ht="20.100000000000001" customHeight="1">
      <c r="A312"/>
      <c r="B312"/>
      <c r="C312"/>
      <c r="D312"/>
      <c r="E312"/>
      <c r="F312"/>
      <c r="G312"/>
      <c r="H312"/>
      <c r="I312"/>
    </row>
    <row r="313" spans="1:9" ht="20.100000000000001" customHeight="1">
      <c r="A313"/>
      <c r="B313"/>
      <c r="C313"/>
      <c r="D313"/>
      <c r="E313"/>
      <c r="F313"/>
      <c r="G313"/>
      <c r="H313"/>
      <c r="I313"/>
    </row>
    <row r="314" spans="1:9" ht="20.100000000000001" customHeight="1">
      <c r="A314"/>
      <c r="B314"/>
      <c r="C314"/>
      <c r="D314"/>
      <c r="E314"/>
      <c r="F314"/>
      <c r="G314"/>
      <c r="H314"/>
      <c r="I314"/>
    </row>
    <row r="315" spans="1:9" ht="20.100000000000001" customHeight="1">
      <c r="A315"/>
      <c r="B315"/>
      <c r="C315"/>
      <c r="D315"/>
      <c r="E315"/>
      <c r="F315"/>
      <c r="G315"/>
      <c r="H315"/>
      <c r="I315"/>
    </row>
    <row r="316" spans="1:9" ht="20.100000000000001" customHeight="1">
      <c r="A316"/>
      <c r="B316"/>
      <c r="C316"/>
      <c r="D316"/>
      <c r="E316"/>
      <c r="F316"/>
      <c r="G316"/>
      <c r="H316"/>
      <c r="I316"/>
    </row>
    <row r="317" spans="1:9" ht="20.100000000000001" customHeight="1">
      <c r="A317"/>
      <c r="B317"/>
      <c r="C317"/>
      <c r="D317"/>
      <c r="E317"/>
      <c r="F317"/>
      <c r="G317"/>
      <c r="H317"/>
      <c r="I317"/>
    </row>
    <row r="318" spans="1:9" ht="20.100000000000001" customHeight="1">
      <c r="A318"/>
      <c r="B318"/>
      <c r="C318"/>
      <c r="D318"/>
      <c r="E318"/>
      <c r="F318"/>
      <c r="G318"/>
      <c r="H318"/>
      <c r="I318"/>
    </row>
    <row r="319" spans="1:9" ht="20.100000000000001" customHeight="1">
      <c r="A319"/>
      <c r="B319"/>
      <c r="C319"/>
      <c r="D319"/>
      <c r="E319"/>
      <c r="F319"/>
      <c r="G319"/>
      <c r="H319"/>
      <c r="I319"/>
    </row>
    <row r="320" spans="1:9" ht="20.100000000000001" customHeight="1">
      <c r="A320"/>
      <c r="B320"/>
      <c r="C320"/>
      <c r="D320"/>
      <c r="E320"/>
      <c r="F320"/>
      <c r="G320"/>
      <c r="H320"/>
      <c r="I320"/>
    </row>
    <row r="321" spans="1:9" ht="20.100000000000001" customHeight="1">
      <c r="A321"/>
      <c r="B321"/>
      <c r="C321"/>
      <c r="D321"/>
      <c r="E321"/>
      <c r="F321"/>
      <c r="G321"/>
      <c r="H321"/>
      <c r="I321"/>
    </row>
    <row r="322" spans="1:9" ht="20.100000000000001" customHeight="1">
      <c r="A322"/>
      <c r="B322"/>
      <c r="C322"/>
      <c r="D322"/>
      <c r="E322"/>
      <c r="F322"/>
      <c r="G322"/>
      <c r="H322"/>
      <c r="I322"/>
    </row>
    <row r="323" spans="1:9" ht="20.100000000000001" customHeight="1">
      <c r="A323"/>
      <c r="B323"/>
      <c r="C323"/>
      <c r="D323"/>
      <c r="E323"/>
      <c r="F323"/>
      <c r="G323"/>
      <c r="H323"/>
      <c r="I323"/>
    </row>
    <row r="324" spans="1:9" ht="20.100000000000001" customHeight="1">
      <c r="A324"/>
      <c r="B324"/>
      <c r="C324"/>
      <c r="D324"/>
      <c r="E324"/>
      <c r="F324"/>
      <c r="G324"/>
      <c r="H324"/>
      <c r="I324"/>
    </row>
    <row r="325" spans="1:9" ht="20.100000000000001" customHeight="1">
      <c r="A325"/>
      <c r="B325"/>
      <c r="C325"/>
      <c r="D325"/>
      <c r="E325"/>
      <c r="F325"/>
      <c r="G325"/>
      <c r="H325"/>
      <c r="I325"/>
    </row>
    <row r="326" spans="1:9" ht="20.100000000000001" customHeight="1">
      <c r="A326"/>
      <c r="B326"/>
      <c r="C326"/>
      <c r="D326"/>
      <c r="E326"/>
      <c r="F326"/>
      <c r="G326"/>
      <c r="H326"/>
      <c r="I326"/>
    </row>
    <row r="327" spans="1:9" ht="20.100000000000001" customHeight="1">
      <c r="A327"/>
      <c r="B327"/>
      <c r="C327"/>
      <c r="D327"/>
      <c r="E327"/>
      <c r="F327"/>
      <c r="G327"/>
      <c r="H327"/>
      <c r="I327"/>
    </row>
    <row r="328" spans="1:9" ht="20.100000000000001" customHeight="1">
      <c r="A328"/>
      <c r="B328"/>
      <c r="C328"/>
      <c r="D328"/>
      <c r="E328"/>
      <c r="F328"/>
      <c r="G328"/>
      <c r="H328"/>
      <c r="I328"/>
    </row>
    <row r="329" spans="1:9" ht="20.100000000000001" customHeight="1">
      <c r="A329"/>
      <c r="B329"/>
      <c r="C329"/>
      <c r="D329"/>
      <c r="E329"/>
      <c r="F329"/>
      <c r="G329"/>
      <c r="H329"/>
      <c r="I329"/>
    </row>
    <row r="330" spans="1:9" ht="20.100000000000001" customHeight="1">
      <c r="A330"/>
      <c r="B330"/>
      <c r="C330"/>
      <c r="D330"/>
      <c r="E330"/>
      <c r="F330"/>
      <c r="G330"/>
      <c r="H330"/>
      <c r="I330"/>
    </row>
    <row r="331" spans="1:9" ht="20.100000000000001" customHeight="1">
      <c r="A331"/>
      <c r="B331"/>
      <c r="C331"/>
      <c r="D331"/>
      <c r="E331"/>
      <c r="F331"/>
      <c r="G331"/>
      <c r="H331"/>
      <c r="I331"/>
    </row>
    <row r="332" spans="1:9" ht="20.100000000000001" customHeight="1">
      <c r="A332"/>
      <c r="B332"/>
      <c r="C332"/>
      <c r="D332"/>
      <c r="E332"/>
      <c r="F332"/>
      <c r="G332"/>
      <c r="H332"/>
      <c r="I332"/>
    </row>
    <row r="333" spans="1:9" ht="20.100000000000001" customHeight="1">
      <c r="A333"/>
      <c r="B333"/>
      <c r="C333"/>
      <c r="D333"/>
      <c r="E333"/>
      <c r="F333"/>
      <c r="G333"/>
      <c r="H333"/>
      <c r="I333"/>
    </row>
    <row r="334" spans="1:9" ht="20.100000000000001" customHeight="1">
      <c r="A334"/>
      <c r="B334"/>
      <c r="C334"/>
      <c r="D334"/>
      <c r="E334"/>
      <c r="F334"/>
      <c r="G334"/>
      <c r="H334"/>
      <c r="I334"/>
    </row>
    <row r="335" spans="1:9" ht="20.100000000000001" customHeight="1">
      <c r="A335"/>
      <c r="B335"/>
      <c r="C335"/>
      <c r="D335"/>
      <c r="E335"/>
      <c r="F335"/>
      <c r="G335"/>
      <c r="H335"/>
      <c r="I335"/>
    </row>
    <row r="336" spans="1:9" ht="20.100000000000001" customHeight="1">
      <c r="A336"/>
      <c r="B336"/>
      <c r="C336"/>
      <c r="D336"/>
      <c r="E336"/>
      <c r="F336"/>
      <c r="G336"/>
      <c r="H336"/>
      <c r="I336"/>
    </row>
    <row r="337" spans="1:9" ht="20.100000000000001" customHeight="1">
      <c r="A337"/>
      <c r="B337"/>
      <c r="C337"/>
      <c r="D337"/>
      <c r="E337"/>
      <c r="F337"/>
      <c r="G337"/>
      <c r="H337"/>
      <c r="I337"/>
    </row>
    <row r="338" spans="1:9" ht="20.100000000000001" customHeight="1">
      <c r="A338"/>
      <c r="B338"/>
      <c r="C338"/>
      <c r="D338"/>
      <c r="E338"/>
      <c r="F338"/>
      <c r="G338"/>
      <c r="H338"/>
      <c r="I338"/>
    </row>
    <row r="339" spans="1:9" ht="20.100000000000001" customHeight="1">
      <c r="A339"/>
      <c r="B339"/>
      <c r="C339"/>
      <c r="D339"/>
      <c r="E339"/>
      <c r="F339"/>
      <c r="G339"/>
      <c r="H339"/>
      <c r="I339"/>
    </row>
    <row r="340" spans="1:9" ht="20.100000000000001" customHeight="1">
      <c r="A340"/>
      <c r="B340"/>
      <c r="C340"/>
      <c r="D340"/>
      <c r="E340"/>
      <c r="F340"/>
      <c r="G340"/>
      <c r="H340"/>
      <c r="I340"/>
    </row>
    <row r="341" spans="1:9" ht="20.100000000000001" customHeight="1">
      <c r="A341"/>
      <c r="B341"/>
      <c r="C341"/>
      <c r="D341"/>
      <c r="E341"/>
      <c r="F341"/>
      <c r="G341"/>
      <c r="H341"/>
      <c r="I341"/>
    </row>
    <row r="342" spans="1:9" ht="20.100000000000001" customHeight="1">
      <c r="A342"/>
      <c r="B342"/>
      <c r="C342"/>
      <c r="D342"/>
      <c r="E342"/>
      <c r="F342"/>
      <c r="G342"/>
      <c r="H342"/>
      <c r="I342"/>
    </row>
    <row r="343" spans="1:9" ht="20.100000000000001" customHeight="1">
      <c r="A343"/>
      <c r="B343"/>
      <c r="C343"/>
      <c r="D343"/>
      <c r="E343"/>
      <c r="F343"/>
      <c r="G343"/>
      <c r="H343"/>
      <c r="I343"/>
    </row>
    <row r="344" spans="1:9" ht="20.100000000000001" customHeight="1">
      <c r="A344"/>
      <c r="B344"/>
      <c r="C344"/>
      <c r="D344"/>
      <c r="E344"/>
      <c r="F344"/>
      <c r="G344"/>
      <c r="H344"/>
      <c r="I344"/>
    </row>
    <row r="345" spans="1:9" ht="20.100000000000001" customHeight="1">
      <c r="A345"/>
      <c r="B345"/>
      <c r="C345"/>
      <c r="D345"/>
      <c r="E345"/>
      <c r="F345"/>
      <c r="G345"/>
      <c r="H345"/>
      <c r="I345"/>
    </row>
    <row r="346" spans="1:9" ht="20.100000000000001" customHeight="1">
      <c r="A346"/>
      <c r="B346"/>
      <c r="C346"/>
      <c r="D346"/>
      <c r="E346"/>
      <c r="F346"/>
      <c r="G346"/>
      <c r="H346"/>
      <c r="I346"/>
    </row>
    <row r="347" spans="1:9" ht="20.100000000000001" customHeight="1">
      <c r="A347"/>
      <c r="B347"/>
      <c r="C347"/>
      <c r="D347"/>
      <c r="E347"/>
      <c r="F347"/>
      <c r="G347"/>
      <c r="H347"/>
      <c r="I347"/>
    </row>
    <row r="348" spans="1:9" ht="20.100000000000001" customHeight="1">
      <c r="A348"/>
      <c r="B348"/>
      <c r="C348"/>
      <c r="D348"/>
      <c r="E348"/>
      <c r="F348"/>
      <c r="G348"/>
      <c r="H348"/>
      <c r="I348"/>
    </row>
    <row r="349" spans="1:9" ht="20.100000000000001" customHeight="1">
      <c r="A349"/>
      <c r="B349"/>
      <c r="C349"/>
      <c r="D349"/>
      <c r="E349"/>
      <c r="F349"/>
      <c r="G349"/>
      <c r="H349"/>
      <c r="I349"/>
    </row>
    <row r="350" spans="1:9" ht="20.100000000000001" customHeight="1">
      <c r="A350"/>
      <c r="B350"/>
      <c r="C350"/>
      <c r="D350"/>
      <c r="E350"/>
      <c r="F350"/>
      <c r="G350"/>
      <c r="H350"/>
      <c r="I350"/>
    </row>
    <row r="351" spans="1:9" ht="20.100000000000001" customHeight="1">
      <c r="A351"/>
      <c r="B351"/>
      <c r="C351"/>
      <c r="D351"/>
      <c r="E351"/>
      <c r="F351"/>
      <c r="G351"/>
      <c r="H351"/>
      <c r="I351"/>
    </row>
    <row r="352" spans="1:9" ht="20.100000000000001" customHeight="1">
      <c r="A352"/>
      <c r="B352"/>
      <c r="C352"/>
      <c r="D352"/>
      <c r="E352"/>
      <c r="F352"/>
      <c r="G352"/>
      <c r="H352"/>
      <c r="I352"/>
    </row>
    <row r="353" spans="1:9" ht="20.100000000000001" customHeight="1">
      <c r="A353"/>
      <c r="B353"/>
      <c r="C353"/>
      <c r="D353"/>
      <c r="E353"/>
      <c r="F353"/>
      <c r="G353"/>
      <c r="H353"/>
      <c r="I353"/>
    </row>
    <row r="354" spans="1:9" ht="20.100000000000001" customHeight="1">
      <c r="A354"/>
      <c r="B354"/>
      <c r="C354"/>
      <c r="D354"/>
      <c r="E354"/>
      <c r="F354"/>
      <c r="G354"/>
      <c r="H354"/>
      <c r="I354"/>
    </row>
    <row r="355" spans="1:9" ht="20.100000000000001" customHeight="1">
      <c r="A355"/>
      <c r="B355"/>
      <c r="C355"/>
      <c r="D355"/>
      <c r="E355"/>
      <c r="F355"/>
      <c r="G355"/>
      <c r="H355"/>
      <c r="I355"/>
    </row>
    <row r="356" spans="1:9" ht="20.100000000000001" customHeight="1">
      <c r="A356"/>
      <c r="B356"/>
      <c r="C356"/>
      <c r="D356"/>
      <c r="E356"/>
      <c r="F356"/>
      <c r="G356"/>
      <c r="H356"/>
      <c r="I356"/>
    </row>
    <row r="357" spans="1:9" ht="20.100000000000001" customHeight="1">
      <c r="A357"/>
      <c r="B357"/>
      <c r="C357"/>
      <c r="D357"/>
      <c r="E357"/>
      <c r="F357"/>
      <c r="G357"/>
      <c r="H357"/>
      <c r="I357"/>
    </row>
    <row r="358" spans="1:9" ht="20.100000000000001" customHeight="1">
      <c r="A358"/>
      <c r="B358"/>
      <c r="C358"/>
      <c r="D358"/>
      <c r="E358"/>
      <c r="F358"/>
      <c r="G358"/>
      <c r="H358"/>
      <c r="I358"/>
    </row>
    <row r="359" spans="1:9" ht="20.100000000000001" customHeight="1">
      <c r="A359"/>
      <c r="B359"/>
      <c r="C359"/>
      <c r="D359"/>
      <c r="E359"/>
      <c r="F359"/>
      <c r="G359"/>
      <c r="H359"/>
      <c r="I359"/>
    </row>
    <row r="360" spans="1:9" ht="20.100000000000001" customHeight="1">
      <c r="A360"/>
      <c r="B360"/>
      <c r="C360"/>
      <c r="D360"/>
      <c r="E360"/>
      <c r="F360"/>
      <c r="G360"/>
      <c r="H360"/>
      <c r="I360"/>
    </row>
    <row r="361" spans="1:9" ht="20.100000000000001" customHeight="1">
      <c r="A361"/>
      <c r="B361"/>
      <c r="C361"/>
      <c r="D361"/>
      <c r="E361"/>
      <c r="F361"/>
      <c r="G361"/>
      <c r="H361"/>
      <c r="I361"/>
    </row>
    <row r="362" spans="1:9" ht="20.100000000000001" customHeight="1">
      <c r="A362"/>
      <c r="B362"/>
      <c r="C362"/>
      <c r="D362"/>
      <c r="E362"/>
      <c r="F362"/>
      <c r="G362"/>
      <c r="H362"/>
      <c r="I362"/>
    </row>
    <row r="363" spans="1:9" ht="20.100000000000001" customHeight="1">
      <c r="A363"/>
      <c r="B363"/>
      <c r="C363"/>
      <c r="D363"/>
      <c r="E363"/>
      <c r="F363"/>
      <c r="G363"/>
      <c r="H363"/>
      <c r="I363"/>
    </row>
    <row r="364" spans="1:9" ht="20.100000000000001" customHeight="1">
      <c r="A364"/>
      <c r="B364"/>
      <c r="C364"/>
      <c r="D364"/>
      <c r="E364"/>
      <c r="F364"/>
      <c r="G364"/>
      <c r="H364"/>
      <c r="I364"/>
    </row>
    <row r="365" spans="1:9" ht="20.100000000000001" customHeight="1">
      <c r="A365"/>
      <c r="B365"/>
      <c r="C365"/>
      <c r="D365"/>
      <c r="E365"/>
      <c r="F365"/>
      <c r="G365"/>
      <c r="H365"/>
      <c r="I365"/>
    </row>
    <row r="366" spans="1:9" ht="20.100000000000001" customHeight="1">
      <c r="A366"/>
      <c r="B366"/>
      <c r="C366"/>
      <c r="D366"/>
      <c r="E366"/>
      <c r="F366"/>
      <c r="G366"/>
      <c r="H366"/>
      <c r="I366"/>
    </row>
  </sheetData>
  <mergeCells count="123">
    <mergeCell ref="A5:C6"/>
    <mergeCell ref="B193:I193"/>
    <mergeCell ref="B194:I194"/>
    <mergeCell ref="B195:I195"/>
    <mergeCell ref="B190:I190"/>
    <mergeCell ref="B191:I191"/>
    <mergeCell ref="B192:I192"/>
    <mergeCell ref="B181:I189"/>
    <mergeCell ref="C108:I108"/>
    <mergeCell ref="B114:I114"/>
    <mergeCell ref="C116:I116"/>
    <mergeCell ref="C120:I120"/>
    <mergeCell ref="C121:I121"/>
    <mergeCell ref="C122:I122"/>
    <mergeCell ref="C123:I123"/>
    <mergeCell ref="C124:I124"/>
    <mergeCell ref="C115:I115"/>
    <mergeCell ref="C117:I117"/>
    <mergeCell ref="C118:I118"/>
    <mergeCell ref="C119:I119"/>
    <mergeCell ref="C109:I109"/>
    <mergeCell ref="C110:I110"/>
    <mergeCell ref="C111:I111"/>
    <mergeCell ref="C112:I112"/>
    <mergeCell ref="C113:I113"/>
    <mergeCell ref="C95:I95"/>
    <mergeCell ref="C102:I102"/>
    <mergeCell ref="C103:I103"/>
    <mergeCell ref="C104:I104"/>
    <mergeCell ref="C105:I105"/>
    <mergeCell ref="C107:I107"/>
    <mergeCell ref="C96:I96"/>
    <mergeCell ref="C97:I97"/>
    <mergeCell ref="C98:I98"/>
    <mergeCell ref="C99:I99"/>
    <mergeCell ref="C100:I100"/>
    <mergeCell ref="C101:I101"/>
    <mergeCell ref="B106:I106"/>
    <mergeCell ref="F89:I89"/>
    <mergeCell ref="F90:I90"/>
    <mergeCell ref="F91:I91"/>
    <mergeCell ref="F85:I85"/>
    <mergeCell ref="F86:I86"/>
    <mergeCell ref="F87:I87"/>
    <mergeCell ref="F88:I88"/>
    <mergeCell ref="B93:C93"/>
    <mergeCell ref="C94:I94"/>
    <mergeCell ref="B82:D82"/>
    <mergeCell ref="F82:I82"/>
    <mergeCell ref="B83:D83"/>
    <mergeCell ref="F83:I83"/>
    <mergeCell ref="B84:D84"/>
    <mergeCell ref="F84:I84"/>
    <mergeCell ref="B76:D76"/>
    <mergeCell ref="E76:F76"/>
    <mergeCell ref="B80:D80"/>
    <mergeCell ref="B81:D81"/>
    <mergeCell ref="F80:I80"/>
    <mergeCell ref="F81:I81"/>
    <mergeCell ref="B73:D73"/>
    <mergeCell ref="E73:F73"/>
    <mergeCell ref="B74:D74"/>
    <mergeCell ref="E74:F74"/>
    <mergeCell ref="B75:D75"/>
    <mergeCell ref="E75:F75"/>
    <mergeCell ref="B72:D72"/>
    <mergeCell ref="E72:F72"/>
    <mergeCell ref="B70:D70"/>
    <mergeCell ref="E70:F70"/>
    <mergeCell ref="B71:D71"/>
    <mergeCell ref="E71:F71"/>
    <mergeCell ref="B64:C64"/>
    <mergeCell ref="D64:E64"/>
    <mergeCell ref="B65:C65"/>
    <mergeCell ref="D65:E65"/>
    <mergeCell ref="B66:C66"/>
    <mergeCell ref="D66:E66"/>
    <mergeCell ref="C53:D53"/>
    <mergeCell ref="B63:C63"/>
    <mergeCell ref="D63:E63"/>
    <mergeCell ref="C47:D47"/>
    <mergeCell ref="C27:D27"/>
    <mergeCell ref="C29:D29"/>
    <mergeCell ref="C31:D31"/>
    <mergeCell ref="C33:D33"/>
    <mergeCell ref="C35:D35"/>
    <mergeCell ref="C37:D37"/>
    <mergeCell ref="C43:D43"/>
    <mergeCell ref="C44:F44"/>
    <mergeCell ref="C45:D45"/>
    <mergeCell ref="C46:F46"/>
    <mergeCell ref="G14:I14"/>
    <mergeCell ref="E15:F15"/>
    <mergeCell ref="G15:I15"/>
    <mergeCell ref="C22:D22"/>
    <mergeCell ref="C23:D23"/>
    <mergeCell ref="C25:D25"/>
    <mergeCell ref="E8:F8"/>
    <mergeCell ref="G9:I9"/>
    <mergeCell ref="G10:I10"/>
    <mergeCell ref="G12:I12"/>
    <mergeCell ref="G13:I13"/>
    <mergeCell ref="C24:F24"/>
    <mergeCell ref="C26:F26"/>
    <mergeCell ref="C28:F28"/>
    <mergeCell ref="C30:F30"/>
    <mergeCell ref="C32:F32"/>
    <mergeCell ref="C34:F34"/>
    <mergeCell ref="C36:F36"/>
    <mergeCell ref="C38:F38"/>
    <mergeCell ref="C40:F40"/>
    <mergeCell ref="C42:F42"/>
    <mergeCell ref="C39:D39"/>
    <mergeCell ref="C41:D41"/>
    <mergeCell ref="C48:F48"/>
    <mergeCell ref="E49:F49"/>
    <mergeCell ref="G49:H49"/>
    <mergeCell ref="C52:D52"/>
    <mergeCell ref="C54:F54"/>
    <mergeCell ref="B61:C61"/>
    <mergeCell ref="D61:E61"/>
    <mergeCell ref="B62:C62"/>
    <mergeCell ref="D62:E62"/>
  </mergeCells>
  <hyperlinks>
    <hyperlink ref="B10" r:id="rId1" xr:uid="{264FC709-55AC-494B-9113-B03650ED3AA7}"/>
  </hyperlinks>
  <printOptions horizontalCentered="1"/>
  <pageMargins left="3.9370078740157501E-2" right="3.9370078740157501E-2" top="0.15748031496063" bottom="0.15748031496063" header="0.31496062992126" footer="0.31496062992126"/>
  <pageSetup paperSize="5" scale="8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9937" r:id="rId5" name="Button 1">
              <controlPr defaultSize="0" print="0" autoFill="0" autoPict="0" macro="[0]!QuoteGen">
                <anchor moveWithCells="1">
                  <from>
                    <xdr:col>3</xdr:col>
                    <xdr:colOff>400050</xdr:colOff>
                    <xdr:row>1</xdr:row>
                    <xdr:rowOff>19050</xdr:rowOff>
                  </from>
                  <to>
                    <xdr:col>4</xdr:col>
                    <xdr:colOff>0</xdr:colOff>
                    <xdr:row>2</xdr:row>
                    <xdr:rowOff>133350</xdr:rowOff>
                  </to>
                </anchor>
              </controlPr>
            </control>
          </mc:Choice>
        </mc:AlternateContent>
        <mc:AlternateContent xmlns:mc="http://schemas.openxmlformats.org/markup-compatibility/2006">
          <mc:Choice Requires="x14">
            <control shapeId="39938" r:id="rId6" name="Button 2">
              <controlPr defaultSize="0" print="0" autoFill="0" autoPict="0" macro="[0]!PDF">
                <anchor moveWithCells="1">
                  <from>
                    <xdr:col>3</xdr:col>
                    <xdr:colOff>400050</xdr:colOff>
                    <xdr:row>4</xdr:row>
                    <xdr:rowOff>0</xdr:rowOff>
                  </from>
                  <to>
                    <xdr:col>4</xdr:col>
                    <xdr:colOff>0</xdr:colOff>
                    <xdr:row>5</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CF4AC-563C-4CB0-9ACB-922C537095B5}">
  <sheetPr codeName="Sheet2"/>
  <dimension ref="A2:H158"/>
  <sheetViews>
    <sheetView showGridLines="0" view="pageLayout" zoomScaleNormal="100" workbookViewId="0">
      <selection activeCell="B15" sqref="B15"/>
    </sheetView>
  </sheetViews>
  <sheetFormatPr defaultColWidth="11.42578125" defaultRowHeight="15"/>
  <cols>
    <col min="1" max="1" width="20.42578125" customWidth="1"/>
    <col min="2" max="2" width="42.5703125" customWidth="1"/>
    <col min="3" max="3" width="14.42578125" customWidth="1"/>
    <col min="4" max="4" width="13.28515625" customWidth="1"/>
    <col min="5" max="5" width="15" customWidth="1"/>
    <col min="6" max="6" width="15.140625" customWidth="1"/>
  </cols>
  <sheetData>
    <row r="2" spans="1:8">
      <c r="H2" s="277"/>
    </row>
    <row r="3" spans="1:8">
      <c r="H3" s="278"/>
    </row>
    <row r="4" spans="1:8">
      <c r="H4" s="278"/>
    </row>
    <row r="5" spans="1:8">
      <c r="A5" s="472" t="str">
        <f>Quote!A5</f>
        <v>4-VEN-005 REV 4 Quoting Capture  Fecha: 16-Ago-2023</v>
      </c>
      <c r="B5" s="472"/>
      <c r="H5" s="278"/>
    </row>
    <row r="6" spans="1:8" ht="14.25" customHeight="1">
      <c r="A6" s="472"/>
      <c r="B6" s="472"/>
      <c r="F6" s="279"/>
    </row>
    <row r="7" spans="1:8">
      <c r="A7" s="280"/>
      <c r="B7" s="281"/>
      <c r="C7" s="281"/>
      <c r="D7" s="281"/>
      <c r="E7" s="281"/>
    </row>
    <row r="8" spans="1:8">
      <c r="C8" s="56"/>
      <c r="D8" s="281"/>
      <c r="E8" s="281"/>
    </row>
    <row r="9" spans="1:8">
      <c r="A9" s="281"/>
      <c r="D9" s="282"/>
      <c r="E9" s="283"/>
      <c r="G9" s="240"/>
    </row>
    <row r="10" spans="1:8">
      <c r="A10" s="281" t="e">
        <v>#N/A</v>
      </c>
      <c r="C10" s="284" t="s">
        <v>156</v>
      </c>
      <c r="D10" s="474"/>
      <c r="E10" s="475"/>
      <c r="G10" s="240"/>
    </row>
    <row r="11" spans="1:8">
      <c r="A11" s="283" t="e">
        <v>#N/A</v>
      </c>
      <c r="B11" s="146"/>
      <c r="C11" s="285" t="s">
        <v>157</v>
      </c>
      <c r="D11" s="476"/>
      <c r="E11" s="477"/>
      <c r="F11" s="281"/>
      <c r="G11" s="240"/>
    </row>
    <row r="12" spans="1:8">
      <c r="A12" s="283" t="s">
        <v>158</v>
      </c>
      <c r="C12" s="285" t="s">
        <v>159</v>
      </c>
      <c r="D12" s="478"/>
      <c r="E12" s="479"/>
      <c r="F12" s="281"/>
      <c r="G12" s="240"/>
    </row>
    <row r="13" spans="1:8">
      <c r="C13" s="286" t="s">
        <v>160</v>
      </c>
      <c r="D13" s="480"/>
      <c r="E13" s="481"/>
      <c r="F13" s="281"/>
    </row>
    <row r="14" spans="1:8">
      <c r="B14" s="283"/>
      <c r="C14" s="240"/>
      <c r="D14" s="287"/>
      <c r="F14" s="281"/>
    </row>
    <row r="15" spans="1:8">
      <c r="A15" s="288"/>
      <c r="B15" s="283"/>
      <c r="D15" s="240"/>
      <c r="E15" s="287"/>
      <c r="F15" s="289"/>
    </row>
    <row r="16" spans="1:8" ht="35.25">
      <c r="A16" s="482" t="s">
        <v>161</v>
      </c>
      <c r="B16" s="482"/>
      <c r="C16" s="482"/>
      <c r="D16" s="482"/>
      <c r="E16" s="482"/>
      <c r="F16" s="240"/>
    </row>
    <row r="17" spans="1:6" ht="15" customHeight="1">
      <c r="A17" s="288" t="s">
        <v>162</v>
      </c>
      <c r="B17" s="290">
        <v>10324</v>
      </c>
      <c r="C17" s="291" t="s">
        <v>163</v>
      </c>
      <c r="D17" s="292"/>
      <c r="E17" s="292"/>
      <c r="F17" s="293"/>
    </row>
    <row r="18" spans="1:6">
      <c r="A18" s="288" t="s">
        <v>164</v>
      </c>
      <c r="B18" s="294">
        <f ca="1">TODAY()</f>
        <v>45665</v>
      </c>
      <c r="C18" s="295" t="s">
        <v>165</v>
      </c>
      <c r="D18" s="292"/>
      <c r="E18" s="292"/>
      <c r="F18" s="293"/>
    </row>
    <row r="19" spans="1:6" ht="14.45" customHeight="1">
      <c r="A19" s="288" t="s">
        <v>166</v>
      </c>
      <c r="B19" s="283" t="s">
        <v>167</v>
      </c>
      <c r="C19" s="296" t="s">
        <v>168</v>
      </c>
      <c r="D19" s="292"/>
      <c r="E19" s="292"/>
      <c r="F19" s="293"/>
    </row>
    <row r="20" spans="1:6" ht="14.45" customHeight="1">
      <c r="A20" s="288" t="s">
        <v>169</v>
      </c>
      <c r="B20" s="297">
        <v>0</v>
      </c>
      <c r="C20" s="296" t="s">
        <v>15</v>
      </c>
      <c r="D20" s="292"/>
      <c r="E20" s="292"/>
      <c r="F20" s="293"/>
    </row>
    <row r="21" spans="1:6">
      <c r="B21" s="146"/>
      <c r="C21" t="s">
        <v>170</v>
      </c>
      <c r="D21" s="292"/>
      <c r="E21" s="292"/>
      <c r="F21" s="293"/>
    </row>
    <row r="22" spans="1:6">
      <c r="A22" s="288" t="s">
        <v>171</v>
      </c>
      <c r="B22" s="283" t="s">
        <v>172</v>
      </c>
      <c r="C22" s="291" t="s">
        <v>173</v>
      </c>
      <c r="D22" s="292"/>
      <c r="E22" s="292"/>
      <c r="F22" s="293"/>
    </row>
    <row r="23" spans="1:6">
      <c r="A23" s="288" t="s">
        <v>174</v>
      </c>
      <c r="B23" s="283" t="s">
        <v>175</v>
      </c>
      <c r="C23" s="295" t="s">
        <v>165</v>
      </c>
      <c r="D23" s="292"/>
      <c r="E23" s="292"/>
      <c r="F23" s="293"/>
    </row>
    <row r="24" spans="1:6">
      <c r="A24" s="288" t="s">
        <v>176</v>
      </c>
      <c r="B24" s="283" t="s">
        <v>177</v>
      </c>
      <c r="C24" s="296" t="s">
        <v>168</v>
      </c>
      <c r="D24" s="292"/>
      <c r="E24" s="292"/>
      <c r="F24" s="293"/>
    </row>
    <row r="25" spans="1:6">
      <c r="A25" s="288" t="s">
        <v>178</v>
      </c>
      <c r="B25" s="283" t="s">
        <v>67</v>
      </c>
      <c r="C25" s="296" t="s">
        <v>15</v>
      </c>
      <c r="D25" s="292"/>
      <c r="E25" s="292"/>
      <c r="F25" s="293"/>
    </row>
    <row r="26" spans="1:6">
      <c r="A26" s="288" t="s">
        <v>179</v>
      </c>
      <c r="B26" s="283" t="s">
        <v>69</v>
      </c>
      <c r="C26" s="296" t="s">
        <v>180</v>
      </c>
      <c r="D26" s="292"/>
      <c r="E26" s="292"/>
      <c r="F26" s="293"/>
    </row>
    <row r="27" spans="1:6">
      <c r="A27" s="288" t="s">
        <v>181</v>
      </c>
      <c r="B27" s="298" t="s">
        <v>71</v>
      </c>
      <c r="C27" s="146"/>
      <c r="E27" s="292"/>
      <c r="F27" s="293"/>
    </row>
    <row r="28" spans="1:6">
      <c r="A28" s="288"/>
      <c r="B28" s="298"/>
      <c r="F28" s="293"/>
    </row>
    <row r="29" spans="1:6">
      <c r="A29" s="483" t="s">
        <v>182</v>
      </c>
      <c r="B29" s="484"/>
      <c r="C29" s="484"/>
      <c r="D29" s="484"/>
      <c r="E29" s="484"/>
      <c r="F29" s="293"/>
    </row>
    <row r="30" spans="1:6">
      <c r="A30" s="484"/>
      <c r="B30" s="484"/>
      <c r="C30" s="484"/>
      <c r="D30" s="484"/>
      <c r="E30" s="484"/>
      <c r="F30" s="293"/>
    </row>
    <row r="31" spans="1:6">
      <c r="A31" s="80"/>
      <c r="B31" s="80"/>
      <c r="C31" s="80"/>
      <c r="D31" s="80"/>
      <c r="E31" s="80"/>
      <c r="F31" s="293"/>
    </row>
    <row r="32" spans="1:6">
      <c r="A32" s="312" t="s">
        <v>183</v>
      </c>
      <c r="B32" s="254" t="s">
        <v>28</v>
      </c>
      <c r="C32" s="311" t="s">
        <v>184</v>
      </c>
      <c r="D32" s="311" t="s">
        <v>30</v>
      </c>
      <c r="E32" s="311" t="s">
        <v>31</v>
      </c>
    </row>
    <row r="33" spans="1:5">
      <c r="A33" s="313">
        <v>1</v>
      </c>
      <c r="B33" s="305" t="s">
        <v>32</v>
      </c>
      <c r="C33" s="321">
        <v>1</v>
      </c>
      <c r="D33" s="315">
        <v>3685.3870999999999</v>
      </c>
      <c r="E33" s="315">
        <v>3685.39</v>
      </c>
    </row>
    <row r="34" spans="1:5">
      <c r="A34" s="313">
        <v>2</v>
      </c>
      <c r="B34" s="305" t="s">
        <v>33</v>
      </c>
      <c r="C34" s="321">
        <v>1</v>
      </c>
      <c r="D34" s="315">
        <v>11700</v>
      </c>
      <c r="E34" s="315">
        <v>11700</v>
      </c>
    </row>
    <row r="35" spans="1:5">
      <c r="A35" s="313">
        <v>3</v>
      </c>
      <c r="B35" s="305" t="s">
        <v>34</v>
      </c>
      <c r="C35" s="321">
        <v>1</v>
      </c>
      <c r="D35" s="315">
        <v>6272.42</v>
      </c>
      <c r="E35" s="315">
        <v>6272.42</v>
      </c>
    </row>
    <row r="36" spans="1:5">
      <c r="A36" s="313">
        <v>4</v>
      </c>
      <c r="B36" s="305" t="s">
        <v>36</v>
      </c>
      <c r="C36" s="321">
        <v>1</v>
      </c>
      <c r="D36" s="315">
        <v>50</v>
      </c>
      <c r="E36" s="315">
        <v>50</v>
      </c>
    </row>
    <row r="37" spans="1:5">
      <c r="A37" s="313">
        <v>5</v>
      </c>
      <c r="B37" s="305" t="s">
        <v>37</v>
      </c>
      <c r="C37" s="321">
        <v>1</v>
      </c>
      <c r="D37" s="315">
        <v>1600</v>
      </c>
      <c r="E37" s="315">
        <v>1600</v>
      </c>
    </row>
    <row r="38" spans="1:5">
      <c r="A38" s="313">
        <v>10</v>
      </c>
      <c r="B38" s="305" t="s">
        <v>27</v>
      </c>
      <c r="C38" s="321">
        <v>1</v>
      </c>
      <c r="D38" s="315">
        <v>1.3</v>
      </c>
      <c r="E38" s="315">
        <v>1.3</v>
      </c>
    </row>
    <row r="39" spans="1:5">
      <c r="A39" s="313">
        <v>11</v>
      </c>
      <c r="B39" s="305" t="s">
        <v>40</v>
      </c>
      <c r="C39" s="321">
        <v>1</v>
      </c>
      <c r="D39" s="315">
        <v>960</v>
      </c>
      <c r="E39" s="315">
        <v>960</v>
      </c>
    </row>
    <row r="40" spans="1:5">
      <c r="A40" s="313"/>
      <c r="B40" s="305"/>
      <c r="C40" s="317" t="s">
        <v>185</v>
      </c>
      <c r="D40" s="318"/>
      <c r="E40" s="318">
        <v>24269.11</v>
      </c>
    </row>
    <row r="41" spans="1:5">
      <c r="A41" s="82"/>
      <c r="B41" s="64"/>
      <c r="C41" s="314" t="s">
        <v>186</v>
      </c>
      <c r="D41" s="315"/>
      <c r="E41" s="315">
        <v>3883.0576000000001</v>
      </c>
    </row>
    <row r="42" spans="1:5" ht="15.75" thickBot="1">
      <c r="A42" s="82"/>
      <c r="B42" s="64"/>
      <c r="C42" s="319" t="s">
        <v>187</v>
      </c>
      <c r="D42" s="320"/>
      <c r="E42" s="320">
        <v>24269.11</v>
      </c>
    </row>
    <row r="43" spans="1:5" ht="15.75" thickTop="1">
      <c r="A43" s="82"/>
      <c r="B43" s="64"/>
      <c r="C43" s="275"/>
      <c r="D43" s="316"/>
      <c r="E43" s="316"/>
    </row>
    <row r="44" spans="1:5">
      <c r="A44" s="306" t="s">
        <v>14</v>
      </c>
      <c r="B44" s="304"/>
      <c r="C44" s="88"/>
      <c r="D44" s="307"/>
      <c r="E44" s="308"/>
    </row>
    <row r="45" spans="1:5">
      <c r="A45" s="288" t="s">
        <v>188</v>
      </c>
      <c r="B45" s="300" t="s">
        <v>17</v>
      </c>
      <c r="C45" s="301"/>
      <c r="D45" s="301"/>
      <c r="E45" s="301"/>
    </row>
    <row r="46" spans="1:5">
      <c r="A46" s="288" t="s">
        <v>18</v>
      </c>
      <c r="B46" s="299" t="s">
        <v>19</v>
      </c>
      <c r="C46" s="301"/>
      <c r="D46" s="301"/>
      <c r="E46" s="301"/>
    </row>
    <row r="47" spans="1:5" ht="15" customHeight="1">
      <c r="A47" s="288" t="s">
        <v>20</v>
      </c>
      <c r="B47" s="283" t="s">
        <v>22</v>
      </c>
      <c r="C47" s="302"/>
      <c r="D47" s="302"/>
      <c r="E47" s="302"/>
    </row>
    <row r="48" spans="1:5">
      <c r="A48" s="302"/>
      <c r="B48" s="302"/>
      <c r="C48" s="302"/>
      <c r="D48" s="302"/>
      <c r="E48" s="302"/>
    </row>
    <row r="49" spans="1:5" ht="15.75" customHeight="1">
      <c r="B49" s="302"/>
      <c r="C49" s="302"/>
      <c r="D49" s="302"/>
      <c r="E49" s="302"/>
    </row>
    <row r="50" spans="1:5" ht="15.75" customHeight="1">
      <c r="A50" s="473" t="s">
        <v>189</v>
      </c>
      <c r="B50" s="473"/>
      <c r="C50" s="473"/>
      <c r="D50" s="473"/>
      <c r="E50" s="473"/>
    </row>
    <row r="51" spans="1:5">
      <c r="A51" s="473"/>
      <c r="B51" s="473"/>
      <c r="C51" s="473"/>
      <c r="D51" s="473"/>
      <c r="E51" s="473"/>
    </row>
    <row r="52" spans="1:5">
      <c r="A52" s="473"/>
      <c r="B52" s="473"/>
      <c r="C52" s="473"/>
      <c r="D52" s="473"/>
      <c r="E52" s="473"/>
    </row>
    <row r="53" spans="1:5">
      <c r="A53" s="473"/>
      <c r="B53" s="473"/>
      <c r="C53" s="473"/>
      <c r="D53" s="473"/>
      <c r="E53" s="473"/>
    </row>
    <row r="54" spans="1:5">
      <c r="A54" s="473"/>
      <c r="B54" s="473"/>
      <c r="C54" s="473"/>
      <c r="D54" s="473"/>
      <c r="E54" s="473"/>
    </row>
    <row r="55" spans="1:5">
      <c r="A55" s="473"/>
      <c r="B55" s="473"/>
      <c r="C55" s="473"/>
      <c r="D55" s="473"/>
      <c r="E55" s="473"/>
    </row>
    <row r="56" spans="1:5">
      <c r="A56" s="473"/>
      <c r="B56" s="473"/>
      <c r="C56" s="473"/>
      <c r="D56" s="473"/>
      <c r="E56" s="473"/>
    </row>
    <row r="57" spans="1:5">
      <c r="A57" s="473"/>
      <c r="B57" s="473"/>
      <c r="C57" s="473"/>
      <c r="D57" s="473"/>
      <c r="E57" s="473"/>
    </row>
    <row r="58" spans="1:5">
      <c r="A58" s="473"/>
      <c r="B58" s="473"/>
      <c r="C58" s="473"/>
      <c r="D58" s="473"/>
      <c r="E58" s="473"/>
    </row>
    <row r="59" spans="1:5">
      <c r="A59" s="473"/>
      <c r="B59" s="473"/>
      <c r="C59" s="473"/>
      <c r="D59" s="473"/>
      <c r="E59" s="473"/>
    </row>
    <row r="60" spans="1:5">
      <c r="A60" s="473"/>
      <c r="B60" s="473"/>
      <c r="C60" s="473"/>
      <c r="D60" s="473"/>
      <c r="E60" s="473"/>
    </row>
    <row r="61" spans="1:5">
      <c r="A61" s="473"/>
      <c r="B61" s="473"/>
      <c r="C61" s="473"/>
      <c r="D61" s="473"/>
      <c r="E61" s="473"/>
    </row>
    <row r="62" spans="1:5">
      <c r="A62" s="473"/>
      <c r="B62" s="473"/>
      <c r="C62" s="473"/>
      <c r="D62" s="473"/>
      <c r="E62" s="473"/>
    </row>
    <row r="63" spans="1:5">
      <c r="A63" s="473"/>
      <c r="B63" s="473"/>
      <c r="C63" s="473"/>
      <c r="D63" s="473"/>
      <c r="E63" s="473"/>
    </row>
    <row r="64" spans="1:5">
      <c r="A64" s="473"/>
      <c r="B64" s="473"/>
      <c r="C64" s="473"/>
      <c r="D64" s="473"/>
      <c r="E64" s="473"/>
    </row>
    <row r="65" spans="1:5">
      <c r="A65" s="473"/>
      <c r="B65" s="473"/>
      <c r="C65" s="473"/>
      <c r="D65" s="473"/>
      <c r="E65" s="473"/>
    </row>
    <row r="66" spans="1:5">
      <c r="A66" s="473"/>
      <c r="B66" s="473"/>
      <c r="C66" s="473"/>
      <c r="D66" s="473"/>
      <c r="E66" s="473"/>
    </row>
    <row r="67" spans="1:5">
      <c r="A67" s="473"/>
      <c r="B67" s="473"/>
      <c r="C67" s="473"/>
      <c r="D67" s="473"/>
      <c r="E67" s="473"/>
    </row>
    <row r="68" spans="1:5">
      <c r="A68" s="473"/>
      <c r="B68" s="473"/>
      <c r="C68" s="473"/>
      <c r="D68" s="473"/>
      <c r="E68" s="473"/>
    </row>
    <row r="69" spans="1:5">
      <c r="A69" s="303"/>
      <c r="B69" s="303"/>
      <c r="C69" s="303"/>
      <c r="D69" s="303"/>
      <c r="E69" s="303"/>
    </row>
    <row r="70" spans="1:5" ht="15" customHeight="1">
      <c r="A70" s="473" t="s">
        <v>190</v>
      </c>
      <c r="B70" s="473"/>
      <c r="C70" s="473"/>
      <c r="D70" s="473"/>
      <c r="E70" s="473"/>
    </row>
    <row r="71" spans="1:5">
      <c r="A71" s="473"/>
      <c r="B71" s="473"/>
      <c r="C71" s="473"/>
      <c r="D71" s="473"/>
      <c r="E71" s="473"/>
    </row>
    <row r="72" spans="1:5">
      <c r="A72" s="473"/>
      <c r="B72" s="473"/>
      <c r="C72" s="473"/>
      <c r="D72" s="473"/>
      <c r="E72" s="473"/>
    </row>
    <row r="73" spans="1:5">
      <c r="A73" s="473"/>
      <c r="B73" s="473"/>
      <c r="C73" s="473"/>
      <c r="D73" s="473"/>
      <c r="E73" s="473"/>
    </row>
    <row r="74" spans="1:5">
      <c r="A74" s="473"/>
      <c r="B74" s="473"/>
      <c r="C74" s="473"/>
      <c r="D74" s="473"/>
      <c r="E74" s="473"/>
    </row>
    <row r="75" spans="1:5">
      <c r="A75" s="473"/>
      <c r="B75" s="473"/>
      <c r="C75" s="473"/>
      <c r="D75" s="473"/>
      <c r="E75" s="473"/>
    </row>
    <row r="76" spans="1:5">
      <c r="A76" s="473"/>
      <c r="B76" s="473"/>
      <c r="C76" s="473"/>
      <c r="D76" s="473"/>
      <c r="E76" s="473"/>
    </row>
    <row r="77" spans="1:5">
      <c r="A77" s="473"/>
      <c r="B77" s="473"/>
      <c r="C77" s="473"/>
      <c r="D77" s="473"/>
      <c r="E77" s="473"/>
    </row>
    <row r="78" spans="1:5">
      <c r="A78" s="473"/>
      <c r="B78" s="473"/>
      <c r="C78" s="473"/>
      <c r="D78" s="473"/>
      <c r="E78" s="473"/>
    </row>
    <row r="79" spans="1:5">
      <c r="A79" s="473"/>
      <c r="B79" s="473"/>
      <c r="C79" s="473"/>
      <c r="D79" s="473"/>
      <c r="E79" s="473"/>
    </row>
    <row r="80" spans="1:5">
      <c r="A80" s="473"/>
      <c r="B80" s="473"/>
      <c r="C80" s="473"/>
      <c r="D80" s="473"/>
      <c r="E80" s="473"/>
    </row>
    <row r="81" spans="1:5">
      <c r="A81" s="473"/>
      <c r="B81" s="473"/>
      <c r="C81" s="473"/>
      <c r="D81" s="473"/>
      <c r="E81" s="473"/>
    </row>
    <row r="82" spans="1:5">
      <c r="A82" s="473"/>
      <c r="B82" s="473"/>
      <c r="C82" s="473"/>
      <c r="D82" s="473"/>
      <c r="E82" s="473"/>
    </row>
    <row r="83" spans="1:5">
      <c r="A83" s="473"/>
      <c r="B83" s="473"/>
      <c r="C83" s="473"/>
      <c r="D83" s="473"/>
      <c r="E83" s="473"/>
    </row>
    <row r="84" spans="1:5">
      <c r="A84" s="473"/>
      <c r="B84" s="473"/>
      <c r="C84" s="473"/>
      <c r="D84" s="473"/>
      <c r="E84" s="473"/>
    </row>
    <row r="85" spans="1:5">
      <c r="A85" s="473"/>
      <c r="B85" s="473"/>
      <c r="C85" s="473"/>
      <c r="D85" s="473"/>
      <c r="E85" s="473"/>
    </row>
    <row r="86" spans="1:5">
      <c r="A86" s="473"/>
      <c r="B86" s="473"/>
      <c r="C86" s="473"/>
      <c r="D86" s="473"/>
      <c r="E86" s="473"/>
    </row>
    <row r="87" spans="1:5">
      <c r="A87" s="473"/>
      <c r="B87" s="473"/>
      <c r="C87" s="473"/>
      <c r="D87" s="473"/>
      <c r="E87" s="473"/>
    </row>
    <row r="88" spans="1:5">
      <c r="A88" s="473"/>
      <c r="B88" s="473"/>
      <c r="C88" s="473"/>
      <c r="D88" s="473"/>
      <c r="E88" s="473"/>
    </row>
    <row r="89" spans="1:5">
      <c r="A89" s="473"/>
      <c r="B89" s="473"/>
      <c r="C89" s="473"/>
      <c r="D89" s="473"/>
      <c r="E89" s="473"/>
    </row>
    <row r="90" spans="1:5">
      <c r="A90" s="473"/>
      <c r="B90" s="473"/>
      <c r="C90" s="473"/>
      <c r="D90" s="473"/>
      <c r="E90" s="473"/>
    </row>
    <row r="91" spans="1:5">
      <c r="A91" s="473"/>
      <c r="B91" s="473"/>
      <c r="C91" s="473"/>
      <c r="D91" s="473"/>
      <c r="E91" s="473"/>
    </row>
    <row r="92" spans="1:5">
      <c r="A92" s="473"/>
      <c r="B92" s="473"/>
      <c r="C92" s="473"/>
      <c r="D92" s="473"/>
      <c r="E92" s="473"/>
    </row>
    <row r="93" spans="1:5">
      <c r="A93" s="473"/>
      <c r="B93" s="473"/>
      <c r="C93" s="473"/>
      <c r="D93" s="473"/>
      <c r="E93" s="473"/>
    </row>
    <row r="94" spans="1:5">
      <c r="A94" s="473"/>
      <c r="B94" s="473"/>
      <c r="C94" s="473"/>
      <c r="D94" s="473"/>
      <c r="E94" s="473"/>
    </row>
    <row r="95" spans="1:5">
      <c r="A95" s="473"/>
      <c r="B95" s="473"/>
      <c r="C95" s="473"/>
      <c r="D95" s="473"/>
      <c r="E95" s="473"/>
    </row>
    <row r="96" spans="1:5">
      <c r="A96" s="473"/>
      <c r="B96" s="473"/>
      <c r="C96" s="473"/>
      <c r="D96" s="473"/>
      <c r="E96" s="473"/>
    </row>
    <row r="97" spans="1:5">
      <c r="A97" s="473"/>
      <c r="B97" s="473"/>
      <c r="C97" s="473"/>
      <c r="D97" s="473"/>
      <c r="E97" s="473"/>
    </row>
    <row r="98" spans="1:5">
      <c r="A98" s="473"/>
      <c r="B98" s="473"/>
      <c r="C98" s="473"/>
      <c r="D98" s="473"/>
      <c r="E98" s="473"/>
    </row>
    <row r="99" spans="1:5">
      <c r="A99" s="473"/>
      <c r="B99" s="473"/>
      <c r="C99" s="473"/>
      <c r="D99" s="473"/>
      <c r="E99" s="473"/>
    </row>
    <row r="100" spans="1:5">
      <c r="A100" s="473"/>
      <c r="B100" s="473"/>
      <c r="C100" s="473"/>
      <c r="D100" s="473"/>
      <c r="E100" s="473"/>
    </row>
    <row r="101" spans="1:5">
      <c r="A101" s="473"/>
      <c r="B101" s="473"/>
      <c r="C101" s="473"/>
      <c r="D101" s="473"/>
      <c r="E101" s="473"/>
    </row>
    <row r="102" spans="1:5">
      <c r="A102" s="473"/>
      <c r="B102" s="473"/>
      <c r="C102" s="473"/>
      <c r="D102" s="473"/>
      <c r="E102" s="473"/>
    </row>
    <row r="103" spans="1:5">
      <c r="A103" s="473"/>
      <c r="B103" s="473"/>
      <c r="C103" s="473"/>
      <c r="D103" s="473"/>
      <c r="E103" s="473"/>
    </row>
    <row r="104" spans="1:5">
      <c r="A104" s="473"/>
      <c r="B104" s="473"/>
      <c r="C104" s="473"/>
      <c r="D104" s="473"/>
      <c r="E104" s="473"/>
    </row>
    <row r="105" spans="1:5">
      <c r="A105" s="473"/>
      <c r="B105" s="473"/>
      <c r="C105" s="473"/>
      <c r="D105" s="473"/>
      <c r="E105" s="473"/>
    </row>
    <row r="106" spans="1:5">
      <c r="A106" s="473"/>
      <c r="B106" s="473"/>
      <c r="C106" s="473"/>
      <c r="D106" s="473"/>
      <c r="E106" s="473"/>
    </row>
    <row r="107" spans="1:5">
      <c r="A107" s="473"/>
      <c r="B107" s="473"/>
      <c r="C107" s="473"/>
      <c r="D107" s="473"/>
      <c r="E107" s="473"/>
    </row>
    <row r="108" spans="1:5">
      <c r="A108" s="473"/>
      <c r="B108" s="473"/>
      <c r="C108" s="473"/>
      <c r="D108" s="473"/>
      <c r="E108" s="473"/>
    </row>
    <row r="109" spans="1:5">
      <c r="A109" s="473"/>
      <c r="B109" s="473"/>
      <c r="C109" s="473"/>
      <c r="D109" s="473"/>
      <c r="E109" s="473"/>
    </row>
    <row r="110" spans="1:5">
      <c r="A110" s="473"/>
      <c r="B110" s="473"/>
      <c r="C110" s="473"/>
      <c r="D110" s="473"/>
      <c r="E110" s="473"/>
    </row>
    <row r="111" spans="1:5">
      <c r="A111" s="302"/>
      <c r="B111" s="302"/>
      <c r="C111" s="302"/>
      <c r="D111" s="302"/>
      <c r="E111" s="302"/>
    </row>
    <row r="112" spans="1:5">
      <c r="A112" s="302"/>
      <c r="B112" s="302"/>
      <c r="C112" s="302"/>
      <c r="D112" s="302"/>
      <c r="E112" s="302"/>
    </row>
    <row r="113" spans="1:5">
      <c r="A113" s="302"/>
      <c r="B113" s="302"/>
      <c r="C113" s="302"/>
      <c r="D113" s="302"/>
      <c r="E113" s="302"/>
    </row>
    <row r="114" spans="1:5">
      <c r="A114" s="303"/>
      <c r="B114" s="303"/>
      <c r="C114" s="303"/>
      <c r="D114" s="303"/>
      <c r="E114" s="303"/>
    </row>
    <row r="115" spans="1:5">
      <c r="A115" s="303"/>
      <c r="B115" s="303"/>
      <c r="C115" s="303"/>
      <c r="D115" s="303"/>
      <c r="E115" s="303"/>
    </row>
    <row r="116" spans="1:5">
      <c r="A116" s="303"/>
      <c r="B116" s="303"/>
      <c r="C116" s="303"/>
      <c r="D116" s="303"/>
      <c r="E116" s="303"/>
    </row>
    <row r="117" spans="1:5">
      <c r="A117" s="303"/>
      <c r="B117" s="303"/>
      <c r="C117" s="303"/>
      <c r="D117" s="303"/>
      <c r="E117" s="303"/>
    </row>
    <row r="118" spans="1:5">
      <c r="A118" s="303"/>
      <c r="B118" s="303"/>
      <c r="C118" s="303"/>
      <c r="D118" s="303"/>
      <c r="E118" s="303"/>
    </row>
    <row r="119" spans="1:5">
      <c r="A119" s="303"/>
      <c r="B119" s="303"/>
      <c r="C119" s="303"/>
      <c r="D119" s="303"/>
      <c r="E119" s="303"/>
    </row>
    <row r="120" spans="1:5">
      <c r="A120" s="303"/>
      <c r="B120" s="303"/>
      <c r="C120" s="303"/>
      <c r="D120" s="303"/>
      <c r="E120" s="303"/>
    </row>
    <row r="121" spans="1:5">
      <c r="A121" s="303"/>
      <c r="B121" s="303"/>
      <c r="C121" s="303"/>
      <c r="D121" s="303"/>
      <c r="E121" s="303"/>
    </row>
    <row r="122" spans="1:5">
      <c r="A122" s="303"/>
      <c r="B122" s="303"/>
      <c r="C122" s="303"/>
      <c r="D122" s="303"/>
      <c r="E122" s="303"/>
    </row>
    <row r="123" spans="1:5">
      <c r="A123" s="303"/>
      <c r="B123" s="303"/>
      <c r="C123" s="303"/>
      <c r="D123" s="303"/>
      <c r="E123" s="303"/>
    </row>
    <row r="124" spans="1:5">
      <c r="A124" s="303"/>
      <c r="B124" s="303"/>
      <c r="C124" s="303"/>
      <c r="D124" s="303"/>
      <c r="E124" s="303"/>
    </row>
    <row r="125" spans="1:5">
      <c r="A125" s="303"/>
      <c r="B125" s="303"/>
      <c r="C125" s="303"/>
      <c r="D125" s="303"/>
      <c r="E125" s="303"/>
    </row>
    <row r="126" spans="1:5">
      <c r="A126" s="303"/>
      <c r="B126" s="303"/>
      <c r="C126" s="303"/>
      <c r="D126" s="303"/>
      <c r="E126" s="303"/>
    </row>
    <row r="127" spans="1:5">
      <c r="A127" s="303"/>
      <c r="B127" s="303"/>
      <c r="C127" s="303"/>
      <c r="D127" s="303"/>
      <c r="E127" s="303"/>
    </row>
    <row r="128" spans="1:5">
      <c r="A128" s="303"/>
      <c r="B128" s="303"/>
      <c r="C128" s="303"/>
      <c r="D128" s="303"/>
      <c r="E128" s="303"/>
    </row>
    <row r="129" spans="1:5">
      <c r="A129" s="303"/>
      <c r="B129" s="303"/>
      <c r="C129" s="303"/>
      <c r="D129" s="303"/>
      <c r="E129" s="303"/>
    </row>
    <row r="130" spans="1:5">
      <c r="A130" s="303"/>
      <c r="B130" s="303"/>
      <c r="C130" s="303"/>
      <c r="D130" s="303"/>
      <c r="E130" s="303"/>
    </row>
    <row r="131" spans="1:5">
      <c r="A131" s="303"/>
      <c r="B131" s="303"/>
      <c r="C131" s="303"/>
      <c r="D131" s="303"/>
      <c r="E131" s="303"/>
    </row>
    <row r="132" spans="1:5">
      <c r="A132" s="303"/>
      <c r="B132" s="303"/>
      <c r="C132" s="303"/>
      <c r="D132" s="303"/>
      <c r="E132" s="303"/>
    </row>
    <row r="133" spans="1:5">
      <c r="A133" s="303"/>
      <c r="B133" s="303"/>
      <c r="C133" s="303"/>
      <c r="D133" s="303"/>
      <c r="E133" s="303"/>
    </row>
    <row r="134" spans="1:5">
      <c r="A134" s="303"/>
      <c r="B134" s="303"/>
      <c r="C134" s="303"/>
      <c r="D134" s="303"/>
      <c r="E134" s="303"/>
    </row>
    <row r="135" spans="1:5">
      <c r="A135" s="303"/>
      <c r="B135" s="303"/>
      <c r="C135" s="303"/>
      <c r="D135" s="303"/>
      <c r="E135" s="303"/>
    </row>
    <row r="136" spans="1:5">
      <c r="A136" s="303"/>
      <c r="B136" s="303"/>
      <c r="C136" s="303"/>
      <c r="D136" s="303"/>
      <c r="E136" s="303"/>
    </row>
    <row r="137" spans="1:5">
      <c r="A137" s="303"/>
      <c r="B137" s="303"/>
      <c r="C137" s="303"/>
      <c r="D137" s="303"/>
      <c r="E137" s="303"/>
    </row>
    <row r="138" spans="1:5">
      <c r="A138" s="303"/>
      <c r="B138" s="303"/>
      <c r="C138" s="303"/>
      <c r="D138" s="303"/>
      <c r="E138" s="303"/>
    </row>
    <row r="139" spans="1:5">
      <c r="A139" s="303"/>
      <c r="B139" s="303"/>
      <c r="C139" s="303"/>
      <c r="D139" s="303"/>
      <c r="E139" s="303"/>
    </row>
    <row r="140" spans="1:5">
      <c r="A140" s="303"/>
      <c r="B140" s="303"/>
      <c r="C140" s="303"/>
      <c r="D140" s="303"/>
      <c r="E140" s="303"/>
    </row>
    <row r="141" spans="1:5">
      <c r="A141" s="303"/>
      <c r="B141" s="303"/>
      <c r="C141" s="303"/>
      <c r="D141" s="303"/>
      <c r="E141" s="303"/>
    </row>
    <row r="142" spans="1:5">
      <c r="A142" s="303"/>
      <c r="B142" s="303"/>
      <c r="C142" s="303"/>
      <c r="D142" s="303"/>
      <c r="E142" s="303"/>
    </row>
    <row r="143" spans="1:5">
      <c r="A143" s="303"/>
      <c r="B143" s="303"/>
      <c r="C143" s="303"/>
      <c r="D143" s="303"/>
      <c r="E143" s="303"/>
    </row>
    <row r="144" spans="1:5">
      <c r="A144" s="303"/>
      <c r="B144" s="303"/>
      <c r="C144" s="303"/>
      <c r="D144" s="303"/>
      <c r="E144" s="303"/>
    </row>
    <row r="145" spans="1:5">
      <c r="A145" s="303"/>
      <c r="B145" s="303"/>
      <c r="C145" s="303"/>
      <c r="D145" s="303"/>
      <c r="E145" s="303"/>
    </row>
    <row r="146" spans="1:5">
      <c r="A146" s="303"/>
      <c r="B146" s="303"/>
      <c r="C146" s="303"/>
      <c r="D146" s="303"/>
      <c r="E146" s="303"/>
    </row>
    <row r="147" spans="1:5">
      <c r="A147" s="303"/>
      <c r="B147" s="303"/>
      <c r="C147" s="303"/>
      <c r="D147" s="303"/>
      <c r="E147" s="303"/>
    </row>
    <row r="148" spans="1:5">
      <c r="A148" s="303"/>
      <c r="B148" s="303"/>
      <c r="C148" s="303"/>
      <c r="D148" s="303"/>
      <c r="E148" s="303"/>
    </row>
    <row r="149" spans="1:5">
      <c r="A149" s="303"/>
      <c r="B149" s="303"/>
      <c r="C149" s="303"/>
      <c r="D149" s="303"/>
      <c r="E149" s="303"/>
    </row>
    <row r="150" spans="1:5">
      <c r="A150" s="303"/>
      <c r="B150" s="303"/>
      <c r="C150" s="303"/>
      <c r="D150" s="303"/>
      <c r="E150" s="303"/>
    </row>
    <row r="151" spans="1:5">
      <c r="A151" s="303"/>
      <c r="B151" s="303"/>
      <c r="C151" s="303"/>
      <c r="D151" s="303"/>
      <c r="E151" s="303"/>
    </row>
    <row r="152" spans="1:5">
      <c r="A152" s="303"/>
      <c r="B152" s="303"/>
      <c r="C152" s="303"/>
      <c r="D152" s="303"/>
      <c r="E152" s="303"/>
    </row>
    <row r="153" spans="1:5">
      <c r="A153" s="303"/>
      <c r="B153" s="303"/>
      <c r="C153" s="303"/>
      <c r="D153" s="303"/>
      <c r="E153" s="303"/>
    </row>
    <row r="154" spans="1:5">
      <c r="A154" s="303"/>
      <c r="B154" s="303"/>
      <c r="C154" s="303"/>
      <c r="D154" s="303"/>
      <c r="E154" s="303"/>
    </row>
    <row r="155" spans="1:5">
      <c r="A155" s="303"/>
      <c r="B155" s="303"/>
      <c r="C155" s="303"/>
      <c r="D155" s="303"/>
      <c r="E155" s="303"/>
    </row>
    <row r="156" spans="1:5">
      <c r="A156" s="303"/>
      <c r="B156" s="303"/>
      <c r="C156" s="303"/>
      <c r="D156" s="303"/>
      <c r="E156" s="303"/>
    </row>
    <row r="157" spans="1:5">
      <c r="A157" s="303"/>
      <c r="B157" s="303"/>
      <c r="C157" s="303"/>
      <c r="D157" s="303"/>
      <c r="E157" s="303"/>
    </row>
    <row r="158" spans="1:5">
      <c r="A158" s="303"/>
      <c r="B158" s="303"/>
      <c r="C158" s="303"/>
      <c r="D158" s="303"/>
      <c r="E158" s="303"/>
    </row>
  </sheetData>
  <mergeCells count="9">
    <mergeCell ref="A5:B6"/>
    <mergeCell ref="A50:E68"/>
    <mergeCell ref="A70:E110"/>
    <mergeCell ref="D10:E10"/>
    <mergeCell ref="D11:E11"/>
    <mergeCell ref="D12:E12"/>
    <mergeCell ref="D13:E13"/>
    <mergeCell ref="A16:E16"/>
    <mergeCell ref="A29:E30"/>
  </mergeCells>
  <hyperlinks>
    <hyperlink ref="B27" r:id="rId1" display="daniel.ruiz@i-btest.com" xr:uid="{6B040535-58E7-4429-B3F9-4418807AD136}"/>
  </hyperlinks>
  <printOptions horizontalCentered="1"/>
  <pageMargins left="3.937007874015748E-2" right="3.937007874015748E-2" top="0.55118110236220474" bottom="0.55118110236220474" header="0.31496062992125984" footer="0.31496062992125984"/>
  <pageSetup paperSize="5" scale="90" orientation="portrait" r:id="rId2"/>
  <headerFooter>
    <oddFooter>&amp;R&amp;"Arial,Normal"&amp;8&amp;K605F53Page &amp;P
4-COM-009 Rev.01</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8369" r:id="rId5" name="Button 1">
              <controlPr defaultSize="0" print="0" autoFill="0" autoPict="0" macro="[0]!PDF">
                <anchor moveWithCells="1">
                  <from>
                    <xdr:col>1</xdr:col>
                    <xdr:colOff>1447800</xdr:colOff>
                    <xdr:row>2</xdr:row>
                    <xdr:rowOff>152400</xdr:rowOff>
                  </from>
                  <to>
                    <xdr:col>1</xdr:col>
                    <xdr:colOff>2638425</xdr:colOff>
                    <xdr:row>4</xdr:row>
                    <xdr:rowOff>85725</xdr:rowOff>
                  </to>
                </anchor>
              </controlPr>
            </control>
          </mc:Choice>
        </mc:AlternateContent>
        <mc:AlternateContent xmlns:mc="http://schemas.openxmlformats.org/markup-compatibility/2006">
          <mc:Choice Requires="x14">
            <control shapeId="58370" r:id="rId6" name="Button 2">
              <controlPr defaultSize="0" print="0" autoFill="0" autoPict="0" macro="[0]!OAGen">
                <anchor moveWithCells="1">
                  <from>
                    <xdr:col>1</xdr:col>
                    <xdr:colOff>1447800</xdr:colOff>
                    <xdr:row>0</xdr:row>
                    <xdr:rowOff>180975</xdr:rowOff>
                  </from>
                  <to>
                    <xdr:col>1</xdr:col>
                    <xdr:colOff>2638425</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9D39E-339C-4A30-BF57-4CC53B9ADC9B}">
  <sheetPr codeName="Hoja2"/>
  <dimension ref="A1:K7"/>
  <sheetViews>
    <sheetView workbookViewId="0">
      <pane ySplit="1" topLeftCell="A2" activePane="bottomLeft" state="frozen"/>
      <selection pane="bottomLeft"/>
    </sheetView>
  </sheetViews>
  <sheetFormatPr defaultColWidth="11.42578125" defaultRowHeight="15"/>
  <cols>
    <col min="1" max="1" width="11.85546875" style="127" bestFit="1" customWidth="1"/>
    <col min="2" max="2" width="8.5703125" style="127" customWidth="1"/>
    <col min="3" max="16384" width="11.42578125" style="127"/>
  </cols>
  <sheetData>
    <row r="1" spans="1:11" ht="54" customHeight="1">
      <c r="A1" s="30"/>
      <c r="B1" s="30"/>
      <c r="C1"/>
      <c r="D1" s="485" t="s">
        <v>191</v>
      </c>
      <c r="E1" s="485"/>
      <c r="F1" s="485"/>
      <c r="G1" s="485"/>
      <c r="H1" s="485"/>
      <c r="I1" s="485"/>
      <c r="J1" s="485"/>
      <c r="K1" s="485"/>
    </row>
    <row r="3" spans="1:11">
      <c r="B3" s="2" t="s">
        <v>163</v>
      </c>
      <c r="C3" s="27" t="s">
        <v>192</v>
      </c>
      <c r="E3" s="2" t="s">
        <v>193</v>
      </c>
      <c r="F3" s="27" t="s">
        <v>194</v>
      </c>
      <c r="H3" s="2" t="s">
        <v>195</v>
      </c>
      <c r="I3" s="309"/>
    </row>
    <row r="4" spans="1:11">
      <c r="B4" s="2" t="s">
        <v>173</v>
      </c>
      <c r="C4" s="27" t="s">
        <v>192</v>
      </c>
    </row>
    <row r="6" spans="1:11">
      <c r="A6"/>
      <c r="B6" s="486" t="s">
        <v>196</v>
      </c>
      <c r="C6" s="487"/>
      <c r="D6" s="487"/>
      <c r="E6" s="487"/>
      <c r="F6" s="487"/>
      <c r="G6" s="487"/>
      <c r="H6" s="487"/>
      <c r="I6" s="487"/>
      <c r="J6" s="487"/>
      <c r="K6" s="487"/>
    </row>
    <row r="7" spans="1:11">
      <c r="A7" s="120" t="s">
        <v>197</v>
      </c>
      <c r="B7" s="310" t="s">
        <v>27</v>
      </c>
      <c r="C7" s="488" t="s">
        <v>28</v>
      </c>
      <c r="D7" s="489"/>
      <c r="E7" s="489"/>
      <c r="F7" s="490"/>
      <c r="G7" s="310" t="s">
        <v>29</v>
      </c>
      <c r="H7" s="310" t="s">
        <v>30</v>
      </c>
      <c r="I7" s="310" t="s">
        <v>198</v>
      </c>
      <c r="J7" s="310" t="s">
        <v>199</v>
      </c>
      <c r="K7" s="310" t="s">
        <v>31</v>
      </c>
    </row>
  </sheetData>
  <sheetProtection insertRows="0" deleteRows="0"/>
  <mergeCells count="3">
    <mergeCell ref="D1:K1"/>
    <mergeCell ref="B6:K6"/>
    <mergeCell ref="C7:F7"/>
  </mergeCells>
  <conditionalFormatting sqref="A1">
    <cfRule type="containsText" dxfId="79" priority="1" operator="containsText" text="Current">
      <formula>NOT(ISERROR(SEARCH("Current",A1)))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kLoadItems">
                <anchor moveWithCells="1">
                  <from>
                    <xdr:col>9</xdr:col>
                    <xdr:colOff>295275</xdr:colOff>
                    <xdr:row>2</xdr:row>
                    <xdr:rowOff>28575</xdr:rowOff>
                  </from>
                  <to>
                    <xdr:col>10</xdr:col>
                    <xdr:colOff>723900</xdr:colOff>
                    <xdr:row>3</xdr:row>
                    <xdr:rowOff>152400</xdr:rowOff>
                  </to>
                </anchor>
              </controlPr>
            </control>
          </mc:Choice>
        </mc:AlternateContent>
        <mc:AlternateContent xmlns:mc="http://schemas.openxmlformats.org/markup-compatibility/2006">
          <mc:Choice Requires="x14">
            <control shapeId="59651" r:id="rId4" name="Button 259">
              <controlPr defaultSize="0" print="0" autoFill="0" autoPict="0" macro="[0]!GetAckNumber">
                <anchor moveWithCells="1">
                  <from>
                    <xdr:col>7</xdr:col>
                    <xdr:colOff>28575</xdr:colOff>
                    <xdr:row>3</xdr:row>
                    <xdr:rowOff>38100</xdr:rowOff>
                  </from>
                  <to>
                    <xdr:col>8</xdr:col>
                    <xdr:colOff>733425</xdr:colOff>
                    <xdr:row>4</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0970B15-DBA0-4A2E-85C0-EEB96FA2CE48}">
          <x14:formula1>
            <xm:f>Tools!$B$9:$B$10</xm:f>
          </x14:formula1>
          <xm:sqref>F3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59D2E-AFF5-4673-AD84-CEE21123005B}">
  <sheetPr codeName="Hoja12"/>
  <dimension ref="A1:O179"/>
  <sheetViews>
    <sheetView showGridLines="0" zoomScale="98" zoomScaleNormal="98" workbookViewId="0">
      <pane ySplit="1" topLeftCell="A23" activePane="bottomLeft" state="frozen"/>
      <selection pane="bottomLeft" activeCell="F29" sqref="F29"/>
    </sheetView>
  </sheetViews>
  <sheetFormatPr defaultColWidth="11.42578125" defaultRowHeight="15"/>
  <cols>
    <col min="1" max="1" width="10.7109375" customWidth="1"/>
    <col min="2" max="2" width="20" customWidth="1"/>
    <col min="3" max="3" width="8.42578125" customWidth="1"/>
    <col min="4" max="4" width="32.140625" customWidth="1"/>
    <col min="5" max="5" width="18.85546875" customWidth="1"/>
    <col min="9" max="10" width="8.5703125" customWidth="1"/>
    <col min="13" max="13" width="16.85546875" customWidth="1"/>
    <col min="14" max="14" width="17.7109375" customWidth="1"/>
    <col min="15" max="15" width="30.42578125" customWidth="1"/>
  </cols>
  <sheetData>
    <row r="1" spans="1:15" ht="54.6" customHeight="1">
      <c r="A1" s="30"/>
      <c r="B1" s="30"/>
      <c r="C1" s="485" t="s">
        <v>200</v>
      </c>
      <c r="D1" s="485"/>
      <c r="E1" s="485"/>
      <c r="F1" s="485"/>
      <c r="G1" s="485"/>
      <c r="H1" s="493" t="s">
        <v>201</v>
      </c>
      <c r="I1" s="493"/>
      <c r="J1" s="493"/>
      <c r="K1" s="31"/>
    </row>
    <row r="2" spans="1:15">
      <c r="G2" s="64"/>
      <c r="H2" s="64"/>
      <c r="I2" s="64"/>
      <c r="J2" s="64"/>
      <c r="K2" s="64"/>
      <c r="L2" s="64"/>
      <c r="M2" s="64"/>
      <c r="N2" s="64"/>
      <c r="O2" s="64"/>
    </row>
    <row r="3" spans="1:15" ht="15" customHeight="1">
      <c r="A3" s="32"/>
      <c r="B3" s="491" t="s">
        <v>32</v>
      </c>
      <c r="C3" s="491"/>
      <c r="D3" s="491"/>
      <c r="E3" s="491"/>
      <c r="G3" s="64"/>
      <c r="H3" s="64"/>
      <c r="I3" s="64"/>
      <c r="J3" s="64"/>
      <c r="K3" s="64"/>
      <c r="L3" s="64"/>
      <c r="M3" s="64"/>
      <c r="N3" s="64"/>
      <c r="O3" s="64"/>
    </row>
    <row r="4" spans="1:15" ht="68.25" customHeight="1">
      <c r="B4" s="442"/>
      <c r="C4" s="442"/>
      <c r="D4" s="442"/>
      <c r="E4" s="442"/>
      <c r="F4" s="64"/>
      <c r="G4" s="64"/>
      <c r="H4" s="64"/>
      <c r="I4" s="64"/>
      <c r="J4" s="64"/>
      <c r="K4" s="64"/>
      <c r="L4" s="64"/>
      <c r="M4" s="64"/>
      <c r="N4" s="64"/>
      <c r="O4" s="64"/>
    </row>
    <row r="5" spans="1:15" ht="14.45" customHeight="1">
      <c r="C5" s="64"/>
      <c r="D5" s="64"/>
      <c r="E5" s="64"/>
      <c r="F5" s="64"/>
      <c r="G5" s="64"/>
      <c r="H5" s="64"/>
      <c r="I5" s="64"/>
      <c r="J5" s="64"/>
      <c r="K5" s="64"/>
      <c r="L5" s="64"/>
      <c r="M5" s="64"/>
      <c r="N5" s="64"/>
      <c r="O5" s="64"/>
    </row>
    <row r="6" spans="1:15">
      <c r="B6" s="491" t="s">
        <v>112</v>
      </c>
      <c r="C6" s="491"/>
      <c r="D6" s="491"/>
      <c r="E6" s="491"/>
      <c r="F6" s="64"/>
      <c r="G6" s="64"/>
      <c r="I6" s="36"/>
    </row>
    <row r="7" spans="1:15" ht="77.25" customHeight="1">
      <c r="B7" s="442"/>
      <c r="C7" s="442"/>
      <c r="D7" s="442"/>
      <c r="E7" s="442"/>
      <c r="F7" s="64"/>
      <c r="I7" s="36"/>
    </row>
    <row r="8" spans="1:15">
      <c r="B8" s="64"/>
      <c r="C8" s="64"/>
      <c r="D8" s="64"/>
      <c r="E8" s="64"/>
      <c r="F8" s="64"/>
    </row>
    <row r="9" spans="1:15">
      <c r="B9" s="491" t="s">
        <v>94</v>
      </c>
      <c r="C9" s="491"/>
      <c r="D9" s="491"/>
      <c r="E9" s="491"/>
      <c r="F9" s="64"/>
    </row>
    <row r="10" spans="1:15" ht="54.75" customHeight="1">
      <c r="B10" s="442"/>
      <c r="C10" s="442"/>
      <c r="D10" s="442"/>
      <c r="E10" s="442"/>
      <c r="F10" s="64"/>
    </row>
    <row r="11" spans="1:15">
      <c r="C11" s="64"/>
      <c r="D11" s="64"/>
      <c r="E11" s="64"/>
      <c r="F11" s="64"/>
    </row>
    <row r="12" spans="1:15">
      <c r="B12" s="491" t="s">
        <v>95</v>
      </c>
      <c r="C12" s="491"/>
      <c r="D12" s="491"/>
      <c r="E12" s="491"/>
      <c r="F12" s="64"/>
    </row>
    <row r="13" spans="1:15" ht="58.5" customHeight="1">
      <c r="B13" s="442"/>
      <c r="C13" s="442"/>
      <c r="D13" s="442"/>
      <c r="E13" s="442"/>
      <c r="F13" s="64"/>
    </row>
    <row r="14" spans="1:15">
      <c r="C14" s="64"/>
      <c r="D14" s="64"/>
      <c r="E14" s="64"/>
      <c r="F14" s="64"/>
    </row>
    <row r="15" spans="1:15" ht="15" customHeight="1">
      <c r="B15" s="494" t="s">
        <v>92</v>
      </c>
      <c r="C15" s="491"/>
      <c r="D15" s="491"/>
      <c r="E15" s="491"/>
      <c r="F15" s="64"/>
    </row>
    <row r="16" spans="1:15" ht="30" customHeight="1">
      <c r="B16" s="442"/>
      <c r="C16" s="442"/>
      <c r="D16" s="442"/>
      <c r="E16" s="442"/>
      <c r="F16" s="64"/>
    </row>
    <row r="17" spans="2:8">
      <c r="B17" s="64"/>
      <c r="C17" s="64"/>
      <c r="D17" s="64"/>
      <c r="E17" s="64"/>
      <c r="F17" s="64"/>
    </row>
    <row r="18" spans="2:8">
      <c r="B18" s="491" t="s">
        <v>98</v>
      </c>
      <c r="C18" s="491"/>
      <c r="D18" s="491"/>
      <c r="E18" s="491"/>
      <c r="F18" s="64"/>
    </row>
    <row r="19" spans="2:8" ht="30" customHeight="1">
      <c r="B19" s="442"/>
      <c r="C19" s="442"/>
      <c r="D19" s="442"/>
      <c r="E19" s="442"/>
      <c r="F19" s="64"/>
    </row>
    <row r="20" spans="2:8">
      <c r="B20" s="64"/>
      <c r="C20" s="64"/>
      <c r="D20" s="64"/>
      <c r="E20" s="64"/>
      <c r="F20" s="64"/>
      <c r="G20" s="64"/>
      <c r="H20" s="64"/>
    </row>
    <row r="21" spans="2:8" ht="20.100000000000001" customHeight="1">
      <c r="B21" s="491" t="s">
        <v>34</v>
      </c>
      <c r="C21" s="491"/>
      <c r="D21" s="491"/>
      <c r="E21" s="491"/>
    </row>
    <row r="22" spans="2:8" ht="57.75" customHeight="1">
      <c r="B22" s="442"/>
      <c r="C22" s="442"/>
      <c r="D22" s="442"/>
      <c r="E22" s="442"/>
    </row>
    <row r="23" spans="2:8" ht="20.100000000000001" customHeight="1"/>
    <row r="24" spans="2:8" ht="20.100000000000001" customHeight="1">
      <c r="B24" s="491" t="s">
        <v>88</v>
      </c>
      <c r="C24" s="491"/>
      <c r="D24" s="491"/>
      <c r="E24" s="491"/>
    </row>
    <row r="25" spans="2:8" ht="55.5" customHeight="1">
      <c r="B25" s="442"/>
      <c r="C25" s="442"/>
      <c r="D25" s="442"/>
      <c r="E25" s="442"/>
    </row>
    <row r="26" spans="2:8" ht="20.100000000000001" customHeight="1"/>
    <row r="27" spans="2:8" ht="20.100000000000001" customHeight="1">
      <c r="B27" s="491" t="s">
        <v>99</v>
      </c>
      <c r="C27" s="491"/>
      <c r="D27" s="491"/>
      <c r="E27" s="491"/>
    </row>
    <row r="28" spans="2:8" ht="20.100000000000001" customHeight="1">
      <c r="B28" s="442"/>
      <c r="C28" s="442"/>
      <c r="D28" s="442"/>
      <c r="E28" s="442"/>
    </row>
    <row r="29" spans="2:8" ht="20.100000000000001" customHeight="1"/>
    <row r="30" spans="2:8" ht="20.100000000000001" customHeight="1">
      <c r="B30" s="491" t="s">
        <v>36</v>
      </c>
      <c r="C30" s="491"/>
      <c r="D30" s="491"/>
      <c r="E30" s="491"/>
    </row>
    <row r="31" spans="2:8" ht="20.25" customHeight="1">
      <c r="B31" s="452"/>
      <c r="C31" s="452"/>
      <c r="D31" s="452"/>
      <c r="E31" s="452"/>
    </row>
    <row r="32" spans="2:8" ht="20.100000000000001" customHeight="1"/>
    <row r="33" spans="2:5" ht="20.100000000000001" customHeight="1">
      <c r="B33" s="492" t="s">
        <v>40</v>
      </c>
      <c r="C33" s="492"/>
      <c r="D33" s="492"/>
      <c r="E33" s="492"/>
    </row>
    <row r="34" spans="2:5" ht="20.100000000000001" customHeight="1">
      <c r="B34" s="442"/>
      <c r="C34" s="442"/>
      <c r="D34" s="442"/>
      <c r="E34" s="442"/>
    </row>
    <row r="35" spans="2:5" ht="20.100000000000001" customHeight="1"/>
    <row r="36" spans="2:5" ht="20.100000000000001" customHeight="1">
      <c r="B36" s="492"/>
      <c r="C36" s="492"/>
      <c r="D36" s="492"/>
      <c r="E36" s="492"/>
    </row>
    <row r="37" spans="2:5" ht="20.100000000000001" customHeight="1">
      <c r="B37" s="442"/>
      <c r="C37" s="442"/>
      <c r="D37" s="442"/>
      <c r="E37" s="442"/>
    </row>
    <row r="38" spans="2:5" ht="20.100000000000001" customHeight="1"/>
    <row r="39" spans="2:5" ht="20.100000000000001" customHeight="1"/>
    <row r="40" spans="2:5" ht="20.100000000000001" customHeight="1"/>
    <row r="41" spans="2:5" ht="20.100000000000001" customHeight="1"/>
    <row r="42" spans="2:5" ht="20.100000000000001" customHeight="1"/>
    <row r="43" spans="2:5" ht="20.100000000000001" customHeight="1"/>
    <row r="44" spans="2:5" ht="20.100000000000001" customHeight="1"/>
    <row r="45" spans="2:5" ht="20.100000000000001" customHeight="1"/>
    <row r="46" spans="2:5" ht="20.100000000000001" customHeight="1"/>
    <row r="47" spans="2:5" ht="20.100000000000001" customHeight="1"/>
    <row r="48" spans="2:5"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row r="74" ht="20.100000000000001" customHeight="1"/>
    <row r="75" ht="20.100000000000001" customHeight="1"/>
    <row r="76" ht="20.100000000000001" customHeight="1"/>
    <row r="77" ht="20.100000000000001" customHeight="1"/>
    <row r="78" ht="20.100000000000001" customHeight="1"/>
    <row r="79" ht="20.100000000000001" customHeight="1"/>
    <row r="80" ht="20.100000000000001" customHeight="1"/>
    <row r="81" ht="20.100000000000001" customHeight="1"/>
    <row r="82" ht="20.100000000000001" customHeight="1"/>
    <row r="83" ht="20.100000000000001" customHeight="1"/>
    <row r="84" ht="20.100000000000001" customHeight="1"/>
    <row r="85" ht="20.100000000000001" customHeight="1"/>
    <row r="86" ht="20.100000000000001" customHeight="1"/>
    <row r="87" ht="20.100000000000001" customHeight="1"/>
    <row r="88" ht="20.100000000000001" customHeight="1"/>
    <row r="89" ht="20.100000000000001" customHeight="1"/>
    <row r="90" ht="20.100000000000001" customHeight="1"/>
    <row r="91" ht="20.100000000000001" customHeight="1"/>
    <row r="92" ht="20.100000000000001" customHeight="1"/>
    <row r="93" ht="20.100000000000001" customHeight="1"/>
    <row r="94" ht="20.100000000000001" customHeight="1"/>
    <row r="95" ht="20.100000000000001" customHeight="1"/>
    <row r="96" ht="20.100000000000001" customHeight="1"/>
    <row r="97" ht="20.100000000000001" customHeight="1"/>
    <row r="98" ht="20.100000000000001" customHeight="1"/>
    <row r="99" ht="20.100000000000001" customHeight="1"/>
    <row r="100" ht="20.100000000000001" customHeight="1"/>
    <row r="101" ht="20.100000000000001" customHeight="1"/>
    <row r="102" ht="20.100000000000001" customHeight="1"/>
    <row r="103" ht="20.100000000000001" customHeight="1"/>
    <row r="104" ht="20.100000000000001" customHeight="1"/>
    <row r="105" ht="20.100000000000001" customHeight="1"/>
    <row r="106" ht="20.100000000000001" customHeight="1"/>
    <row r="107" ht="20.100000000000001" customHeight="1"/>
    <row r="108" ht="20.100000000000001" customHeight="1"/>
    <row r="109" ht="20.100000000000001" customHeight="1"/>
    <row r="110" ht="20.100000000000001" customHeight="1"/>
    <row r="111" ht="20.100000000000001" customHeight="1"/>
    <row r="112"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20.100000000000001" customHeight="1"/>
    <row r="122" ht="20.100000000000001" customHeight="1"/>
    <row r="123" ht="20.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20.100000000000001" customHeight="1"/>
    <row r="133" ht="20.100000000000001" customHeight="1"/>
    <row r="134" ht="20.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row r="142" ht="20.100000000000001" customHeight="1"/>
    <row r="143" ht="20.100000000000001" customHeight="1"/>
    <row r="144" ht="20.100000000000001" customHeight="1"/>
    <row r="145" ht="20.100000000000001" customHeight="1"/>
    <row r="146" ht="20.100000000000001" customHeight="1"/>
    <row r="147" ht="20.100000000000001" customHeight="1"/>
    <row r="148" ht="20.100000000000001" customHeight="1"/>
    <row r="149" ht="20.100000000000001" customHeight="1"/>
    <row r="150" ht="20.100000000000001" customHeight="1"/>
    <row r="151" ht="20.100000000000001" customHeight="1"/>
    <row r="152" ht="20.100000000000001" customHeight="1"/>
    <row r="153" ht="20.100000000000001" customHeight="1"/>
    <row r="154" ht="20.100000000000001" customHeight="1"/>
    <row r="155" ht="20.100000000000001" customHeight="1"/>
    <row r="156" ht="20.100000000000001" customHeight="1"/>
    <row r="157" ht="20.100000000000001" customHeight="1"/>
    <row r="158" ht="20.100000000000001" customHeight="1"/>
    <row r="159" ht="20.100000000000001" customHeight="1"/>
    <row r="160" ht="20.100000000000001" customHeight="1"/>
    <row r="161" ht="20.100000000000001" customHeight="1"/>
    <row r="162" ht="20.100000000000001" customHeight="1"/>
    <row r="163" ht="20.100000000000001" customHeight="1"/>
    <row r="164" ht="20.100000000000001" customHeight="1"/>
    <row r="165" ht="20.100000000000001" customHeight="1"/>
    <row r="166" ht="20.100000000000001" customHeight="1"/>
    <row r="167" ht="20.100000000000001" customHeight="1"/>
    <row r="168" ht="20.100000000000001" customHeight="1"/>
    <row r="169" ht="20.100000000000001" customHeight="1"/>
    <row r="170" ht="20.100000000000001" customHeight="1"/>
    <row r="171" ht="20.100000000000001" customHeight="1"/>
    <row r="172" ht="20.100000000000001" customHeight="1"/>
    <row r="173" ht="20.100000000000001" customHeight="1"/>
    <row r="174" ht="20.100000000000001" customHeight="1"/>
    <row r="175" ht="20.100000000000001" customHeight="1"/>
    <row r="176" ht="20.100000000000001" customHeight="1"/>
    <row r="177" ht="20.100000000000001" customHeight="1"/>
    <row r="178" ht="20.100000000000001" customHeight="1"/>
    <row r="179" ht="20.100000000000001" customHeight="1"/>
  </sheetData>
  <mergeCells count="26">
    <mergeCell ref="C1:G1"/>
    <mergeCell ref="H1:J1"/>
    <mergeCell ref="B36:E36"/>
    <mergeCell ref="B37:E37"/>
    <mergeCell ref="B19:E19"/>
    <mergeCell ref="B3:E3"/>
    <mergeCell ref="B6:E6"/>
    <mergeCell ref="B9:E9"/>
    <mergeCell ref="B12:E12"/>
    <mergeCell ref="B15:E15"/>
    <mergeCell ref="B18:E18"/>
    <mergeCell ref="B4:E4"/>
    <mergeCell ref="B7:E7"/>
    <mergeCell ref="B10:E10"/>
    <mergeCell ref="B13:E13"/>
    <mergeCell ref="B16:E16"/>
    <mergeCell ref="B28:E28"/>
    <mergeCell ref="B30:E30"/>
    <mergeCell ref="B31:E31"/>
    <mergeCell ref="B33:E33"/>
    <mergeCell ref="B34:E34"/>
    <mergeCell ref="B21:E21"/>
    <mergeCell ref="B22:E22"/>
    <mergeCell ref="B24:E24"/>
    <mergeCell ref="B25:E25"/>
    <mergeCell ref="B27:E27"/>
  </mergeCells>
  <conditionalFormatting sqref="A1">
    <cfRule type="containsText" dxfId="78" priority="1" operator="containsText" text="Current">
      <formula>NOT(ISERROR(SEARCH("Current",A1)))</formula>
    </cfRule>
  </conditionalFormatting>
  <pageMargins left="0.25" right="0.25" top="0.75" bottom="0.75" header="0.3" footer="0.3"/>
  <pageSetup scale="6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DescriptionsQuote">
                <anchor moveWithCells="1">
                  <from>
                    <xdr:col>7</xdr:col>
                    <xdr:colOff>104775</xdr:colOff>
                    <xdr:row>1</xdr:row>
                    <xdr:rowOff>180975</xdr:rowOff>
                  </from>
                  <to>
                    <xdr:col>9</xdr:col>
                    <xdr:colOff>28575</xdr:colOff>
                    <xdr:row>3</xdr:row>
                    <xdr:rowOff>95250</xdr:rowOff>
                  </to>
                </anchor>
              </controlPr>
            </control>
          </mc:Choice>
        </mc:AlternateContent>
        <mc:AlternateContent xmlns:mc="http://schemas.openxmlformats.org/markup-compatibility/2006">
          <mc:Choice Requires="x14">
            <control shapeId="40962" r:id="rId5" name="Button 2">
              <controlPr defaultSize="0" print="0" autoFill="0" autoPict="0" macro="[0]!DescriptionsBud">
                <anchor moveWithCells="1">
                  <from>
                    <xdr:col>7</xdr:col>
                    <xdr:colOff>95250</xdr:colOff>
                    <xdr:row>3</xdr:row>
                    <xdr:rowOff>304800</xdr:rowOff>
                  </from>
                  <to>
                    <xdr:col>9</xdr:col>
                    <xdr:colOff>19050</xdr:colOff>
                    <xdr:row>3</xdr:row>
                    <xdr:rowOff>600075</xdr:rowOff>
                  </to>
                </anchor>
              </controlPr>
            </control>
          </mc:Choice>
        </mc:AlternateContent>
        <mc:AlternateContent xmlns:mc="http://schemas.openxmlformats.org/markup-compatibility/2006">
          <mc:Choice Requires="x14">
            <control shapeId="40963" r:id="rId6" name="Button 3">
              <controlPr defaultSize="0" print="0" autoFill="0" autoPict="0" macro="[0]!DescriptionsGetFixture">
                <anchor moveWithCells="1">
                  <from>
                    <xdr:col>5</xdr:col>
                    <xdr:colOff>285750</xdr:colOff>
                    <xdr:row>4</xdr:row>
                    <xdr:rowOff>171450</xdr:rowOff>
                  </from>
                  <to>
                    <xdr:col>7</xdr:col>
                    <xdr:colOff>28575</xdr:colOff>
                    <xdr:row>6</xdr:row>
                    <xdr:rowOff>95250</xdr:rowOff>
                  </to>
                </anchor>
              </controlPr>
            </control>
          </mc:Choice>
        </mc:AlternateContent>
        <mc:AlternateContent xmlns:mc="http://schemas.openxmlformats.org/markup-compatibility/2006">
          <mc:Choice Requires="x14">
            <control shapeId="40964" r:id="rId7" name="Button 4">
              <controlPr defaultSize="0" print="0" autoFill="0" autoPict="0" macro="[0]!DescriptionsGetLed">
                <anchor moveWithCells="1">
                  <from>
                    <xdr:col>5</xdr:col>
                    <xdr:colOff>285750</xdr:colOff>
                    <xdr:row>6</xdr:row>
                    <xdr:rowOff>180975</xdr:rowOff>
                  </from>
                  <to>
                    <xdr:col>7</xdr:col>
                    <xdr:colOff>28575</xdr:colOff>
                    <xdr:row>6</xdr:row>
                    <xdr:rowOff>485775</xdr:rowOff>
                  </to>
                </anchor>
              </controlPr>
            </control>
          </mc:Choice>
        </mc:AlternateContent>
        <mc:AlternateContent xmlns:mc="http://schemas.openxmlformats.org/markup-compatibility/2006">
          <mc:Choice Requires="x14">
            <control shapeId="40965" r:id="rId8" name="Button 5">
              <controlPr defaultSize="0" print="0" autoFill="0" autoPict="0" macro="[0]!DescriptionsGetFlash">
                <anchor moveWithCells="1">
                  <from>
                    <xdr:col>5</xdr:col>
                    <xdr:colOff>285750</xdr:colOff>
                    <xdr:row>6</xdr:row>
                    <xdr:rowOff>571500</xdr:rowOff>
                  </from>
                  <to>
                    <xdr:col>7</xdr:col>
                    <xdr:colOff>28575</xdr:colOff>
                    <xdr:row>6</xdr:row>
                    <xdr:rowOff>876300</xdr:rowOff>
                  </to>
                </anchor>
              </controlPr>
            </control>
          </mc:Choice>
        </mc:AlternateContent>
        <mc:AlternateContent xmlns:mc="http://schemas.openxmlformats.org/markup-compatibility/2006">
          <mc:Choice Requires="x14">
            <control shapeId="40966" r:id="rId9" name="Button 6">
              <controlPr defaultSize="0" print="0" autoFill="0" autoPict="0" macro="[0]!DescriptionsGetDev">
                <anchor moveWithCells="1">
                  <from>
                    <xdr:col>5</xdr:col>
                    <xdr:colOff>285750</xdr:colOff>
                    <xdr:row>1</xdr:row>
                    <xdr:rowOff>190500</xdr:rowOff>
                  </from>
                  <to>
                    <xdr:col>7</xdr:col>
                    <xdr:colOff>28575</xdr:colOff>
                    <xdr:row>3</xdr:row>
                    <xdr:rowOff>95250</xdr:rowOff>
                  </to>
                </anchor>
              </controlPr>
            </control>
          </mc:Choice>
        </mc:AlternateContent>
        <mc:AlternateContent xmlns:mc="http://schemas.openxmlformats.org/markup-compatibility/2006">
          <mc:Choice Requires="x14">
            <control shapeId="40967" r:id="rId10" name="Button 7">
              <controlPr defaultSize="0" print="0" autoFill="0" autoPict="0" macro="[0]!DescriptionsGetDeb">
                <anchor moveWithCells="1">
                  <from>
                    <xdr:col>5</xdr:col>
                    <xdr:colOff>285750</xdr:colOff>
                    <xdr:row>6</xdr:row>
                    <xdr:rowOff>971550</xdr:rowOff>
                  </from>
                  <to>
                    <xdr:col>7</xdr:col>
                    <xdr:colOff>28575</xdr:colOff>
                    <xdr:row>8</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E5CAB-6C66-41E1-A1FA-6EFFDBA19328}">
  <sheetPr codeName="Hoja7"/>
  <dimension ref="A1:J69"/>
  <sheetViews>
    <sheetView showGridLines="0" tabSelected="1" showRuler="0" view="pageLayout" zoomScale="124" zoomScaleNormal="100" zoomScaleSheetLayoutView="160" zoomScalePageLayoutView="124" workbookViewId="0">
      <selection activeCell="A4" sqref="A4"/>
    </sheetView>
  </sheetViews>
  <sheetFormatPr defaultColWidth="11.42578125" defaultRowHeight="15"/>
  <cols>
    <col min="1" max="1" width="12.7109375" style="127" customWidth="1"/>
    <col min="2" max="2" width="14.42578125" style="127" customWidth="1"/>
    <col min="3" max="3" width="7.85546875" style="127" customWidth="1"/>
    <col min="4" max="4" width="7.7109375" style="127" customWidth="1"/>
    <col min="5" max="8" width="12.7109375" style="127" customWidth="1"/>
    <col min="9" max="9" width="6.7109375" style="127" customWidth="1"/>
    <col min="10" max="10" width="12.7109375" style="127" customWidth="1"/>
    <col min="11" max="16384" width="11.42578125" style="127"/>
  </cols>
  <sheetData>
    <row r="1" spans="1:10">
      <c r="A1" s="408" t="s">
        <v>1525</v>
      </c>
      <c r="B1" s="182"/>
      <c r="C1" s="182"/>
      <c r="D1" s="182"/>
      <c r="E1" s="182"/>
      <c r="F1" s="182"/>
      <c r="G1" s="183" t="s">
        <v>9</v>
      </c>
      <c r="H1" s="183"/>
      <c r="I1" s="183"/>
      <c r="J1" s="187">
        <f ca="1">TODAY()</f>
        <v>45665</v>
      </c>
    </row>
    <row r="2" spans="1:10">
      <c r="A2" t="s">
        <v>202</v>
      </c>
      <c r="B2"/>
      <c r="C2"/>
      <c r="D2"/>
      <c r="E2"/>
      <c r="F2" t="s">
        <v>203</v>
      </c>
      <c r="G2"/>
      <c r="H2"/>
      <c r="I2"/>
    </row>
    <row r="3" spans="1:10">
      <c r="A3" s="508"/>
      <c r="B3" s="508"/>
      <c r="C3" s="508"/>
      <c r="D3" s="508"/>
      <c r="F3" s="525" t="s">
        <v>204</v>
      </c>
      <c r="G3" s="526"/>
      <c r="H3" s="526"/>
      <c r="I3" s="526"/>
      <c r="J3" s="188"/>
    </row>
    <row r="5" spans="1:10">
      <c r="A5" t="s">
        <v>205</v>
      </c>
      <c r="B5"/>
      <c r="C5"/>
      <c r="D5"/>
      <c r="E5"/>
      <c r="F5" t="s">
        <v>206</v>
      </c>
    </row>
    <row r="6" spans="1:10">
      <c r="A6" s="509"/>
      <c r="B6" s="509"/>
      <c r="C6" s="509"/>
      <c r="D6" s="509"/>
      <c r="F6" s="510"/>
      <c r="G6" s="509"/>
      <c r="H6" s="509"/>
      <c r="I6" s="509"/>
      <c r="J6" s="509"/>
    </row>
    <row r="7" spans="1:10" ht="9.75" customHeight="1"/>
    <row r="8" spans="1:10" ht="12.75" customHeight="1">
      <c r="A8" s="362"/>
    </row>
    <row r="9" spans="1:10">
      <c r="A9" s="511" t="s">
        <v>207</v>
      </c>
      <c r="B9" s="511"/>
      <c r="C9" s="184" t="s">
        <v>208</v>
      </c>
      <c r="D9" s="184" t="s">
        <v>209</v>
      </c>
      <c r="E9" s="184" t="s">
        <v>29</v>
      </c>
      <c r="F9" s="495" t="s">
        <v>210</v>
      </c>
      <c r="G9" s="496"/>
      <c r="H9" s="497"/>
      <c r="I9" s="185" t="s">
        <v>211</v>
      </c>
      <c r="J9" s="185" t="s">
        <v>212</v>
      </c>
    </row>
    <row r="10" spans="1:10" ht="30" customHeight="1">
      <c r="A10" s="500" t="s">
        <v>213</v>
      </c>
      <c r="B10" s="500"/>
      <c r="C10" s="189" t="b">
        <v>0</v>
      </c>
      <c r="D10" s="189" t="b">
        <v>0</v>
      </c>
      <c r="E10" s="190"/>
      <c r="F10" s="512"/>
      <c r="G10" s="513"/>
      <c r="H10" s="514"/>
      <c r="I10" s="191"/>
      <c r="J10" s="192"/>
    </row>
    <row r="11" spans="1:10" ht="15" customHeight="1">
      <c r="A11" s="498" t="s">
        <v>214</v>
      </c>
      <c r="B11" s="498"/>
      <c r="C11" s="193" t="b">
        <v>0</v>
      </c>
      <c r="D11" s="193" t="b">
        <v>0</v>
      </c>
      <c r="E11" s="194"/>
      <c r="F11" s="515"/>
      <c r="G11" s="516"/>
      <c r="H11" s="517"/>
      <c r="I11" s="195"/>
      <c r="J11" s="196"/>
    </row>
    <row r="12" spans="1:10">
      <c r="A12" s="501" t="s">
        <v>215</v>
      </c>
      <c r="B12" s="501"/>
      <c r="C12" s="189" t="b">
        <v>0</v>
      </c>
      <c r="D12" s="189" t="b">
        <v>0</v>
      </c>
      <c r="E12" s="197"/>
      <c r="F12" s="518"/>
      <c r="G12" s="519"/>
      <c r="H12" s="520"/>
      <c r="I12" s="198"/>
      <c r="J12" s="192"/>
    </row>
    <row r="13" spans="1:10" ht="67.900000000000006" customHeight="1">
      <c r="A13" s="504" t="s">
        <v>216</v>
      </c>
      <c r="B13" s="504"/>
      <c r="C13" s="193" t="b">
        <v>0</v>
      </c>
      <c r="D13" s="193" t="b">
        <v>0</v>
      </c>
      <c r="E13" s="194"/>
      <c r="F13" s="521"/>
      <c r="G13" s="516"/>
      <c r="H13" s="517"/>
      <c r="I13" s="195"/>
      <c r="J13" s="196"/>
    </row>
    <row r="14" spans="1:10" ht="15" customHeight="1">
      <c r="A14" s="500" t="s">
        <v>217</v>
      </c>
      <c r="B14" s="500"/>
      <c r="C14" s="500"/>
      <c r="D14" s="500"/>
      <c r="E14" s="197"/>
      <c r="F14" s="503"/>
      <c r="G14" s="503"/>
      <c r="H14" s="503"/>
      <c r="I14" s="503"/>
      <c r="J14" s="503"/>
    </row>
    <row r="15" spans="1:10" ht="29.45" customHeight="1">
      <c r="A15" s="504" t="s">
        <v>117</v>
      </c>
      <c r="B15" s="504"/>
      <c r="C15" s="193" t="b">
        <v>0</v>
      </c>
      <c r="D15" s="193" t="b">
        <v>0</v>
      </c>
      <c r="E15" s="194"/>
      <c r="F15" s="522"/>
      <c r="G15" s="523"/>
      <c r="H15" s="524"/>
      <c r="I15" s="195"/>
      <c r="J15" s="196"/>
    </row>
    <row r="16" spans="1:10" ht="53.25" customHeight="1">
      <c r="A16" s="501" t="s">
        <v>218</v>
      </c>
      <c r="B16" s="501"/>
      <c r="C16" s="189" t="b">
        <v>0</v>
      </c>
      <c r="D16" s="189" t="b">
        <v>0</v>
      </c>
      <c r="E16" s="197"/>
      <c r="F16" s="502"/>
      <c r="G16" s="503"/>
      <c r="H16" s="503"/>
      <c r="I16" s="503"/>
      <c r="J16" s="503"/>
    </row>
    <row r="17" spans="1:10">
      <c r="A17" s="498" t="s">
        <v>219</v>
      </c>
      <c r="B17" s="504"/>
      <c r="C17" s="193" t="b">
        <v>0</v>
      </c>
      <c r="D17" s="193" t="b">
        <v>0</v>
      </c>
      <c r="E17" s="194"/>
      <c r="F17" s="499"/>
      <c r="G17" s="499"/>
      <c r="H17" s="499"/>
      <c r="I17" s="499"/>
      <c r="J17" s="499"/>
    </row>
    <row r="18" spans="1:10" ht="39" customHeight="1">
      <c r="A18" s="500" t="s">
        <v>220</v>
      </c>
      <c r="B18" s="501"/>
      <c r="C18" s="189" t="b">
        <v>0</v>
      </c>
      <c r="D18" s="189" t="b">
        <v>0</v>
      </c>
      <c r="E18" s="197"/>
      <c r="F18" s="505"/>
      <c r="G18" s="503"/>
      <c r="H18" s="503"/>
      <c r="I18" s="503"/>
      <c r="J18" s="503"/>
    </row>
    <row r="19" spans="1:10">
      <c r="A19" s="498" t="s">
        <v>221</v>
      </c>
      <c r="B19" s="498"/>
      <c r="C19" s="498"/>
      <c r="D19" s="498"/>
      <c r="E19" s="498"/>
      <c r="F19" s="499"/>
      <c r="G19" s="499"/>
      <c r="H19" s="499"/>
      <c r="I19" s="499"/>
      <c r="J19" s="499"/>
    </row>
    <row r="20" spans="1:10" ht="15" customHeight="1">
      <c r="A20" s="500" t="s">
        <v>222</v>
      </c>
      <c r="B20" s="500"/>
      <c r="C20" s="500"/>
      <c r="D20" s="500"/>
      <c r="E20" s="500"/>
      <c r="F20" s="195" t="s">
        <v>223</v>
      </c>
      <c r="G20" s="191" t="s">
        <v>224</v>
      </c>
      <c r="H20" s="198" t="s">
        <v>225</v>
      </c>
      <c r="I20" s="506"/>
      <c r="J20" s="507"/>
    </row>
    <row r="21" spans="1:10" ht="28.5" customHeight="1">
      <c r="A21" s="498" t="s">
        <v>226</v>
      </c>
      <c r="B21" s="504"/>
      <c r="C21" s="193" t="b">
        <v>0</v>
      </c>
      <c r="D21" s="193" t="b">
        <v>0</v>
      </c>
      <c r="E21" s="194"/>
      <c r="F21" s="566" t="s">
        <v>227</v>
      </c>
      <c r="G21" s="499"/>
      <c r="H21" s="499"/>
      <c r="I21" s="499"/>
      <c r="J21" s="499"/>
    </row>
    <row r="22" spans="1:10">
      <c r="A22" s="501" t="s">
        <v>228</v>
      </c>
      <c r="B22" s="501"/>
      <c r="C22" s="189" t="b">
        <v>0</v>
      </c>
      <c r="D22" s="189"/>
      <c r="E22" s="197"/>
      <c r="F22" s="518"/>
      <c r="G22" s="519"/>
      <c r="H22" s="520"/>
      <c r="I22" s="198"/>
      <c r="J22" s="196"/>
    </row>
    <row r="23" spans="1:10" ht="27" customHeight="1">
      <c r="A23" s="504" t="s">
        <v>108</v>
      </c>
      <c r="B23" s="504"/>
      <c r="C23" s="193" t="b">
        <v>0</v>
      </c>
      <c r="D23" s="193" t="b">
        <v>0</v>
      </c>
      <c r="E23" s="194"/>
      <c r="F23" s="522"/>
      <c r="G23" s="523"/>
      <c r="H23" s="524"/>
      <c r="I23" s="195"/>
      <c r="J23" s="196"/>
    </row>
    <row r="24" spans="1:10" ht="27.75" customHeight="1">
      <c r="A24" s="501" t="s">
        <v>229</v>
      </c>
      <c r="B24" s="501"/>
      <c r="C24" s="189" t="b">
        <v>0</v>
      </c>
      <c r="D24" s="189" t="b">
        <v>0</v>
      </c>
      <c r="E24" s="197"/>
      <c r="F24" s="503"/>
      <c r="G24" s="503"/>
      <c r="H24" s="503"/>
      <c r="I24" s="503"/>
      <c r="J24" s="503"/>
    </row>
    <row r="25" spans="1:10">
      <c r="A25" s="504" t="s">
        <v>230</v>
      </c>
      <c r="B25" s="504"/>
      <c r="C25" s="193" t="b">
        <v>0</v>
      </c>
      <c r="D25" s="193" t="b">
        <v>0</v>
      </c>
      <c r="E25" s="194"/>
      <c r="F25" s="499"/>
      <c r="G25" s="499"/>
      <c r="H25" s="499"/>
      <c r="I25" s="499"/>
      <c r="J25" s="499"/>
    </row>
    <row r="26" spans="1:10" ht="39.75" customHeight="1">
      <c r="A26" s="500" t="s">
        <v>231</v>
      </c>
      <c r="B26" s="501"/>
      <c r="C26" s="189" t="b">
        <v>0</v>
      </c>
      <c r="D26" s="189" t="b">
        <v>0</v>
      </c>
      <c r="E26" s="197"/>
      <c r="F26" s="198"/>
      <c r="G26" s="533" t="s">
        <v>232</v>
      </c>
      <c r="H26" s="534"/>
      <c r="I26" s="534"/>
      <c r="J26" s="532"/>
    </row>
    <row r="27" spans="1:10" ht="42" customHeight="1">
      <c r="A27" s="498" t="s">
        <v>233</v>
      </c>
      <c r="B27" s="504"/>
      <c r="C27" s="193" t="b">
        <v>0</v>
      </c>
      <c r="D27" s="193" t="b">
        <v>0</v>
      </c>
      <c r="E27" s="194"/>
      <c r="F27" s="499"/>
      <c r="G27" s="499"/>
      <c r="H27" s="499"/>
      <c r="I27" s="499"/>
      <c r="J27" s="499"/>
    </row>
    <row r="28" spans="1:10">
      <c r="A28" s="500" t="s">
        <v>234</v>
      </c>
      <c r="B28" s="501"/>
      <c r="C28" s="189" t="b">
        <v>0</v>
      </c>
      <c r="D28" s="189" t="b">
        <v>0</v>
      </c>
      <c r="E28" s="197"/>
      <c r="F28" s="503"/>
      <c r="G28" s="503"/>
      <c r="H28" s="503"/>
      <c r="I28" s="503"/>
      <c r="J28" s="503"/>
    </row>
    <row r="29" spans="1:10" ht="29.25" customHeight="1">
      <c r="A29" s="498" t="s">
        <v>235</v>
      </c>
      <c r="B29" s="504"/>
      <c r="C29" s="193" t="b">
        <v>0</v>
      </c>
      <c r="D29" s="193" t="b">
        <v>0</v>
      </c>
      <c r="E29" s="194"/>
      <c r="F29" s="499"/>
      <c r="G29" s="499"/>
      <c r="H29" s="499"/>
      <c r="I29" s="499"/>
      <c r="J29" s="499"/>
    </row>
    <row r="30" spans="1:10" ht="28.5" customHeight="1">
      <c r="A30" s="500" t="s">
        <v>236</v>
      </c>
      <c r="B30" s="501"/>
      <c r="C30" s="189" t="b">
        <v>0</v>
      </c>
      <c r="D30" s="189" t="b">
        <v>0</v>
      </c>
      <c r="E30" s="197"/>
      <c r="F30" s="198"/>
      <c r="G30" s="561"/>
      <c r="H30" s="531"/>
      <c r="I30" s="531"/>
      <c r="J30" s="532"/>
    </row>
    <row r="31" spans="1:10" ht="53.25" customHeight="1">
      <c r="A31" s="498" t="s">
        <v>237</v>
      </c>
      <c r="B31" s="504"/>
      <c r="C31" s="193" t="b">
        <v>0</v>
      </c>
      <c r="D31" s="193" t="b">
        <v>0</v>
      </c>
      <c r="E31" s="194"/>
      <c r="F31" s="499"/>
      <c r="G31" s="499"/>
      <c r="H31" s="499"/>
      <c r="I31" s="499"/>
      <c r="J31" s="499"/>
    </row>
    <row r="32" spans="1:10" ht="111" customHeight="1">
      <c r="A32" s="500" t="s">
        <v>238</v>
      </c>
      <c r="B32" s="501"/>
      <c r="C32" s="189" t="b">
        <v>0</v>
      </c>
      <c r="D32" s="189" t="b">
        <v>0</v>
      </c>
      <c r="E32" s="197"/>
      <c r="F32" s="191"/>
      <c r="G32" s="530"/>
      <c r="H32" s="531"/>
      <c r="I32" s="531"/>
      <c r="J32" s="532"/>
    </row>
    <row r="33" spans="1:10" ht="41.25" customHeight="1">
      <c r="A33" s="498" t="s">
        <v>239</v>
      </c>
      <c r="B33" s="504"/>
      <c r="C33" s="193" t="b">
        <v>0</v>
      </c>
      <c r="D33" s="193" t="b">
        <v>0</v>
      </c>
      <c r="E33" s="194"/>
      <c r="F33" s="499"/>
      <c r="G33" s="499"/>
      <c r="H33" s="499"/>
      <c r="I33" s="499"/>
      <c r="J33" s="499"/>
    </row>
    <row r="34" spans="1:10">
      <c r="A34" s="500" t="s">
        <v>240</v>
      </c>
      <c r="B34" s="501"/>
      <c r="C34" s="189" t="b">
        <v>0</v>
      </c>
      <c r="D34" s="189" t="b">
        <v>0</v>
      </c>
      <c r="E34" s="197"/>
      <c r="F34" s="503"/>
      <c r="G34" s="503"/>
      <c r="H34" s="503"/>
      <c r="I34" s="503"/>
      <c r="J34" s="503"/>
    </row>
    <row r="35" spans="1:10" ht="42" customHeight="1">
      <c r="A35" s="498" t="s">
        <v>241</v>
      </c>
      <c r="B35" s="504"/>
      <c r="C35" s="199" t="b">
        <v>0</v>
      </c>
      <c r="D35" s="200" t="b">
        <v>0</v>
      </c>
      <c r="E35" s="201"/>
      <c r="F35" s="527"/>
      <c r="G35" s="528"/>
      <c r="H35" s="528"/>
      <c r="I35" s="528"/>
      <c r="J35" s="529"/>
    </row>
    <row r="36" spans="1:10">
      <c r="A36" s="500" t="s">
        <v>242</v>
      </c>
      <c r="B36" s="501"/>
      <c r="C36" s="422" t="b">
        <v>0</v>
      </c>
      <c r="D36" s="423" t="b">
        <v>0</v>
      </c>
      <c r="E36" s="416"/>
      <c r="F36" s="417"/>
      <c r="G36" s="418"/>
      <c r="H36" s="418"/>
      <c r="I36" s="418"/>
      <c r="J36" s="419"/>
    </row>
    <row r="37" spans="1:10" ht="42" customHeight="1">
      <c r="A37" s="558" t="s">
        <v>243</v>
      </c>
      <c r="B37" s="559"/>
      <c r="C37" s="421" t="b">
        <v>0</v>
      </c>
      <c r="D37" s="421" t="b">
        <v>0</v>
      </c>
      <c r="E37" s="420"/>
      <c r="F37" s="560"/>
      <c r="G37" s="560"/>
      <c r="H37" s="560"/>
      <c r="I37" s="560"/>
      <c r="J37" s="560"/>
    </row>
    <row r="38" spans="1:10" ht="42" customHeight="1">
      <c r="A38" s="500" t="s">
        <v>244</v>
      </c>
      <c r="B38" s="501"/>
      <c r="C38" s="422" t="b">
        <v>0</v>
      </c>
      <c r="D38" s="423" t="b">
        <v>0</v>
      </c>
      <c r="E38" s="416"/>
      <c r="F38" s="562"/>
      <c r="G38" s="563"/>
      <c r="H38" s="563"/>
      <c r="I38" s="563"/>
      <c r="J38" s="564"/>
    </row>
    <row r="39" spans="1:10" ht="9" customHeight="1"/>
    <row r="40" spans="1:10" ht="9.6" customHeight="1"/>
    <row r="41" spans="1:10" ht="9.6" customHeight="1"/>
    <row r="42" spans="1:10" ht="15" customHeight="1"/>
    <row r="43" spans="1:10" ht="8.4499999999999993" customHeight="1"/>
    <row r="44" spans="1:10">
      <c r="A44" s="535" t="s">
        <v>245</v>
      </c>
      <c r="B44" s="565"/>
      <c r="C44" s="565"/>
      <c r="D44" s="565"/>
      <c r="E44" s="565"/>
      <c r="F44" s="565"/>
      <c r="G44" s="565"/>
      <c r="H44" s="565"/>
      <c r="I44" s="565"/>
      <c r="J44" s="536"/>
    </row>
    <row r="45" spans="1:10">
      <c r="A45" s="555"/>
      <c r="B45" s="556"/>
      <c r="C45" s="556"/>
      <c r="D45" s="556"/>
      <c r="E45" s="556"/>
      <c r="F45" s="556"/>
      <c r="G45" s="556"/>
      <c r="H45" s="556"/>
      <c r="I45" s="556"/>
      <c r="J45" s="557"/>
    </row>
    <row r="46" spans="1:10">
      <c r="A46" s="555"/>
      <c r="B46" s="556"/>
      <c r="C46" s="556"/>
      <c r="D46" s="556"/>
      <c r="E46" s="556"/>
      <c r="F46" s="556"/>
      <c r="G46" s="556"/>
      <c r="H46" s="556"/>
      <c r="I46" s="556"/>
      <c r="J46" s="557"/>
    </row>
    <row r="47" spans="1:10">
      <c r="A47" s="555"/>
      <c r="B47" s="556"/>
      <c r="C47" s="556"/>
      <c r="D47" s="556"/>
      <c r="E47" s="556"/>
      <c r="F47" s="556"/>
      <c r="G47" s="556"/>
      <c r="H47" s="556"/>
      <c r="I47" s="556"/>
      <c r="J47" s="557"/>
    </row>
    <row r="48" spans="1:10">
      <c r="A48" s="555"/>
      <c r="B48" s="556"/>
      <c r="C48" s="556"/>
      <c r="D48" s="556"/>
      <c r="E48" s="556"/>
      <c r="F48" s="556"/>
      <c r="G48" s="556"/>
      <c r="H48" s="556"/>
      <c r="I48" s="556"/>
      <c r="J48" s="557"/>
    </row>
    <row r="49" spans="1:10">
      <c r="A49" s="555"/>
      <c r="B49" s="556"/>
      <c r="C49" s="556"/>
      <c r="D49" s="556"/>
      <c r="E49" s="556"/>
      <c r="F49" s="556"/>
      <c r="G49" s="556"/>
      <c r="H49" s="556"/>
      <c r="I49" s="556"/>
      <c r="J49" s="557"/>
    </row>
    <row r="50" spans="1:10">
      <c r="A50" s="555"/>
      <c r="B50" s="556"/>
      <c r="C50" s="556"/>
      <c r="D50" s="556"/>
      <c r="E50" s="556"/>
      <c r="F50" s="556"/>
      <c r="G50" s="556"/>
      <c r="H50" s="556"/>
      <c r="I50" s="556"/>
      <c r="J50" s="557"/>
    </row>
    <row r="51" spans="1:10">
      <c r="A51" s="555"/>
      <c r="B51" s="556"/>
      <c r="C51" s="556"/>
      <c r="D51" s="556"/>
      <c r="E51" s="556"/>
      <c r="F51" s="556"/>
      <c r="G51" s="556"/>
      <c r="H51" s="556"/>
      <c r="I51" s="556"/>
      <c r="J51" s="557"/>
    </row>
    <row r="52" spans="1:10">
      <c r="A52" s="555"/>
      <c r="B52" s="556"/>
      <c r="C52" s="556"/>
      <c r="D52" s="556"/>
      <c r="E52" s="556"/>
      <c r="F52" s="556"/>
      <c r="G52" s="556"/>
      <c r="H52" s="556"/>
      <c r="I52" s="556"/>
      <c r="J52" s="557"/>
    </row>
    <row r="53" spans="1:10">
      <c r="A53" s="555"/>
      <c r="B53" s="556"/>
      <c r="C53" s="556"/>
      <c r="D53" s="556"/>
      <c r="E53" s="556"/>
      <c r="F53" s="556"/>
      <c r="G53" s="556"/>
      <c r="H53" s="556"/>
      <c r="I53" s="556"/>
      <c r="J53" s="557"/>
    </row>
    <row r="54" spans="1:10">
      <c r="A54" s="555"/>
      <c r="B54" s="556"/>
      <c r="C54" s="556"/>
      <c r="D54" s="556"/>
      <c r="E54" s="556"/>
      <c r="F54" s="556"/>
      <c r="G54" s="556"/>
      <c r="H54" s="556"/>
      <c r="I54" s="556"/>
      <c r="J54" s="557"/>
    </row>
    <row r="55" spans="1:10">
      <c r="A55" s="555"/>
      <c r="B55" s="556"/>
      <c r="C55" s="556"/>
      <c r="D55" s="556"/>
      <c r="E55" s="556"/>
      <c r="F55" s="556"/>
      <c r="G55" s="556"/>
      <c r="H55" s="556"/>
      <c r="I55" s="556"/>
      <c r="J55" s="557"/>
    </row>
    <row r="56" spans="1:10">
      <c r="A56" s="555"/>
      <c r="B56" s="556"/>
      <c r="C56" s="556"/>
      <c r="D56" s="556"/>
      <c r="E56" s="556"/>
      <c r="F56" s="556"/>
      <c r="G56" s="556"/>
      <c r="H56" s="556"/>
      <c r="I56" s="556"/>
      <c r="J56" s="557"/>
    </row>
    <row r="57" spans="1:10">
      <c r="A57" s="555"/>
      <c r="B57" s="556"/>
      <c r="C57" s="556"/>
      <c r="D57" s="556"/>
      <c r="E57" s="556"/>
      <c r="F57" s="556"/>
      <c r="G57" s="556"/>
      <c r="H57" s="556"/>
      <c r="I57" s="556"/>
      <c r="J57" s="557"/>
    </row>
    <row r="58" spans="1:10">
      <c r="A58" s="555"/>
      <c r="B58" s="556"/>
      <c r="C58" s="556"/>
      <c r="D58" s="556"/>
      <c r="E58" s="556"/>
      <c r="F58" s="556"/>
      <c r="G58" s="556"/>
      <c r="H58" s="556"/>
      <c r="I58" s="556"/>
      <c r="J58" s="557"/>
    </row>
    <row r="59" spans="1:10">
      <c r="A59" s="555"/>
      <c r="B59" s="556"/>
      <c r="C59" s="556"/>
      <c r="D59" s="556"/>
      <c r="E59" s="556"/>
      <c r="F59" s="556"/>
      <c r="G59" s="556"/>
      <c r="H59" s="556"/>
      <c r="I59" s="556"/>
      <c r="J59" s="557"/>
    </row>
    <row r="60" spans="1:10">
      <c r="A60" s="555"/>
      <c r="B60" s="556"/>
      <c r="C60" s="556"/>
      <c r="D60" s="556"/>
      <c r="E60" s="556"/>
      <c r="F60" s="556"/>
      <c r="G60" s="556"/>
      <c r="H60" s="556"/>
      <c r="I60" s="556"/>
      <c r="J60" s="557"/>
    </row>
    <row r="61" spans="1:10">
      <c r="A61" s="555"/>
      <c r="B61" s="556"/>
      <c r="C61" s="556"/>
      <c r="D61" s="556"/>
      <c r="E61" s="556"/>
      <c r="F61" s="556"/>
      <c r="G61" s="556"/>
      <c r="H61" s="556"/>
      <c r="I61" s="556"/>
      <c r="J61" s="557"/>
    </row>
    <row r="62" spans="1:10">
      <c r="A62" s="555"/>
      <c r="B62" s="556"/>
      <c r="C62" s="556"/>
      <c r="D62" s="556"/>
      <c r="E62" s="556"/>
      <c r="F62" s="556"/>
      <c r="G62" s="556"/>
      <c r="H62" s="556"/>
      <c r="I62" s="556"/>
      <c r="J62" s="557"/>
    </row>
    <row r="63" spans="1:10">
      <c r="A63" s="555"/>
      <c r="B63" s="556"/>
      <c r="C63" s="556"/>
      <c r="D63" s="556"/>
      <c r="E63" s="556"/>
      <c r="F63" s="556"/>
      <c r="G63" s="556"/>
      <c r="H63" s="556"/>
      <c r="I63" s="556"/>
      <c r="J63" s="557"/>
    </row>
    <row r="64" spans="1:10">
      <c r="A64" s="555"/>
      <c r="B64" s="556"/>
      <c r="C64" s="556"/>
      <c r="D64" s="556"/>
      <c r="E64" s="556"/>
      <c r="F64" s="556"/>
      <c r="G64" s="556"/>
      <c r="H64" s="556"/>
      <c r="I64" s="556"/>
      <c r="J64" s="557"/>
    </row>
    <row r="67" spans="1:10">
      <c r="A67" s="535" t="s">
        <v>246</v>
      </c>
      <c r="B67" s="536"/>
      <c r="C67" s="541" t="s">
        <v>247</v>
      </c>
      <c r="D67" s="542"/>
      <c r="E67" s="186" t="s">
        <v>248</v>
      </c>
      <c r="F67" s="542" t="s">
        <v>249</v>
      </c>
      <c r="G67" s="542"/>
      <c r="H67" s="542"/>
      <c r="I67" s="542" t="s">
        <v>250</v>
      </c>
      <c r="J67" s="542"/>
    </row>
    <row r="68" spans="1:10" ht="26.25" customHeight="1">
      <c r="A68" s="537" t="s">
        <v>251</v>
      </c>
      <c r="B68" s="538"/>
      <c r="C68" s="543"/>
      <c r="D68" s="544"/>
      <c r="E68" s="202"/>
      <c r="F68" s="547"/>
      <c r="G68" s="548"/>
      <c r="H68" s="549"/>
      <c r="I68" s="543"/>
      <c r="J68" s="553"/>
    </row>
    <row r="69" spans="1:10" ht="26.25" customHeight="1">
      <c r="A69" s="539" t="s">
        <v>252</v>
      </c>
      <c r="B69" s="540"/>
      <c r="C69" s="545"/>
      <c r="D69" s="546"/>
      <c r="E69" s="203"/>
      <c r="F69" s="550"/>
      <c r="G69" s="551"/>
      <c r="H69" s="552"/>
      <c r="I69" s="545"/>
      <c r="J69" s="554"/>
    </row>
  </sheetData>
  <sheetProtection formatCells="0" formatColumns="0" formatRows="0"/>
  <mergeCells count="77">
    <mergeCell ref="F27:J27"/>
    <mergeCell ref="A21:B21"/>
    <mergeCell ref="F21:J21"/>
    <mergeCell ref="A22:B22"/>
    <mergeCell ref="A24:B24"/>
    <mergeCell ref="F24:J24"/>
    <mergeCell ref="F23:H23"/>
    <mergeCell ref="F22:H22"/>
    <mergeCell ref="A23:B23"/>
    <mergeCell ref="A45:J64"/>
    <mergeCell ref="A37:B37"/>
    <mergeCell ref="F37:J37"/>
    <mergeCell ref="A28:B28"/>
    <mergeCell ref="F28:J28"/>
    <mergeCell ref="A29:B29"/>
    <mergeCell ref="F29:J29"/>
    <mergeCell ref="A30:B30"/>
    <mergeCell ref="G30:J30"/>
    <mergeCell ref="A36:B36"/>
    <mergeCell ref="A38:B38"/>
    <mergeCell ref="F38:J38"/>
    <mergeCell ref="A44:J44"/>
    <mergeCell ref="F68:H68"/>
    <mergeCell ref="F69:H69"/>
    <mergeCell ref="F67:H67"/>
    <mergeCell ref="I67:J67"/>
    <mergeCell ref="I68:J68"/>
    <mergeCell ref="I69:J69"/>
    <mergeCell ref="A67:B67"/>
    <mergeCell ref="A68:B68"/>
    <mergeCell ref="A69:B69"/>
    <mergeCell ref="C67:D67"/>
    <mergeCell ref="C68:D68"/>
    <mergeCell ref="C69:D69"/>
    <mergeCell ref="F3:I3"/>
    <mergeCell ref="A34:B34"/>
    <mergeCell ref="F34:J34"/>
    <mergeCell ref="A35:B35"/>
    <mergeCell ref="F35:J35"/>
    <mergeCell ref="A31:B31"/>
    <mergeCell ref="F31:J31"/>
    <mergeCell ref="A32:B32"/>
    <mergeCell ref="G32:J32"/>
    <mergeCell ref="A33:B33"/>
    <mergeCell ref="F33:J33"/>
    <mergeCell ref="A25:B25"/>
    <mergeCell ref="F25:J25"/>
    <mergeCell ref="A26:B26"/>
    <mergeCell ref="G26:J26"/>
    <mergeCell ref="A27:B27"/>
    <mergeCell ref="A3:D3"/>
    <mergeCell ref="A6:D6"/>
    <mergeCell ref="A14:D14"/>
    <mergeCell ref="F14:J14"/>
    <mergeCell ref="A15:B15"/>
    <mergeCell ref="F6:J6"/>
    <mergeCell ref="A9:B9"/>
    <mergeCell ref="A10:B10"/>
    <mergeCell ref="F10:H10"/>
    <mergeCell ref="A11:B11"/>
    <mergeCell ref="F11:H11"/>
    <mergeCell ref="F12:H12"/>
    <mergeCell ref="F13:H13"/>
    <mergeCell ref="F15:H15"/>
    <mergeCell ref="A12:B12"/>
    <mergeCell ref="A13:B13"/>
    <mergeCell ref="F9:H9"/>
    <mergeCell ref="A19:E19"/>
    <mergeCell ref="F19:J19"/>
    <mergeCell ref="A20:E20"/>
    <mergeCell ref="A16:B16"/>
    <mergeCell ref="F16:J16"/>
    <mergeCell ref="A17:B17"/>
    <mergeCell ref="F17:J17"/>
    <mergeCell ref="A18:B18"/>
    <mergeCell ref="F18:J18"/>
    <mergeCell ref="I20:J20"/>
  </mergeCells>
  <conditionalFormatting sqref="C10:D13 C15:D18 C21:D38">
    <cfRule type="expression" dxfId="77" priority="1">
      <formula>AND($C10,$D10)</formula>
    </cfRule>
  </conditionalFormatting>
  <pageMargins left="0.7" right="0.7" top="0.75" bottom="0.75" header="0.3" footer="0.3"/>
  <pageSetup scale="80" orientation="portrait" r:id="rId1"/>
  <headerFooter>
    <oddHeader>&amp;L&amp;K000000i3070 In-Circuit Test Assessment
4-VEN-005 REV 4 Quoting Capture  16-Ago-2023&amp;R&amp;G</oddHeader>
    <oddFooter>&amp;RPage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2</xdr:col>
                    <xdr:colOff>171450</xdr:colOff>
                    <xdr:row>9</xdr:row>
                    <xdr:rowOff>76200</xdr:rowOff>
                  </from>
                  <to>
                    <xdr:col>2</xdr:col>
                    <xdr:colOff>371475</xdr:colOff>
                    <xdr:row>9</xdr:row>
                    <xdr:rowOff>266700</xdr:rowOff>
                  </to>
                </anchor>
              </controlPr>
            </control>
          </mc:Choice>
        </mc:AlternateContent>
        <mc:AlternateContent xmlns:mc="http://schemas.openxmlformats.org/markup-compatibility/2006">
          <mc:Choice Requires="x14">
            <control shapeId="1026" r:id="rId6" name="Check Box 2">
              <controlPr defaultSize="0" autoFill="0" autoLine="0" autoPict="0">
                <anchor moveWithCells="1">
                  <from>
                    <xdr:col>3</xdr:col>
                    <xdr:colOff>171450</xdr:colOff>
                    <xdr:row>9</xdr:row>
                    <xdr:rowOff>76200</xdr:rowOff>
                  </from>
                  <to>
                    <xdr:col>3</xdr:col>
                    <xdr:colOff>371475</xdr:colOff>
                    <xdr:row>9</xdr:row>
                    <xdr:rowOff>266700</xdr:rowOff>
                  </to>
                </anchor>
              </controlPr>
            </control>
          </mc:Choice>
        </mc:AlternateContent>
        <mc:AlternateContent xmlns:mc="http://schemas.openxmlformats.org/markup-compatibility/2006">
          <mc:Choice Requires="x14">
            <control shapeId="1027" r:id="rId7" name="Check Box 3">
              <controlPr defaultSize="0" autoFill="0" autoLine="0" autoPict="0">
                <anchor moveWithCells="1">
                  <from>
                    <xdr:col>2</xdr:col>
                    <xdr:colOff>171450</xdr:colOff>
                    <xdr:row>9</xdr:row>
                    <xdr:rowOff>381000</xdr:rowOff>
                  </from>
                  <to>
                    <xdr:col>2</xdr:col>
                    <xdr:colOff>371475</xdr:colOff>
                    <xdr:row>11</xdr:row>
                    <xdr:rowOff>9525</xdr:rowOff>
                  </to>
                </anchor>
              </controlPr>
            </control>
          </mc:Choice>
        </mc:AlternateContent>
        <mc:AlternateContent xmlns:mc="http://schemas.openxmlformats.org/markup-compatibility/2006">
          <mc:Choice Requires="x14">
            <control shapeId="1028" r:id="rId8" name="Check Box 4">
              <controlPr defaultSize="0" autoFill="0" autoLine="0" autoPict="0">
                <anchor moveWithCells="1">
                  <from>
                    <xdr:col>3</xdr:col>
                    <xdr:colOff>171450</xdr:colOff>
                    <xdr:row>9</xdr:row>
                    <xdr:rowOff>371475</xdr:rowOff>
                  </from>
                  <to>
                    <xdr:col>3</xdr:col>
                    <xdr:colOff>371475</xdr:colOff>
                    <xdr:row>11</xdr:row>
                    <xdr:rowOff>0</xdr:rowOff>
                  </to>
                </anchor>
              </controlPr>
            </control>
          </mc:Choice>
        </mc:AlternateContent>
        <mc:AlternateContent xmlns:mc="http://schemas.openxmlformats.org/markup-compatibility/2006">
          <mc:Choice Requires="x14">
            <control shapeId="1029" r:id="rId9" name="Check Box 5">
              <controlPr defaultSize="0" autoFill="0" autoLine="0" autoPict="0">
                <anchor moveWithCells="1">
                  <from>
                    <xdr:col>3</xdr:col>
                    <xdr:colOff>171450</xdr:colOff>
                    <xdr:row>10</xdr:row>
                    <xdr:rowOff>371475</xdr:rowOff>
                  </from>
                  <to>
                    <xdr:col>3</xdr:col>
                    <xdr:colOff>371475</xdr:colOff>
                    <xdr:row>12</xdr:row>
                    <xdr:rowOff>9525</xdr:rowOff>
                  </to>
                </anchor>
              </controlPr>
            </control>
          </mc:Choice>
        </mc:AlternateContent>
        <mc:AlternateContent xmlns:mc="http://schemas.openxmlformats.org/markup-compatibility/2006">
          <mc:Choice Requires="x14">
            <control shapeId="1030" r:id="rId10" name="Check Box 6">
              <controlPr defaultSize="0" autoFill="0" autoLine="0" autoPict="0">
                <anchor moveWithCells="1">
                  <from>
                    <xdr:col>2</xdr:col>
                    <xdr:colOff>171450</xdr:colOff>
                    <xdr:row>10</xdr:row>
                    <xdr:rowOff>381000</xdr:rowOff>
                  </from>
                  <to>
                    <xdr:col>2</xdr:col>
                    <xdr:colOff>371475</xdr:colOff>
                    <xdr:row>12</xdr:row>
                    <xdr:rowOff>9525</xdr:rowOff>
                  </to>
                </anchor>
              </controlPr>
            </control>
          </mc:Choice>
        </mc:AlternateContent>
        <mc:AlternateContent xmlns:mc="http://schemas.openxmlformats.org/markup-compatibility/2006">
          <mc:Choice Requires="x14">
            <control shapeId="1031" r:id="rId11" name="Check Box 7">
              <controlPr defaultSize="0" autoFill="0" autoLine="0" autoPict="0">
                <anchor moveWithCells="1">
                  <from>
                    <xdr:col>3</xdr:col>
                    <xdr:colOff>171450</xdr:colOff>
                    <xdr:row>11</xdr:row>
                    <xdr:rowOff>371475</xdr:rowOff>
                  </from>
                  <to>
                    <xdr:col>3</xdr:col>
                    <xdr:colOff>371475</xdr:colOff>
                    <xdr:row>12</xdr:row>
                    <xdr:rowOff>190500</xdr:rowOff>
                  </to>
                </anchor>
              </controlPr>
            </control>
          </mc:Choice>
        </mc:AlternateContent>
        <mc:AlternateContent xmlns:mc="http://schemas.openxmlformats.org/markup-compatibility/2006">
          <mc:Choice Requires="x14">
            <control shapeId="1032" r:id="rId12" name="Check Box 8">
              <controlPr defaultSize="0" autoFill="0" autoLine="0" autoPict="0">
                <anchor moveWithCells="1">
                  <from>
                    <xdr:col>2</xdr:col>
                    <xdr:colOff>171450</xdr:colOff>
                    <xdr:row>11</xdr:row>
                    <xdr:rowOff>381000</xdr:rowOff>
                  </from>
                  <to>
                    <xdr:col>2</xdr:col>
                    <xdr:colOff>371475</xdr:colOff>
                    <xdr:row>12</xdr:row>
                    <xdr:rowOff>190500</xdr:rowOff>
                  </to>
                </anchor>
              </controlPr>
            </control>
          </mc:Choice>
        </mc:AlternateContent>
        <mc:AlternateContent xmlns:mc="http://schemas.openxmlformats.org/markup-compatibility/2006">
          <mc:Choice Requires="x14">
            <control shapeId="1033" r:id="rId13" name="Check Box 9">
              <controlPr defaultSize="0" autoFill="0" autoLine="0" autoPict="0">
                <anchor moveWithCells="1">
                  <from>
                    <xdr:col>3</xdr:col>
                    <xdr:colOff>171450</xdr:colOff>
                    <xdr:row>11</xdr:row>
                    <xdr:rowOff>371475</xdr:rowOff>
                  </from>
                  <to>
                    <xdr:col>3</xdr:col>
                    <xdr:colOff>371475</xdr:colOff>
                    <xdr:row>12</xdr:row>
                    <xdr:rowOff>190500</xdr:rowOff>
                  </to>
                </anchor>
              </controlPr>
            </control>
          </mc:Choice>
        </mc:AlternateContent>
        <mc:AlternateContent xmlns:mc="http://schemas.openxmlformats.org/markup-compatibility/2006">
          <mc:Choice Requires="x14">
            <control shapeId="1034" r:id="rId14" name="Check Box 10">
              <controlPr defaultSize="0" autoFill="0" autoLine="0" autoPict="0">
                <anchor moveWithCells="1">
                  <from>
                    <xdr:col>3</xdr:col>
                    <xdr:colOff>171450</xdr:colOff>
                    <xdr:row>13</xdr:row>
                    <xdr:rowOff>371475</xdr:rowOff>
                  </from>
                  <to>
                    <xdr:col>3</xdr:col>
                    <xdr:colOff>371475</xdr:colOff>
                    <xdr:row>14</xdr:row>
                    <xdr:rowOff>190500</xdr:rowOff>
                  </to>
                </anchor>
              </controlPr>
            </control>
          </mc:Choice>
        </mc:AlternateContent>
        <mc:AlternateContent xmlns:mc="http://schemas.openxmlformats.org/markup-compatibility/2006">
          <mc:Choice Requires="x14">
            <control shapeId="1035" r:id="rId15" name="Check Box 11">
              <controlPr defaultSize="0" autoFill="0" autoLine="0" autoPict="0">
                <anchor moveWithCells="1">
                  <from>
                    <xdr:col>2</xdr:col>
                    <xdr:colOff>171450</xdr:colOff>
                    <xdr:row>13</xdr:row>
                    <xdr:rowOff>381000</xdr:rowOff>
                  </from>
                  <to>
                    <xdr:col>2</xdr:col>
                    <xdr:colOff>371475</xdr:colOff>
                    <xdr:row>14</xdr:row>
                    <xdr:rowOff>190500</xdr:rowOff>
                  </to>
                </anchor>
              </controlPr>
            </control>
          </mc:Choice>
        </mc:AlternateContent>
        <mc:AlternateContent xmlns:mc="http://schemas.openxmlformats.org/markup-compatibility/2006">
          <mc:Choice Requires="x14">
            <control shapeId="1036" r:id="rId16" name="Check Box 12">
              <controlPr defaultSize="0" autoFill="0" autoLine="0" autoPict="0">
                <anchor moveWithCells="1">
                  <from>
                    <xdr:col>3</xdr:col>
                    <xdr:colOff>171450</xdr:colOff>
                    <xdr:row>13</xdr:row>
                    <xdr:rowOff>371475</xdr:rowOff>
                  </from>
                  <to>
                    <xdr:col>3</xdr:col>
                    <xdr:colOff>371475</xdr:colOff>
                    <xdr:row>14</xdr:row>
                    <xdr:rowOff>190500</xdr:rowOff>
                  </to>
                </anchor>
              </controlPr>
            </control>
          </mc:Choice>
        </mc:AlternateContent>
        <mc:AlternateContent xmlns:mc="http://schemas.openxmlformats.org/markup-compatibility/2006">
          <mc:Choice Requires="x14">
            <control shapeId="1037" r:id="rId17" name="Check Box 13">
              <controlPr defaultSize="0" autoFill="0" autoLine="0" autoPict="0" macro="[0]!AssessFlash">
                <anchor moveWithCells="1">
                  <from>
                    <xdr:col>2</xdr:col>
                    <xdr:colOff>180975</xdr:colOff>
                    <xdr:row>15</xdr:row>
                    <xdr:rowOff>314325</xdr:rowOff>
                  </from>
                  <to>
                    <xdr:col>2</xdr:col>
                    <xdr:colOff>381000</xdr:colOff>
                    <xdr:row>15</xdr:row>
                    <xdr:rowOff>514350</xdr:rowOff>
                  </to>
                </anchor>
              </controlPr>
            </control>
          </mc:Choice>
        </mc:AlternateContent>
        <mc:AlternateContent xmlns:mc="http://schemas.openxmlformats.org/markup-compatibility/2006">
          <mc:Choice Requires="x14">
            <control shapeId="1039" r:id="rId18" name="Check Box 15">
              <controlPr defaultSize="0" autoFill="0" autoLine="0" autoPict="0" macro="[0]!AssessFlash">
                <anchor moveWithCells="1">
                  <from>
                    <xdr:col>2</xdr:col>
                    <xdr:colOff>180975</xdr:colOff>
                    <xdr:row>15</xdr:row>
                    <xdr:rowOff>466725</xdr:rowOff>
                  </from>
                  <to>
                    <xdr:col>2</xdr:col>
                    <xdr:colOff>381000</xdr:colOff>
                    <xdr:row>16</xdr:row>
                    <xdr:rowOff>0</xdr:rowOff>
                  </to>
                </anchor>
              </controlPr>
            </control>
          </mc:Choice>
        </mc:AlternateContent>
        <mc:AlternateContent xmlns:mc="http://schemas.openxmlformats.org/markup-compatibility/2006">
          <mc:Choice Requires="x14">
            <control shapeId="1042" r:id="rId19" name="Check Box 18">
              <controlPr defaultSize="0" autoFill="0" autoLine="0" autoPict="0">
                <anchor moveWithCells="1">
                  <from>
                    <xdr:col>2</xdr:col>
                    <xdr:colOff>180975</xdr:colOff>
                    <xdr:row>17</xdr:row>
                    <xdr:rowOff>152400</xdr:rowOff>
                  </from>
                  <to>
                    <xdr:col>2</xdr:col>
                    <xdr:colOff>390525</xdr:colOff>
                    <xdr:row>17</xdr:row>
                    <xdr:rowOff>352425</xdr:rowOff>
                  </to>
                </anchor>
              </controlPr>
            </control>
          </mc:Choice>
        </mc:AlternateContent>
        <mc:AlternateContent xmlns:mc="http://schemas.openxmlformats.org/markup-compatibility/2006">
          <mc:Choice Requires="x14">
            <control shapeId="1043" r:id="rId20" name="Check Box 19">
              <controlPr defaultSize="0" autoFill="0" autoLine="0" autoPict="0">
                <anchor moveWithCells="1">
                  <from>
                    <xdr:col>2</xdr:col>
                    <xdr:colOff>180975</xdr:colOff>
                    <xdr:row>17</xdr:row>
                    <xdr:rowOff>314325</xdr:rowOff>
                  </from>
                  <to>
                    <xdr:col>2</xdr:col>
                    <xdr:colOff>390525</xdr:colOff>
                    <xdr:row>18</xdr:row>
                    <xdr:rowOff>9525</xdr:rowOff>
                  </to>
                </anchor>
              </controlPr>
            </control>
          </mc:Choice>
        </mc:AlternateContent>
        <mc:AlternateContent xmlns:mc="http://schemas.openxmlformats.org/markup-compatibility/2006">
          <mc:Choice Requires="x14">
            <control shapeId="1044" r:id="rId21" name="Check Box 20">
              <controlPr defaultSize="0" autoFill="0" autoLine="0" autoPict="0">
                <anchor moveWithCells="1">
                  <from>
                    <xdr:col>2</xdr:col>
                    <xdr:colOff>171450</xdr:colOff>
                    <xdr:row>20</xdr:row>
                    <xdr:rowOff>76200</xdr:rowOff>
                  </from>
                  <to>
                    <xdr:col>2</xdr:col>
                    <xdr:colOff>371475</xdr:colOff>
                    <xdr:row>20</xdr:row>
                    <xdr:rowOff>266700</xdr:rowOff>
                  </to>
                </anchor>
              </controlPr>
            </control>
          </mc:Choice>
        </mc:AlternateContent>
        <mc:AlternateContent xmlns:mc="http://schemas.openxmlformats.org/markup-compatibility/2006">
          <mc:Choice Requires="x14">
            <control shapeId="1045" r:id="rId22" name="Check Box 21">
              <controlPr defaultSize="0" autoFill="0" autoLine="0" autoPict="0">
                <anchor moveWithCells="1">
                  <from>
                    <xdr:col>3</xdr:col>
                    <xdr:colOff>161925</xdr:colOff>
                    <xdr:row>20</xdr:row>
                    <xdr:rowOff>76200</xdr:rowOff>
                  </from>
                  <to>
                    <xdr:col>3</xdr:col>
                    <xdr:colOff>361950</xdr:colOff>
                    <xdr:row>20</xdr:row>
                    <xdr:rowOff>266700</xdr:rowOff>
                  </to>
                </anchor>
              </controlPr>
            </control>
          </mc:Choice>
        </mc:AlternateContent>
        <mc:AlternateContent xmlns:mc="http://schemas.openxmlformats.org/markup-compatibility/2006">
          <mc:Choice Requires="x14">
            <control shapeId="1046" r:id="rId23" name="Check Box 22">
              <controlPr defaultSize="0" autoFill="0" autoLine="0" autoPict="0">
                <anchor moveWithCells="1">
                  <from>
                    <xdr:col>3</xdr:col>
                    <xdr:colOff>171450</xdr:colOff>
                    <xdr:row>20</xdr:row>
                    <xdr:rowOff>371475</xdr:rowOff>
                  </from>
                  <to>
                    <xdr:col>3</xdr:col>
                    <xdr:colOff>371475</xdr:colOff>
                    <xdr:row>22</xdr:row>
                    <xdr:rowOff>9525</xdr:rowOff>
                  </to>
                </anchor>
              </controlPr>
            </control>
          </mc:Choice>
        </mc:AlternateContent>
        <mc:AlternateContent xmlns:mc="http://schemas.openxmlformats.org/markup-compatibility/2006">
          <mc:Choice Requires="x14">
            <control shapeId="1047" r:id="rId24" name="Check Box 23">
              <controlPr defaultSize="0" autoFill="0" autoLine="0" autoPict="0">
                <anchor moveWithCells="1">
                  <from>
                    <xdr:col>2</xdr:col>
                    <xdr:colOff>171450</xdr:colOff>
                    <xdr:row>20</xdr:row>
                    <xdr:rowOff>381000</xdr:rowOff>
                  </from>
                  <to>
                    <xdr:col>2</xdr:col>
                    <xdr:colOff>371475</xdr:colOff>
                    <xdr:row>22</xdr:row>
                    <xdr:rowOff>9525</xdr:rowOff>
                  </to>
                </anchor>
              </controlPr>
            </control>
          </mc:Choice>
        </mc:AlternateContent>
        <mc:AlternateContent xmlns:mc="http://schemas.openxmlformats.org/markup-compatibility/2006">
          <mc:Choice Requires="x14">
            <control shapeId="1048" r:id="rId25" name="Check Box 24">
              <controlPr defaultSize="0" autoFill="0" autoLine="0" autoPict="0">
                <anchor moveWithCells="1">
                  <from>
                    <xdr:col>3</xdr:col>
                    <xdr:colOff>171450</xdr:colOff>
                    <xdr:row>20</xdr:row>
                    <xdr:rowOff>371475</xdr:rowOff>
                  </from>
                  <to>
                    <xdr:col>3</xdr:col>
                    <xdr:colOff>371475</xdr:colOff>
                    <xdr:row>22</xdr:row>
                    <xdr:rowOff>9525</xdr:rowOff>
                  </to>
                </anchor>
              </controlPr>
            </control>
          </mc:Choice>
        </mc:AlternateContent>
        <mc:AlternateContent xmlns:mc="http://schemas.openxmlformats.org/markup-compatibility/2006">
          <mc:Choice Requires="x14">
            <control shapeId="1049" r:id="rId26" name="Check Box 25">
              <controlPr defaultSize="0" autoFill="0" autoLine="0" autoPict="0">
                <anchor moveWithCells="1">
                  <from>
                    <xdr:col>3</xdr:col>
                    <xdr:colOff>171450</xdr:colOff>
                    <xdr:row>21</xdr:row>
                    <xdr:rowOff>371475</xdr:rowOff>
                  </from>
                  <to>
                    <xdr:col>3</xdr:col>
                    <xdr:colOff>371475</xdr:colOff>
                    <xdr:row>22</xdr:row>
                    <xdr:rowOff>190500</xdr:rowOff>
                  </to>
                </anchor>
              </controlPr>
            </control>
          </mc:Choice>
        </mc:AlternateContent>
        <mc:AlternateContent xmlns:mc="http://schemas.openxmlformats.org/markup-compatibility/2006">
          <mc:Choice Requires="x14">
            <control shapeId="1050" r:id="rId27" name="Check Box 26">
              <controlPr defaultSize="0" autoFill="0" autoLine="0" autoPict="0">
                <anchor moveWithCells="1">
                  <from>
                    <xdr:col>2</xdr:col>
                    <xdr:colOff>171450</xdr:colOff>
                    <xdr:row>21</xdr:row>
                    <xdr:rowOff>381000</xdr:rowOff>
                  </from>
                  <to>
                    <xdr:col>2</xdr:col>
                    <xdr:colOff>371475</xdr:colOff>
                    <xdr:row>22</xdr:row>
                    <xdr:rowOff>190500</xdr:rowOff>
                  </to>
                </anchor>
              </controlPr>
            </control>
          </mc:Choice>
        </mc:AlternateContent>
        <mc:AlternateContent xmlns:mc="http://schemas.openxmlformats.org/markup-compatibility/2006">
          <mc:Choice Requires="x14">
            <control shapeId="1051" r:id="rId28" name="Check Box 27">
              <controlPr defaultSize="0" autoFill="0" autoLine="0" autoPict="0">
                <anchor moveWithCells="1">
                  <from>
                    <xdr:col>3</xdr:col>
                    <xdr:colOff>171450</xdr:colOff>
                    <xdr:row>21</xdr:row>
                    <xdr:rowOff>371475</xdr:rowOff>
                  </from>
                  <to>
                    <xdr:col>3</xdr:col>
                    <xdr:colOff>371475</xdr:colOff>
                    <xdr:row>22</xdr:row>
                    <xdr:rowOff>190500</xdr:rowOff>
                  </to>
                </anchor>
              </controlPr>
            </control>
          </mc:Choice>
        </mc:AlternateContent>
        <mc:AlternateContent xmlns:mc="http://schemas.openxmlformats.org/markup-compatibility/2006">
          <mc:Choice Requires="x14">
            <control shapeId="1052" r:id="rId29" name="Check Box 28">
              <controlPr defaultSize="0" autoFill="0" autoLine="0" autoPict="0">
                <anchor moveWithCells="1">
                  <from>
                    <xdr:col>3</xdr:col>
                    <xdr:colOff>171450</xdr:colOff>
                    <xdr:row>24</xdr:row>
                    <xdr:rowOff>0</xdr:rowOff>
                  </from>
                  <to>
                    <xdr:col>3</xdr:col>
                    <xdr:colOff>371475</xdr:colOff>
                    <xdr:row>25</xdr:row>
                    <xdr:rowOff>9525</xdr:rowOff>
                  </to>
                </anchor>
              </controlPr>
            </control>
          </mc:Choice>
        </mc:AlternateContent>
        <mc:AlternateContent xmlns:mc="http://schemas.openxmlformats.org/markup-compatibility/2006">
          <mc:Choice Requires="x14">
            <control shapeId="1053" r:id="rId30" name="Check Box 29">
              <controlPr defaultSize="0" autoFill="0" autoLine="0" autoPict="0">
                <anchor moveWithCells="1">
                  <from>
                    <xdr:col>2</xdr:col>
                    <xdr:colOff>171450</xdr:colOff>
                    <xdr:row>24</xdr:row>
                    <xdr:rowOff>0</xdr:rowOff>
                  </from>
                  <to>
                    <xdr:col>2</xdr:col>
                    <xdr:colOff>371475</xdr:colOff>
                    <xdr:row>25</xdr:row>
                    <xdr:rowOff>9525</xdr:rowOff>
                  </to>
                </anchor>
              </controlPr>
            </control>
          </mc:Choice>
        </mc:AlternateContent>
        <mc:AlternateContent xmlns:mc="http://schemas.openxmlformats.org/markup-compatibility/2006">
          <mc:Choice Requires="x14">
            <control shapeId="1058" r:id="rId31" name="Check Box 34">
              <controlPr defaultSize="0" autoFill="0" autoLine="0" autoPict="0">
                <anchor moveWithCells="1">
                  <from>
                    <xdr:col>2</xdr:col>
                    <xdr:colOff>171450</xdr:colOff>
                    <xdr:row>25</xdr:row>
                    <xdr:rowOff>133350</xdr:rowOff>
                  </from>
                  <to>
                    <xdr:col>2</xdr:col>
                    <xdr:colOff>371475</xdr:colOff>
                    <xdr:row>25</xdr:row>
                    <xdr:rowOff>333375</xdr:rowOff>
                  </to>
                </anchor>
              </controlPr>
            </control>
          </mc:Choice>
        </mc:AlternateContent>
        <mc:AlternateContent xmlns:mc="http://schemas.openxmlformats.org/markup-compatibility/2006">
          <mc:Choice Requires="x14">
            <control shapeId="1059" r:id="rId32" name="Check Box 35">
              <controlPr defaultSize="0" autoFill="0" autoLine="0" autoPict="0">
                <anchor moveWithCells="1">
                  <from>
                    <xdr:col>3</xdr:col>
                    <xdr:colOff>171450</xdr:colOff>
                    <xdr:row>25</xdr:row>
                    <xdr:rowOff>142875</xdr:rowOff>
                  </from>
                  <to>
                    <xdr:col>3</xdr:col>
                    <xdr:colOff>371475</xdr:colOff>
                    <xdr:row>25</xdr:row>
                    <xdr:rowOff>342900</xdr:rowOff>
                  </to>
                </anchor>
              </controlPr>
            </control>
          </mc:Choice>
        </mc:AlternateContent>
        <mc:AlternateContent xmlns:mc="http://schemas.openxmlformats.org/markup-compatibility/2006">
          <mc:Choice Requires="x14">
            <control shapeId="1060" r:id="rId33" name="Check Box 36">
              <controlPr defaultSize="0" autoFill="0" autoLine="0" autoPict="0" macro="[0]!AssessWindowHolder">
                <anchor moveWithCells="1">
                  <from>
                    <xdr:col>2</xdr:col>
                    <xdr:colOff>171450</xdr:colOff>
                    <xdr:row>26</xdr:row>
                    <xdr:rowOff>161925</xdr:rowOff>
                  </from>
                  <to>
                    <xdr:col>2</xdr:col>
                    <xdr:colOff>371475</xdr:colOff>
                    <xdr:row>26</xdr:row>
                    <xdr:rowOff>361950</xdr:rowOff>
                  </to>
                </anchor>
              </controlPr>
            </control>
          </mc:Choice>
        </mc:AlternateContent>
        <mc:AlternateContent xmlns:mc="http://schemas.openxmlformats.org/markup-compatibility/2006">
          <mc:Choice Requires="x14">
            <control shapeId="1066" r:id="rId34" name="Check Box 42">
              <controlPr defaultSize="0" autoFill="0" autoLine="0" autoPict="0" macro="[0]!AssessCustom">
                <anchor moveWithCells="1">
                  <from>
                    <xdr:col>2</xdr:col>
                    <xdr:colOff>171450</xdr:colOff>
                    <xdr:row>27</xdr:row>
                    <xdr:rowOff>0</xdr:rowOff>
                  </from>
                  <to>
                    <xdr:col>2</xdr:col>
                    <xdr:colOff>371475</xdr:colOff>
                    <xdr:row>28</xdr:row>
                    <xdr:rowOff>9525</xdr:rowOff>
                  </to>
                </anchor>
              </controlPr>
            </control>
          </mc:Choice>
        </mc:AlternateContent>
        <mc:AlternateContent xmlns:mc="http://schemas.openxmlformats.org/markup-compatibility/2006">
          <mc:Choice Requires="x14">
            <control shapeId="1067" r:id="rId35" name="Check Box 43">
              <controlPr defaultSize="0" autoFill="0" autoLine="0" autoPict="0">
                <anchor moveWithCells="1">
                  <from>
                    <xdr:col>3</xdr:col>
                    <xdr:colOff>171450</xdr:colOff>
                    <xdr:row>26</xdr:row>
                    <xdr:rowOff>523875</xdr:rowOff>
                  </from>
                  <to>
                    <xdr:col>3</xdr:col>
                    <xdr:colOff>371475</xdr:colOff>
                    <xdr:row>28</xdr:row>
                    <xdr:rowOff>0</xdr:rowOff>
                  </to>
                </anchor>
              </controlPr>
            </control>
          </mc:Choice>
        </mc:AlternateContent>
        <mc:AlternateContent xmlns:mc="http://schemas.openxmlformats.org/markup-compatibility/2006">
          <mc:Choice Requires="x14">
            <control shapeId="1068" r:id="rId36" name="Check Box 44">
              <controlPr defaultSize="0" autoFill="0" autoLine="0" autoPict="0">
                <anchor moveWithCells="1">
                  <from>
                    <xdr:col>3</xdr:col>
                    <xdr:colOff>171450</xdr:colOff>
                    <xdr:row>28</xdr:row>
                    <xdr:rowOff>76200</xdr:rowOff>
                  </from>
                  <to>
                    <xdr:col>3</xdr:col>
                    <xdr:colOff>371475</xdr:colOff>
                    <xdr:row>28</xdr:row>
                    <xdr:rowOff>266700</xdr:rowOff>
                  </to>
                </anchor>
              </controlPr>
            </control>
          </mc:Choice>
        </mc:AlternateContent>
        <mc:AlternateContent xmlns:mc="http://schemas.openxmlformats.org/markup-compatibility/2006">
          <mc:Choice Requires="x14">
            <control shapeId="1069" r:id="rId37" name="Check Box 45">
              <controlPr defaultSize="0" autoFill="0" autoLine="0" autoPict="0" macro="[0]!AssessSwitchP">
                <anchor moveWithCells="1">
                  <from>
                    <xdr:col>2</xdr:col>
                    <xdr:colOff>171450</xdr:colOff>
                    <xdr:row>28</xdr:row>
                    <xdr:rowOff>76200</xdr:rowOff>
                  </from>
                  <to>
                    <xdr:col>2</xdr:col>
                    <xdr:colOff>371475</xdr:colOff>
                    <xdr:row>28</xdr:row>
                    <xdr:rowOff>266700</xdr:rowOff>
                  </to>
                </anchor>
              </controlPr>
            </control>
          </mc:Choice>
        </mc:AlternateContent>
        <mc:AlternateContent xmlns:mc="http://schemas.openxmlformats.org/markup-compatibility/2006">
          <mc:Choice Requires="x14">
            <control shapeId="1071" r:id="rId38" name="Check Box 47">
              <controlPr defaultSize="0" autoFill="0" autoLine="0" autoPict="0">
                <anchor moveWithCells="1">
                  <from>
                    <xdr:col>3</xdr:col>
                    <xdr:colOff>171450</xdr:colOff>
                    <xdr:row>28</xdr:row>
                    <xdr:rowOff>371475</xdr:rowOff>
                  </from>
                  <to>
                    <xdr:col>3</xdr:col>
                    <xdr:colOff>371475</xdr:colOff>
                    <xdr:row>29</xdr:row>
                    <xdr:rowOff>200025</xdr:rowOff>
                  </to>
                </anchor>
              </controlPr>
            </control>
          </mc:Choice>
        </mc:AlternateContent>
        <mc:AlternateContent xmlns:mc="http://schemas.openxmlformats.org/markup-compatibility/2006">
          <mc:Choice Requires="x14">
            <control shapeId="1072" r:id="rId39" name="Check Box 48">
              <controlPr defaultSize="0" autoFill="0" autoLine="0" autoPict="0">
                <anchor moveWithCells="1">
                  <from>
                    <xdr:col>2</xdr:col>
                    <xdr:colOff>171450</xdr:colOff>
                    <xdr:row>28</xdr:row>
                    <xdr:rowOff>381000</xdr:rowOff>
                  </from>
                  <to>
                    <xdr:col>2</xdr:col>
                    <xdr:colOff>371475</xdr:colOff>
                    <xdr:row>29</xdr:row>
                    <xdr:rowOff>200025</xdr:rowOff>
                  </to>
                </anchor>
              </controlPr>
            </control>
          </mc:Choice>
        </mc:AlternateContent>
        <mc:AlternateContent xmlns:mc="http://schemas.openxmlformats.org/markup-compatibility/2006">
          <mc:Choice Requires="x14">
            <control shapeId="1073" r:id="rId40" name="Check Box 49">
              <controlPr defaultSize="0" autoFill="0" autoLine="0" autoPict="0">
                <anchor moveWithCells="1">
                  <from>
                    <xdr:col>3</xdr:col>
                    <xdr:colOff>171450</xdr:colOff>
                    <xdr:row>28</xdr:row>
                    <xdr:rowOff>371475</xdr:rowOff>
                  </from>
                  <to>
                    <xdr:col>3</xdr:col>
                    <xdr:colOff>371475</xdr:colOff>
                    <xdr:row>29</xdr:row>
                    <xdr:rowOff>200025</xdr:rowOff>
                  </to>
                </anchor>
              </controlPr>
            </control>
          </mc:Choice>
        </mc:AlternateContent>
        <mc:AlternateContent xmlns:mc="http://schemas.openxmlformats.org/markup-compatibility/2006">
          <mc:Choice Requires="x14">
            <control shapeId="1074" r:id="rId41" name="Check Box 50">
              <controlPr defaultSize="0" autoFill="0" autoLine="0" autoPict="0">
                <anchor moveWithCells="1">
                  <from>
                    <xdr:col>3</xdr:col>
                    <xdr:colOff>171450</xdr:colOff>
                    <xdr:row>28</xdr:row>
                    <xdr:rowOff>371475</xdr:rowOff>
                  </from>
                  <to>
                    <xdr:col>3</xdr:col>
                    <xdr:colOff>371475</xdr:colOff>
                    <xdr:row>29</xdr:row>
                    <xdr:rowOff>200025</xdr:rowOff>
                  </to>
                </anchor>
              </controlPr>
            </control>
          </mc:Choice>
        </mc:AlternateContent>
        <mc:AlternateContent xmlns:mc="http://schemas.openxmlformats.org/markup-compatibility/2006">
          <mc:Choice Requires="x14">
            <control shapeId="1075" r:id="rId42" name="Check Box 51">
              <controlPr defaultSize="0" autoFill="0" autoLine="0" autoPict="0" macro="[0]!AssessLED">
                <anchor moveWithCells="1">
                  <from>
                    <xdr:col>2</xdr:col>
                    <xdr:colOff>171450</xdr:colOff>
                    <xdr:row>28</xdr:row>
                    <xdr:rowOff>381000</xdr:rowOff>
                  </from>
                  <to>
                    <xdr:col>2</xdr:col>
                    <xdr:colOff>371475</xdr:colOff>
                    <xdr:row>29</xdr:row>
                    <xdr:rowOff>200025</xdr:rowOff>
                  </to>
                </anchor>
              </controlPr>
            </control>
          </mc:Choice>
        </mc:AlternateContent>
        <mc:AlternateContent xmlns:mc="http://schemas.openxmlformats.org/markup-compatibility/2006">
          <mc:Choice Requires="x14">
            <control shapeId="1076" r:id="rId43" name="Check Box 52">
              <controlPr defaultSize="0" autoFill="0" autoLine="0" autoPict="0">
                <anchor moveWithCells="1">
                  <from>
                    <xdr:col>3</xdr:col>
                    <xdr:colOff>171450</xdr:colOff>
                    <xdr:row>28</xdr:row>
                    <xdr:rowOff>371475</xdr:rowOff>
                  </from>
                  <to>
                    <xdr:col>3</xdr:col>
                    <xdr:colOff>371475</xdr:colOff>
                    <xdr:row>29</xdr:row>
                    <xdr:rowOff>200025</xdr:rowOff>
                  </to>
                </anchor>
              </controlPr>
            </control>
          </mc:Choice>
        </mc:AlternateContent>
        <mc:AlternateContent xmlns:mc="http://schemas.openxmlformats.org/markup-compatibility/2006">
          <mc:Choice Requires="x14">
            <control shapeId="1078" r:id="rId44" name="Check Box 54">
              <controlPr defaultSize="0" autoFill="0" autoLine="0" autoPict="0" macro="[0]!AssessClock">
                <anchor moveWithCells="1">
                  <from>
                    <xdr:col>2</xdr:col>
                    <xdr:colOff>171450</xdr:colOff>
                    <xdr:row>30</xdr:row>
                    <xdr:rowOff>342900</xdr:rowOff>
                  </from>
                  <to>
                    <xdr:col>2</xdr:col>
                    <xdr:colOff>371475</xdr:colOff>
                    <xdr:row>30</xdr:row>
                    <xdr:rowOff>533400</xdr:rowOff>
                  </to>
                </anchor>
              </controlPr>
            </control>
          </mc:Choice>
        </mc:AlternateContent>
        <mc:AlternateContent xmlns:mc="http://schemas.openxmlformats.org/markup-compatibility/2006">
          <mc:Choice Requires="x14">
            <control shapeId="1080" r:id="rId45" name="Check Box 56">
              <controlPr defaultSize="0" autoFill="0" autoLine="0" autoPict="0">
                <anchor moveWithCells="1">
                  <from>
                    <xdr:col>3</xdr:col>
                    <xdr:colOff>171450</xdr:colOff>
                    <xdr:row>30</xdr:row>
                    <xdr:rowOff>676275</xdr:rowOff>
                  </from>
                  <to>
                    <xdr:col>3</xdr:col>
                    <xdr:colOff>371475</xdr:colOff>
                    <xdr:row>31</xdr:row>
                    <xdr:rowOff>190500</xdr:rowOff>
                  </to>
                </anchor>
              </controlPr>
            </control>
          </mc:Choice>
        </mc:AlternateContent>
        <mc:AlternateContent xmlns:mc="http://schemas.openxmlformats.org/markup-compatibility/2006">
          <mc:Choice Requires="x14">
            <control shapeId="1084" r:id="rId46" name="Check Box 60">
              <controlPr defaultSize="0" autoFill="0" autoLine="0" autoPict="0">
                <anchor moveWithCells="1">
                  <from>
                    <xdr:col>2</xdr:col>
                    <xdr:colOff>171450</xdr:colOff>
                    <xdr:row>30</xdr:row>
                    <xdr:rowOff>666750</xdr:rowOff>
                  </from>
                  <to>
                    <xdr:col>2</xdr:col>
                    <xdr:colOff>371475</xdr:colOff>
                    <xdr:row>31</xdr:row>
                    <xdr:rowOff>190500</xdr:rowOff>
                  </to>
                </anchor>
              </controlPr>
            </control>
          </mc:Choice>
        </mc:AlternateContent>
        <mc:AlternateContent xmlns:mc="http://schemas.openxmlformats.org/markup-compatibility/2006">
          <mc:Choice Requires="x14">
            <control shapeId="1086" r:id="rId47" name="Check Box 62">
              <controlPr defaultSize="0" autoFill="0" autoLine="0" autoPict="0" macro="[0]!AssessBound">
                <anchor moveWithCells="1">
                  <from>
                    <xdr:col>2</xdr:col>
                    <xdr:colOff>171450</xdr:colOff>
                    <xdr:row>32</xdr:row>
                    <xdr:rowOff>314325</xdr:rowOff>
                  </from>
                  <to>
                    <xdr:col>2</xdr:col>
                    <xdr:colOff>371475</xdr:colOff>
                    <xdr:row>32</xdr:row>
                    <xdr:rowOff>504825</xdr:rowOff>
                  </to>
                </anchor>
              </controlPr>
            </control>
          </mc:Choice>
        </mc:AlternateContent>
        <mc:AlternateContent xmlns:mc="http://schemas.openxmlformats.org/markup-compatibility/2006">
          <mc:Choice Requires="x14">
            <control shapeId="1087" r:id="rId48" name="Check Box 63">
              <controlPr defaultSize="0" autoFill="0" autoLine="0" autoPict="0" macro="[0]!AssessBound">
                <anchor moveWithCells="1">
                  <from>
                    <xdr:col>2</xdr:col>
                    <xdr:colOff>171450</xdr:colOff>
                    <xdr:row>32</xdr:row>
                    <xdr:rowOff>161925</xdr:rowOff>
                  </from>
                  <to>
                    <xdr:col>2</xdr:col>
                    <xdr:colOff>371475</xdr:colOff>
                    <xdr:row>32</xdr:row>
                    <xdr:rowOff>352425</xdr:rowOff>
                  </to>
                </anchor>
              </controlPr>
            </control>
          </mc:Choice>
        </mc:AlternateContent>
        <mc:AlternateContent xmlns:mc="http://schemas.openxmlformats.org/markup-compatibility/2006">
          <mc:Choice Requires="x14">
            <control shapeId="1099" r:id="rId49" name="Check Box 75">
              <controlPr defaultSize="0" autoFill="0" autoLine="0" autoPict="0">
                <anchor moveWithCells="1">
                  <from>
                    <xdr:col>2</xdr:col>
                    <xdr:colOff>171450</xdr:colOff>
                    <xdr:row>23</xdr:row>
                    <xdr:rowOff>76200</xdr:rowOff>
                  </from>
                  <to>
                    <xdr:col>2</xdr:col>
                    <xdr:colOff>371475</xdr:colOff>
                    <xdr:row>23</xdr:row>
                    <xdr:rowOff>276225</xdr:rowOff>
                  </to>
                </anchor>
              </controlPr>
            </control>
          </mc:Choice>
        </mc:AlternateContent>
        <mc:AlternateContent xmlns:mc="http://schemas.openxmlformats.org/markup-compatibility/2006">
          <mc:Choice Requires="x14">
            <control shapeId="1100" r:id="rId50" name="Check Box 76">
              <controlPr defaultSize="0" autoFill="0" autoLine="0" autoPict="0">
                <anchor moveWithCells="1">
                  <from>
                    <xdr:col>3</xdr:col>
                    <xdr:colOff>171450</xdr:colOff>
                    <xdr:row>23</xdr:row>
                    <xdr:rowOff>76200</xdr:rowOff>
                  </from>
                  <to>
                    <xdr:col>3</xdr:col>
                    <xdr:colOff>371475</xdr:colOff>
                    <xdr:row>23</xdr:row>
                    <xdr:rowOff>276225</xdr:rowOff>
                  </to>
                </anchor>
              </controlPr>
            </control>
          </mc:Choice>
        </mc:AlternateContent>
        <mc:AlternateContent xmlns:mc="http://schemas.openxmlformats.org/markup-compatibility/2006">
          <mc:Choice Requires="x14">
            <control shapeId="1105" r:id="rId51" name="Check Box 81">
              <controlPr defaultSize="0" autoFill="0" autoLine="0" autoPict="0">
                <anchor moveWithCells="1">
                  <from>
                    <xdr:col>2</xdr:col>
                    <xdr:colOff>180975</xdr:colOff>
                    <xdr:row>15</xdr:row>
                    <xdr:rowOff>666750</xdr:rowOff>
                  </from>
                  <to>
                    <xdr:col>2</xdr:col>
                    <xdr:colOff>381000</xdr:colOff>
                    <xdr:row>17</xdr:row>
                    <xdr:rowOff>0</xdr:rowOff>
                  </to>
                </anchor>
              </controlPr>
            </control>
          </mc:Choice>
        </mc:AlternateContent>
        <mc:AlternateContent xmlns:mc="http://schemas.openxmlformats.org/markup-compatibility/2006">
          <mc:Choice Requires="x14">
            <control shapeId="1106" r:id="rId52" name="Check Box 82">
              <controlPr defaultSize="0" autoFill="0" autoLine="0" autoPict="0">
                <anchor moveWithCells="1">
                  <from>
                    <xdr:col>3</xdr:col>
                    <xdr:colOff>171450</xdr:colOff>
                    <xdr:row>16</xdr:row>
                    <xdr:rowOff>9525</xdr:rowOff>
                  </from>
                  <to>
                    <xdr:col>3</xdr:col>
                    <xdr:colOff>371475</xdr:colOff>
                    <xdr:row>17</xdr:row>
                    <xdr:rowOff>9525</xdr:rowOff>
                  </to>
                </anchor>
              </controlPr>
            </control>
          </mc:Choice>
        </mc:AlternateContent>
        <mc:AlternateContent xmlns:mc="http://schemas.openxmlformats.org/markup-compatibility/2006">
          <mc:Choice Requires="x14">
            <control shapeId="1089" r:id="rId53" name="Check Box 65">
              <controlPr defaultSize="0" autoFill="0" autoLine="0" autoPict="0">
                <anchor moveWithCells="1">
                  <from>
                    <xdr:col>3</xdr:col>
                    <xdr:colOff>171450</xdr:colOff>
                    <xdr:row>32</xdr:row>
                    <xdr:rowOff>523875</xdr:rowOff>
                  </from>
                  <to>
                    <xdr:col>3</xdr:col>
                    <xdr:colOff>371475</xdr:colOff>
                    <xdr:row>34</xdr:row>
                    <xdr:rowOff>9525</xdr:rowOff>
                  </to>
                </anchor>
              </controlPr>
            </control>
          </mc:Choice>
        </mc:AlternateContent>
        <mc:AlternateContent xmlns:mc="http://schemas.openxmlformats.org/markup-compatibility/2006">
          <mc:Choice Requires="x14">
            <control shapeId="1111" r:id="rId54" name="Check Box 87">
              <controlPr defaultSize="0" autoFill="0" autoLine="0" autoPict="0">
                <anchor moveWithCells="1">
                  <from>
                    <xdr:col>2</xdr:col>
                    <xdr:colOff>171450</xdr:colOff>
                    <xdr:row>36</xdr:row>
                    <xdr:rowOff>304800</xdr:rowOff>
                  </from>
                  <to>
                    <xdr:col>2</xdr:col>
                    <xdr:colOff>371475</xdr:colOff>
                    <xdr:row>36</xdr:row>
                    <xdr:rowOff>514350</xdr:rowOff>
                  </to>
                </anchor>
              </controlPr>
            </control>
          </mc:Choice>
        </mc:AlternateContent>
        <mc:AlternateContent xmlns:mc="http://schemas.openxmlformats.org/markup-compatibility/2006">
          <mc:Choice Requires="x14">
            <control shapeId="1112" r:id="rId55" name="Check Box 88">
              <controlPr defaultSize="0" autoFill="0" autoLine="0" autoPict="0">
                <anchor moveWithCells="1">
                  <from>
                    <xdr:col>2</xdr:col>
                    <xdr:colOff>171450</xdr:colOff>
                    <xdr:row>36</xdr:row>
                    <xdr:rowOff>152400</xdr:rowOff>
                  </from>
                  <to>
                    <xdr:col>2</xdr:col>
                    <xdr:colOff>371475</xdr:colOff>
                    <xdr:row>36</xdr:row>
                    <xdr:rowOff>361950</xdr:rowOff>
                  </to>
                </anchor>
              </controlPr>
            </control>
          </mc:Choice>
        </mc:AlternateContent>
        <mc:AlternateContent xmlns:mc="http://schemas.openxmlformats.org/markup-compatibility/2006">
          <mc:Choice Requires="x14">
            <control shapeId="1090" r:id="rId56" name="Check Box 66">
              <controlPr defaultSize="0" autoFill="0" autoLine="0" autoPict="0">
                <anchor moveWithCells="1">
                  <from>
                    <xdr:col>2</xdr:col>
                    <xdr:colOff>171450</xdr:colOff>
                    <xdr:row>33</xdr:row>
                    <xdr:rowOff>0</xdr:rowOff>
                  </from>
                  <to>
                    <xdr:col>2</xdr:col>
                    <xdr:colOff>371475</xdr:colOff>
                    <xdr:row>34</xdr:row>
                    <xdr:rowOff>9525</xdr:rowOff>
                  </to>
                </anchor>
              </controlPr>
            </control>
          </mc:Choice>
        </mc:AlternateContent>
        <mc:AlternateContent xmlns:mc="http://schemas.openxmlformats.org/markup-compatibility/2006">
          <mc:Choice Requires="x14">
            <control shapeId="1101" r:id="rId57" name="Check Box 77">
              <controlPr defaultSize="0" autoFill="0" autoLine="0" autoPict="0" macro="[0]!AssessBoardP">
                <anchor moveWithCells="1">
                  <from>
                    <xdr:col>2</xdr:col>
                    <xdr:colOff>171450</xdr:colOff>
                    <xdr:row>34</xdr:row>
                    <xdr:rowOff>171450</xdr:rowOff>
                  </from>
                  <to>
                    <xdr:col>2</xdr:col>
                    <xdr:colOff>371475</xdr:colOff>
                    <xdr:row>34</xdr:row>
                    <xdr:rowOff>371475</xdr:rowOff>
                  </to>
                </anchor>
              </controlPr>
            </control>
          </mc:Choice>
        </mc:AlternateContent>
        <mc:AlternateContent xmlns:mc="http://schemas.openxmlformats.org/markup-compatibility/2006">
          <mc:Choice Requires="x14">
            <control shapeId="1102" r:id="rId58" name="Check Box 78">
              <controlPr defaultSize="0" autoFill="0" autoLine="0" autoPict="0" macro="[0]!AssessBoardP">
                <anchor moveWithCells="1">
                  <from>
                    <xdr:col>2</xdr:col>
                    <xdr:colOff>171450</xdr:colOff>
                    <xdr:row>34</xdr:row>
                    <xdr:rowOff>323850</xdr:rowOff>
                  </from>
                  <to>
                    <xdr:col>2</xdr:col>
                    <xdr:colOff>371475</xdr:colOff>
                    <xdr:row>34</xdr:row>
                    <xdr:rowOff>523875</xdr:rowOff>
                  </to>
                </anchor>
              </controlPr>
            </control>
          </mc:Choice>
        </mc:AlternateContent>
        <mc:AlternateContent xmlns:mc="http://schemas.openxmlformats.org/markup-compatibility/2006">
          <mc:Choice Requires="x14">
            <control shapeId="1114" r:id="rId59" name="Check Box 90">
              <controlPr defaultSize="0" autoFill="0" autoLine="0" autoPict="0" macro="[0]!AssessTravel">
                <anchor moveWithCells="1">
                  <from>
                    <xdr:col>2</xdr:col>
                    <xdr:colOff>171450</xdr:colOff>
                    <xdr:row>37</xdr:row>
                    <xdr:rowOff>171450</xdr:rowOff>
                  </from>
                  <to>
                    <xdr:col>2</xdr:col>
                    <xdr:colOff>371475</xdr:colOff>
                    <xdr:row>37</xdr:row>
                    <xdr:rowOff>371475</xdr:rowOff>
                  </to>
                </anchor>
              </controlPr>
            </control>
          </mc:Choice>
        </mc:AlternateContent>
        <mc:AlternateContent xmlns:mc="http://schemas.openxmlformats.org/markup-compatibility/2006">
          <mc:Choice Requires="x14">
            <control shapeId="1115" r:id="rId60" name="Check Box 91">
              <controlPr defaultSize="0" autoFill="0" autoLine="0" autoPict="0" macro="[0]!AssessTravel">
                <anchor moveWithCells="1">
                  <from>
                    <xdr:col>2</xdr:col>
                    <xdr:colOff>171450</xdr:colOff>
                    <xdr:row>37</xdr:row>
                    <xdr:rowOff>323850</xdr:rowOff>
                  </from>
                  <to>
                    <xdr:col>2</xdr:col>
                    <xdr:colOff>371475</xdr:colOff>
                    <xdr:row>37</xdr:row>
                    <xdr:rowOff>523875</xdr:rowOff>
                  </to>
                </anchor>
              </controlPr>
            </control>
          </mc:Choice>
        </mc:AlternateContent>
        <mc:AlternateContent xmlns:mc="http://schemas.openxmlformats.org/markup-compatibility/2006">
          <mc:Choice Requires="x14">
            <control shapeId="1116" r:id="rId61" name="Check Box 92">
              <controlPr defaultSize="0" autoFill="0" autoLine="0" autoPict="0" macro="[0]!AssessWindowHolder">
                <anchor moveWithCells="1">
                  <from>
                    <xdr:col>2</xdr:col>
                    <xdr:colOff>171450</xdr:colOff>
                    <xdr:row>26</xdr:row>
                    <xdr:rowOff>314325</xdr:rowOff>
                  </from>
                  <to>
                    <xdr:col>2</xdr:col>
                    <xdr:colOff>371475</xdr:colOff>
                    <xdr:row>26</xdr:row>
                    <xdr:rowOff>514350</xdr:rowOff>
                  </to>
                </anchor>
              </controlPr>
            </control>
          </mc:Choice>
        </mc:AlternateContent>
        <mc:AlternateContent xmlns:mc="http://schemas.openxmlformats.org/markup-compatibility/2006">
          <mc:Choice Requires="x14">
            <control shapeId="1121" r:id="rId62" name="Check Box 97">
              <controlPr defaultSize="0" autoFill="0" autoLine="0" autoPict="0" macro="[0]!AssessClock">
                <anchor moveWithCells="1">
                  <from>
                    <xdr:col>2</xdr:col>
                    <xdr:colOff>171450</xdr:colOff>
                    <xdr:row>30</xdr:row>
                    <xdr:rowOff>485775</xdr:rowOff>
                  </from>
                  <to>
                    <xdr:col>2</xdr:col>
                    <xdr:colOff>371475</xdr:colOff>
                    <xdr:row>31</xdr:row>
                    <xdr:rowOff>0</xdr:rowOff>
                  </to>
                </anchor>
              </controlPr>
            </control>
          </mc:Choice>
        </mc:AlternateContent>
        <mc:AlternateContent xmlns:mc="http://schemas.openxmlformats.org/markup-compatibility/2006">
          <mc:Choice Requires="x14">
            <control shapeId="1095" r:id="rId63" name="Check Box 71">
              <controlPr defaultSize="0" autoFill="0" autoLine="0" autoPict="0">
                <anchor moveWithCells="1">
                  <from>
                    <xdr:col>4</xdr:col>
                    <xdr:colOff>371475</xdr:colOff>
                    <xdr:row>67</xdr:row>
                    <xdr:rowOff>57150</xdr:rowOff>
                  </from>
                  <to>
                    <xdr:col>4</xdr:col>
                    <xdr:colOff>571500</xdr:colOff>
                    <xdr:row>67</xdr:row>
                    <xdr:rowOff>257175</xdr:rowOff>
                  </to>
                </anchor>
              </controlPr>
            </control>
          </mc:Choice>
        </mc:AlternateContent>
        <mc:AlternateContent xmlns:mc="http://schemas.openxmlformats.org/markup-compatibility/2006">
          <mc:Choice Requires="x14">
            <control shapeId="1098" r:id="rId64" name="Check Box 74">
              <controlPr defaultSize="0" autoFill="0" autoLine="0" autoPict="0">
                <anchor moveWithCells="1">
                  <from>
                    <xdr:col>4</xdr:col>
                    <xdr:colOff>371475</xdr:colOff>
                    <xdr:row>68</xdr:row>
                    <xdr:rowOff>104775</xdr:rowOff>
                  </from>
                  <to>
                    <xdr:col>4</xdr:col>
                    <xdr:colOff>571500</xdr:colOff>
                    <xdr:row>68</xdr:row>
                    <xdr:rowOff>304800</xdr:rowOff>
                  </to>
                </anchor>
              </controlPr>
            </control>
          </mc:Choice>
        </mc:AlternateContent>
        <mc:AlternateContent xmlns:mc="http://schemas.openxmlformats.org/markup-compatibility/2006">
          <mc:Choice Requires="x14">
            <control shapeId="1103" r:id="rId65" name="Check Box 79">
              <controlPr defaultSize="0" autoFill="0" autoLine="0" autoPict="0">
                <anchor moveWithCells="1">
                  <from>
                    <xdr:col>2</xdr:col>
                    <xdr:colOff>447675</xdr:colOff>
                    <xdr:row>67</xdr:row>
                    <xdr:rowOff>66675</xdr:rowOff>
                  </from>
                  <to>
                    <xdr:col>3</xdr:col>
                    <xdr:colOff>85725</xdr:colOff>
                    <xdr:row>67</xdr:row>
                    <xdr:rowOff>257175</xdr:rowOff>
                  </to>
                </anchor>
              </controlPr>
            </control>
          </mc:Choice>
        </mc:AlternateContent>
        <mc:AlternateContent xmlns:mc="http://schemas.openxmlformats.org/markup-compatibility/2006">
          <mc:Choice Requires="x14">
            <control shapeId="1104" r:id="rId66" name="Check Box 80">
              <controlPr defaultSize="0" autoFill="0" autoLine="0" autoPict="0">
                <anchor moveWithCells="1">
                  <from>
                    <xdr:col>2</xdr:col>
                    <xdr:colOff>447675</xdr:colOff>
                    <xdr:row>68</xdr:row>
                    <xdr:rowOff>114300</xdr:rowOff>
                  </from>
                  <to>
                    <xdr:col>3</xdr:col>
                    <xdr:colOff>85725</xdr:colOff>
                    <xdr:row>68</xdr:row>
                    <xdr:rowOff>314325</xdr:rowOff>
                  </to>
                </anchor>
              </controlPr>
            </control>
          </mc:Choice>
        </mc:AlternateContent>
        <mc:AlternateContent xmlns:mc="http://schemas.openxmlformats.org/markup-compatibility/2006">
          <mc:Choice Requires="x14">
            <control shapeId="1123" r:id="rId67" name="Check Box 99">
              <controlPr defaultSize="0" autoFill="0" autoLine="0" autoPict="0">
                <anchor moveWithCells="1">
                  <from>
                    <xdr:col>3</xdr:col>
                    <xdr:colOff>171450</xdr:colOff>
                    <xdr:row>17</xdr:row>
                    <xdr:rowOff>152400</xdr:rowOff>
                  </from>
                  <to>
                    <xdr:col>3</xdr:col>
                    <xdr:colOff>371475</xdr:colOff>
                    <xdr:row>17</xdr:row>
                    <xdr:rowOff>342900</xdr:rowOff>
                  </to>
                </anchor>
              </controlPr>
            </control>
          </mc:Choice>
        </mc:AlternateContent>
        <mc:AlternateContent xmlns:mc="http://schemas.openxmlformats.org/markup-compatibility/2006">
          <mc:Choice Requires="x14">
            <control shapeId="1124" r:id="rId68" name="Check Box 100">
              <controlPr defaultSize="0" autoFill="0" autoLine="0" autoPict="0">
                <anchor moveWithCells="1">
                  <from>
                    <xdr:col>3</xdr:col>
                    <xdr:colOff>171450</xdr:colOff>
                    <xdr:row>15</xdr:row>
                    <xdr:rowOff>323850</xdr:rowOff>
                  </from>
                  <to>
                    <xdr:col>3</xdr:col>
                    <xdr:colOff>371475</xdr:colOff>
                    <xdr:row>15</xdr:row>
                    <xdr:rowOff>514350</xdr:rowOff>
                  </to>
                </anchor>
              </controlPr>
            </control>
          </mc:Choice>
        </mc:AlternateContent>
        <mc:AlternateContent xmlns:mc="http://schemas.openxmlformats.org/markup-compatibility/2006">
          <mc:Choice Requires="x14">
            <control shapeId="1125" r:id="rId69" name="Check Box 101">
              <controlPr defaultSize="0" autoFill="0" autoLine="0" autoPict="0">
                <anchor moveWithCells="1">
                  <from>
                    <xdr:col>3</xdr:col>
                    <xdr:colOff>171450</xdr:colOff>
                    <xdr:row>26</xdr:row>
                    <xdr:rowOff>171450</xdr:rowOff>
                  </from>
                  <to>
                    <xdr:col>3</xdr:col>
                    <xdr:colOff>371475</xdr:colOff>
                    <xdr:row>26</xdr:row>
                    <xdr:rowOff>361950</xdr:rowOff>
                  </to>
                </anchor>
              </controlPr>
            </control>
          </mc:Choice>
        </mc:AlternateContent>
        <mc:AlternateContent xmlns:mc="http://schemas.openxmlformats.org/markup-compatibility/2006">
          <mc:Choice Requires="x14">
            <control shapeId="1126" r:id="rId70" name="Check Box 102">
              <controlPr defaultSize="0" autoFill="0" autoLine="0" autoPict="0">
                <anchor moveWithCells="1">
                  <from>
                    <xdr:col>3</xdr:col>
                    <xdr:colOff>171450</xdr:colOff>
                    <xdr:row>30</xdr:row>
                    <xdr:rowOff>342900</xdr:rowOff>
                  </from>
                  <to>
                    <xdr:col>3</xdr:col>
                    <xdr:colOff>371475</xdr:colOff>
                    <xdr:row>30</xdr:row>
                    <xdr:rowOff>533400</xdr:rowOff>
                  </to>
                </anchor>
              </controlPr>
            </control>
          </mc:Choice>
        </mc:AlternateContent>
        <mc:AlternateContent xmlns:mc="http://schemas.openxmlformats.org/markup-compatibility/2006">
          <mc:Choice Requires="x14">
            <control shapeId="1127" r:id="rId71" name="Check Box 103">
              <controlPr defaultSize="0" autoFill="0" autoLine="0" autoPict="0">
                <anchor moveWithCells="1">
                  <from>
                    <xdr:col>3</xdr:col>
                    <xdr:colOff>171450</xdr:colOff>
                    <xdr:row>32</xdr:row>
                    <xdr:rowOff>161925</xdr:rowOff>
                  </from>
                  <to>
                    <xdr:col>3</xdr:col>
                    <xdr:colOff>371475</xdr:colOff>
                    <xdr:row>32</xdr:row>
                    <xdr:rowOff>352425</xdr:rowOff>
                  </to>
                </anchor>
              </controlPr>
            </control>
          </mc:Choice>
        </mc:AlternateContent>
        <mc:AlternateContent xmlns:mc="http://schemas.openxmlformats.org/markup-compatibility/2006">
          <mc:Choice Requires="x14">
            <control shapeId="1128" r:id="rId72" name="Check Box 104">
              <controlPr defaultSize="0" autoFill="0" autoLine="0" autoPict="0">
                <anchor moveWithCells="1">
                  <from>
                    <xdr:col>3</xdr:col>
                    <xdr:colOff>171450</xdr:colOff>
                    <xdr:row>34</xdr:row>
                    <xdr:rowOff>180975</xdr:rowOff>
                  </from>
                  <to>
                    <xdr:col>3</xdr:col>
                    <xdr:colOff>371475</xdr:colOff>
                    <xdr:row>34</xdr:row>
                    <xdr:rowOff>371475</xdr:rowOff>
                  </to>
                </anchor>
              </controlPr>
            </control>
          </mc:Choice>
        </mc:AlternateContent>
        <mc:AlternateContent xmlns:mc="http://schemas.openxmlformats.org/markup-compatibility/2006">
          <mc:Choice Requires="x14">
            <control shapeId="1129" r:id="rId73" name="Check Box 105">
              <controlPr defaultSize="0" autoFill="0" autoLine="0" autoPict="0">
                <anchor moveWithCells="1">
                  <from>
                    <xdr:col>3</xdr:col>
                    <xdr:colOff>171450</xdr:colOff>
                    <xdr:row>36</xdr:row>
                    <xdr:rowOff>161925</xdr:rowOff>
                  </from>
                  <to>
                    <xdr:col>3</xdr:col>
                    <xdr:colOff>371475</xdr:colOff>
                    <xdr:row>36</xdr:row>
                    <xdr:rowOff>352425</xdr:rowOff>
                  </to>
                </anchor>
              </controlPr>
            </control>
          </mc:Choice>
        </mc:AlternateContent>
        <mc:AlternateContent xmlns:mc="http://schemas.openxmlformats.org/markup-compatibility/2006">
          <mc:Choice Requires="x14">
            <control shapeId="1130" r:id="rId74" name="Check Box 106">
              <controlPr defaultSize="0" autoFill="0" autoLine="0" autoPict="0">
                <anchor moveWithCells="1">
                  <from>
                    <xdr:col>3</xdr:col>
                    <xdr:colOff>171450</xdr:colOff>
                    <xdr:row>37</xdr:row>
                    <xdr:rowOff>180975</xdr:rowOff>
                  </from>
                  <to>
                    <xdr:col>3</xdr:col>
                    <xdr:colOff>371475</xdr:colOff>
                    <xdr:row>37</xdr:row>
                    <xdr:rowOff>371475</xdr:rowOff>
                  </to>
                </anchor>
              </controlPr>
            </control>
          </mc:Choice>
        </mc:AlternateContent>
        <mc:AlternateContent xmlns:mc="http://schemas.openxmlformats.org/markup-compatibility/2006">
          <mc:Choice Requires="x14">
            <control shapeId="1132" r:id="rId75" name="Check Box 108">
              <controlPr defaultSize="0" autoFill="0" autoLine="0" autoPict="0">
                <anchor moveWithCells="1">
                  <from>
                    <xdr:col>2</xdr:col>
                    <xdr:colOff>171450</xdr:colOff>
                    <xdr:row>34</xdr:row>
                    <xdr:rowOff>523875</xdr:rowOff>
                  </from>
                  <to>
                    <xdr:col>2</xdr:col>
                    <xdr:colOff>381000</xdr:colOff>
                    <xdr:row>36</xdr:row>
                    <xdr:rowOff>19050</xdr:rowOff>
                  </to>
                </anchor>
              </controlPr>
            </control>
          </mc:Choice>
        </mc:AlternateContent>
        <mc:AlternateContent xmlns:mc="http://schemas.openxmlformats.org/markup-compatibility/2006">
          <mc:Choice Requires="x14">
            <control shapeId="1133" r:id="rId76" name="Check Box 109">
              <controlPr defaultSize="0" autoFill="0" autoLine="0" autoPict="0">
                <anchor moveWithCells="1">
                  <from>
                    <xdr:col>3</xdr:col>
                    <xdr:colOff>171450</xdr:colOff>
                    <xdr:row>34</xdr:row>
                    <xdr:rowOff>514350</xdr:rowOff>
                  </from>
                  <to>
                    <xdr:col>3</xdr:col>
                    <xdr:colOff>381000</xdr:colOff>
                    <xdr:row>36</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D4743D48-2C49-4AF1-A3FE-BF73FACE91E3}">
          <x14:formula1>
            <xm:f>Tools!$B$56:$G$56</xm:f>
          </x14:formula1>
          <xm:sqref>F3:I3</xm:sqref>
        </x14:dataValidation>
        <x14:dataValidation type="list" allowBlank="1" showInputMessage="1" showErrorMessage="1" xr:uid="{C75E48F9-0CE0-4F32-B6B3-E3BD3C008938}">
          <x14:formula1>
            <xm:f>Tools!$P$50:$P$60</xm:f>
          </x14:formula1>
          <xm:sqref>F20</xm:sqref>
        </x14:dataValidation>
        <x14:dataValidation type="list" allowBlank="1" showInputMessage="1" showErrorMessage="1" xr:uid="{D0C045BF-6C5A-46AC-9A98-D594B1617134}">
          <x14:formula1>
            <xm:f>Tools!$R$50:$R$60</xm:f>
          </x14:formula1>
          <xm:sqref>G20</xm:sqref>
        </x14:dataValidation>
        <x14:dataValidation type="list" allowBlank="1" showInputMessage="1" showErrorMessage="1" xr:uid="{B6154556-B638-4FF7-9B01-4A63516DDE82}">
          <x14:formula1>
            <xm:f>Tools!$Q$50:$Q$60</xm:f>
          </x14:formula1>
          <xm:sqref>H20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B41EE-770A-462D-8EAE-1CB2ED02B8F9}">
  <sheetPr codeName="Sheet1"/>
  <dimension ref="A1:G142"/>
  <sheetViews>
    <sheetView showGridLines="0" view="pageLayout" topLeftCell="A2" zoomScaleNormal="100" workbookViewId="0">
      <selection activeCell="D8" sqref="D8"/>
    </sheetView>
  </sheetViews>
  <sheetFormatPr defaultColWidth="11.42578125" defaultRowHeight="15"/>
  <cols>
    <col min="1" max="1" width="31.7109375" customWidth="1"/>
    <col min="2" max="2" width="6.28515625" customWidth="1"/>
    <col min="3" max="3" width="17.7109375" customWidth="1"/>
    <col min="4" max="4" width="12.5703125" customWidth="1"/>
    <col min="5" max="5" width="6.42578125" customWidth="1"/>
  </cols>
  <sheetData>
    <row r="1" spans="1:7" hidden="1"/>
    <row r="2" spans="1:7">
      <c r="G2" s="250" t="s">
        <v>0</v>
      </c>
    </row>
    <row r="3" spans="1:7">
      <c r="G3" s="251" t="s">
        <v>1</v>
      </c>
    </row>
    <row r="4" spans="1:7">
      <c r="G4" s="251" t="s">
        <v>2</v>
      </c>
    </row>
    <row r="5" spans="1:7">
      <c r="G5" s="251" t="s">
        <v>4</v>
      </c>
    </row>
    <row r="6" spans="1:7" ht="39.75" customHeight="1">
      <c r="A6" s="252" t="s">
        <v>253</v>
      </c>
      <c r="B6" s="240"/>
      <c r="C6" s="241" t="s">
        <v>254</v>
      </c>
      <c r="D6" s="242" t="s">
        <v>255</v>
      </c>
      <c r="E6" s="240"/>
      <c r="F6" s="248"/>
      <c r="G6" s="248"/>
    </row>
    <row r="7" spans="1:7">
      <c r="A7" s="570" t="s">
        <v>256</v>
      </c>
      <c r="B7" s="571"/>
      <c r="C7" s="572"/>
      <c r="D7" s="64"/>
      <c r="E7" s="64"/>
      <c r="F7" s="594" t="s">
        <v>257</v>
      </c>
      <c r="G7" s="594"/>
    </row>
    <row r="8" spans="1:7">
      <c r="A8" s="249" t="s">
        <v>10</v>
      </c>
      <c r="B8" s="573">
        <f>'SALES-Assessment'!A3</f>
        <v>0</v>
      </c>
      <c r="C8" s="574"/>
      <c r="D8" s="64"/>
      <c r="E8" s="64"/>
      <c r="F8" s="595"/>
      <c r="G8" s="596"/>
    </row>
    <row r="9" spans="1:7">
      <c r="A9" s="253"/>
      <c r="B9" s="254"/>
      <c r="C9" s="64"/>
      <c r="D9" s="64"/>
      <c r="E9" s="64"/>
      <c r="F9" s="597"/>
      <c r="G9" s="598"/>
    </row>
    <row r="10" spans="1:7">
      <c r="A10" s="575" t="s">
        <v>258</v>
      </c>
      <c r="B10" s="575"/>
      <c r="C10" s="575"/>
      <c r="D10" s="64"/>
      <c r="E10" s="64"/>
      <c r="F10" s="597"/>
      <c r="G10" s="598"/>
    </row>
    <row r="11" spans="1:7">
      <c r="A11" s="255" t="s">
        <v>259</v>
      </c>
      <c r="B11" s="576" t="s">
        <v>260</v>
      </c>
      <c r="C11" s="577"/>
      <c r="D11" s="64"/>
      <c r="E11" s="64"/>
      <c r="F11" s="599"/>
      <c r="G11" s="600"/>
    </row>
    <row r="12" spans="1:7" ht="16.5" customHeight="1">
      <c r="A12" s="255" t="s">
        <v>261</v>
      </c>
      <c r="B12" s="576" t="s">
        <v>260</v>
      </c>
      <c r="C12" s="577"/>
      <c r="D12" s="64"/>
      <c r="E12" s="64"/>
      <c r="F12" s="587"/>
      <c r="G12" s="588"/>
    </row>
    <row r="13" spans="1:7">
      <c r="A13" s="255" t="s">
        <v>262</v>
      </c>
      <c r="B13" s="582" t="str">
        <f>B14</f>
        <v>ERROR</v>
      </c>
      <c r="C13" s="583"/>
      <c r="D13" s="64"/>
      <c r="E13" s="64"/>
      <c r="F13" s="592"/>
      <c r="G13" s="593"/>
    </row>
    <row r="14" spans="1:7">
      <c r="A14" s="256" t="s">
        <v>263</v>
      </c>
      <c r="B14" s="584" t="str">
        <f>'ENG-Data In'!C33</f>
        <v>ERROR</v>
      </c>
      <c r="C14" s="585"/>
      <c r="D14" s="64"/>
      <c r="E14" s="257"/>
      <c r="F14" s="64"/>
      <c r="G14" s="64"/>
    </row>
    <row r="15" spans="1:7">
      <c r="A15" s="253"/>
      <c r="B15" s="254"/>
      <c r="C15" s="64"/>
      <c r="D15" s="257"/>
      <c r="E15" s="257"/>
      <c r="F15" s="64"/>
      <c r="G15" s="64"/>
    </row>
    <row r="16" spans="1:7">
      <c r="A16" s="575" t="s">
        <v>264</v>
      </c>
      <c r="B16" s="575"/>
      <c r="C16" s="575"/>
      <c r="D16" s="257"/>
      <c r="E16" s="257"/>
      <c r="F16" s="64"/>
      <c r="G16" s="64"/>
    </row>
    <row r="17" spans="1:7">
      <c r="A17" s="255" t="s">
        <v>265</v>
      </c>
      <c r="B17" s="580" t="str">
        <f>'SALES-Assessment'!G20</f>
        <v xml:space="preserve">Single Well
</v>
      </c>
      <c r="C17" s="581"/>
      <c r="D17" s="64"/>
      <c r="E17" s="64"/>
      <c r="F17" s="64"/>
      <c r="G17" s="64"/>
    </row>
    <row r="18" spans="1:7">
      <c r="A18" s="255" t="s">
        <v>266</v>
      </c>
      <c r="B18" s="580" t="str">
        <f>'SALES-Assessment'!H20</f>
        <v>Small Kit</v>
      </c>
      <c r="C18" s="581"/>
      <c r="D18" s="64"/>
      <c r="E18" s="258"/>
      <c r="F18" s="64"/>
      <c r="G18" s="64"/>
    </row>
    <row r="19" spans="1:7">
      <c r="A19" s="255" t="s">
        <v>267</v>
      </c>
      <c r="B19" s="580" t="str">
        <f>'SALES-Assessment'!F20</f>
        <v>Vacuum Box</v>
      </c>
      <c r="C19" s="581"/>
      <c r="D19" s="64"/>
      <c r="E19" s="258"/>
      <c r="F19" s="64"/>
      <c r="G19" s="64"/>
    </row>
    <row r="20" spans="1:7">
      <c r="A20" s="259"/>
      <c r="B20" s="260"/>
      <c r="C20" s="91"/>
      <c r="D20" s="261"/>
      <c r="E20" s="64"/>
      <c r="F20" s="64"/>
      <c r="G20" s="64"/>
    </row>
    <row r="21" spans="1:7" ht="15.75" thickBot="1">
      <c r="A21" s="586" t="s">
        <v>268</v>
      </c>
      <c r="B21" s="586"/>
      <c r="C21" s="586"/>
      <c r="D21" s="261"/>
      <c r="E21" s="64"/>
      <c r="F21" s="64"/>
      <c r="G21" s="64"/>
    </row>
    <row r="22" spans="1:7" ht="15.75" thickBot="1">
      <c r="A22" s="255" t="s">
        <v>269</v>
      </c>
      <c r="B22" s="578" t="e">
        <f>SUM(B23:B24)</f>
        <v>#VALUE!</v>
      </c>
      <c r="C22" s="579"/>
      <c r="D22" s="64"/>
      <c r="E22" s="64"/>
      <c r="F22" s="365" t="s">
        <v>270</v>
      </c>
      <c r="G22" s="414">
        <v>0</v>
      </c>
    </row>
    <row r="23" spans="1:7">
      <c r="A23" s="255" t="s">
        <v>271</v>
      </c>
      <c r="B23" s="578" t="e">
        <f>SUM(B26:B29)</f>
        <v>#VALUE!</v>
      </c>
      <c r="C23" s="579"/>
      <c r="D23" s="64"/>
      <c r="E23" s="424" t="s">
        <v>1459</v>
      </c>
      <c r="F23" s="64"/>
      <c r="G23" s="64"/>
    </row>
    <row r="24" spans="1:7">
      <c r="A24" s="255" t="s">
        <v>272</v>
      </c>
      <c r="B24" s="578" t="e">
        <f>SUM(B30:B33)</f>
        <v>#VALUE!</v>
      </c>
      <c r="C24" s="579"/>
      <c r="D24" s="64"/>
      <c r="E24" s="424" t="s">
        <v>1460</v>
      </c>
    </row>
    <row r="25" spans="1:7">
      <c r="A25" s="262"/>
      <c r="B25" s="263"/>
      <c r="C25" s="13"/>
      <c r="D25" s="64"/>
      <c r="E25" s="424" t="s">
        <v>1458</v>
      </c>
    </row>
    <row r="26" spans="1:7">
      <c r="A26" s="255" t="s">
        <v>274</v>
      </c>
      <c r="B26" s="580" t="e">
        <f>IF(B13=0,128,B13*128)</f>
        <v>#VALUE!</v>
      </c>
      <c r="C26" s="581"/>
      <c r="D26" s="64"/>
      <c r="G26" s="64"/>
    </row>
    <row r="27" spans="1:7" ht="15.75" thickBot="1">
      <c r="A27" s="255" t="s">
        <v>275</v>
      </c>
      <c r="B27" s="580" t="e">
        <f>IF(B13=0,18,B13*18)</f>
        <v>#VALUE!</v>
      </c>
      <c r="C27" s="581"/>
      <c r="D27" s="64"/>
      <c r="E27" s="64"/>
      <c r="F27" s="64"/>
      <c r="G27" s="64"/>
    </row>
    <row r="28" spans="1:7" ht="15.75" thickBot="1">
      <c r="A28" s="255" t="s">
        <v>276</v>
      </c>
      <c r="B28" s="580" t="e">
        <f>IF(B13=0,45,B13*45)</f>
        <v>#VALUE!</v>
      </c>
      <c r="C28" s="581"/>
      <c r="D28" s="64"/>
      <c r="E28" s="64"/>
      <c r="F28" s="365" t="s">
        <v>273</v>
      </c>
      <c r="G28" s="414">
        <v>0</v>
      </c>
    </row>
    <row r="29" spans="1:7">
      <c r="A29" s="255" t="s">
        <v>277</v>
      </c>
      <c r="B29" s="580">
        <v>0</v>
      </c>
      <c r="C29" s="581"/>
      <c r="D29" s="64"/>
      <c r="E29" s="424" t="s">
        <v>1461</v>
      </c>
      <c r="G29" s="64"/>
    </row>
    <row r="30" spans="1:7">
      <c r="A30" s="255" t="s">
        <v>278</v>
      </c>
      <c r="B30" s="580" t="e">
        <f>IF(B13=0,77,B13*77)</f>
        <v>#VALUE!</v>
      </c>
      <c r="C30" s="581"/>
      <c r="D30" s="64"/>
      <c r="E30" s="424" t="s">
        <v>1463</v>
      </c>
      <c r="F30" s="64"/>
      <c r="G30" s="64"/>
    </row>
    <row r="31" spans="1:7">
      <c r="A31" s="255" t="s">
        <v>279</v>
      </c>
      <c r="B31" s="580" t="e">
        <f>IF(B13=0,2,B13*2)</f>
        <v>#VALUE!</v>
      </c>
      <c r="C31" s="581"/>
      <c r="D31" s="64"/>
      <c r="E31" s="424" t="s">
        <v>1462</v>
      </c>
      <c r="F31" s="64"/>
      <c r="G31" s="64"/>
    </row>
    <row r="32" spans="1:7">
      <c r="A32" s="255" t="s">
        <v>280</v>
      </c>
      <c r="B32" s="580" t="e">
        <f>IF(B13=0,14,B13*14)</f>
        <v>#VALUE!</v>
      </c>
      <c r="C32" s="581"/>
      <c r="D32" s="64"/>
    </row>
    <row r="33" spans="1:7">
      <c r="A33" s="255" t="s">
        <v>281</v>
      </c>
      <c r="B33" s="580">
        <v>0</v>
      </c>
      <c r="C33" s="581"/>
      <c r="D33" s="64"/>
    </row>
    <row r="34" spans="1:7">
      <c r="A34" s="262"/>
      <c r="B34" s="263"/>
      <c r="C34" s="13"/>
      <c r="D34" s="64"/>
    </row>
    <row r="35" spans="1:7">
      <c r="A35" s="255" t="s">
        <v>282</v>
      </c>
      <c r="B35" s="590">
        <v>1</v>
      </c>
      <c r="C35" s="591"/>
      <c r="D35" s="64"/>
    </row>
    <row r="36" spans="1:7">
      <c r="A36" s="255" t="s">
        <v>283</v>
      </c>
      <c r="B36" s="590" t="s">
        <v>284</v>
      </c>
      <c r="C36" s="591"/>
      <c r="D36" s="64"/>
      <c r="E36" s="64"/>
      <c r="F36" s="64"/>
      <c r="G36" s="64"/>
    </row>
    <row r="37" spans="1:7">
      <c r="A37" s="255" t="s">
        <v>285</v>
      </c>
      <c r="B37" s="590" t="s">
        <v>284</v>
      </c>
      <c r="C37" s="591"/>
      <c r="D37" s="64"/>
      <c r="E37" s="64"/>
      <c r="F37" s="64"/>
      <c r="G37" s="64"/>
    </row>
    <row r="38" spans="1:7">
      <c r="A38" s="255" t="s">
        <v>286</v>
      </c>
      <c r="B38" s="590">
        <v>1</v>
      </c>
      <c r="C38" s="577"/>
      <c r="D38" s="64"/>
      <c r="E38" s="64"/>
      <c r="F38" s="64"/>
      <c r="G38" s="64"/>
    </row>
    <row r="39" spans="1:7">
      <c r="A39" s="255" t="s">
        <v>287</v>
      </c>
      <c r="B39" s="590" t="s">
        <v>284</v>
      </c>
      <c r="C39" s="577"/>
      <c r="D39" s="64"/>
      <c r="E39" s="64"/>
      <c r="F39" s="64"/>
      <c r="G39" s="64"/>
    </row>
    <row r="40" spans="1:7">
      <c r="A40" s="262"/>
      <c r="B40" s="263"/>
      <c r="C40" s="13"/>
      <c r="D40" s="64"/>
      <c r="E40" s="64"/>
      <c r="F40" s="64"/>
      <c r="G40" s="64"/>
    </row>
    <row r="41" spans="1:7">
      <c r="A41" s="586" t="s">
        <v>288</v>
      </c>
      <c r="B41" s="586"/>
      <c r="C41" s="586"/>
      <c r="D41" s="64"/>
      <c r="E41" s="64"/>
      <c r="F41" s="64"/>
      <c r="G41" s="64"/>
    </row>
    <row r="42" spans="1:7">
      <c r="A42" s="255" t="s">
        <v>289</v>
      </c>
      <c r="B42" s="578">
        <f>B43+B44</f>
        <v>0</v>
      </c>
      <c r="C42" s="579"/>
      <c r="D42" s="64"/>
      <c r="E42" s="64"/>
      <c r="F42" s="64"/>
      <c r="G42" s="64"/>
    </row>
    <row r="43" spans="1:7">
      <c r="A43" s="255" t="s">
        <v>290</v>
      </c>
      <c r="B43" s="580">
        <v>0</v>
      </c>
      <c r="C43" s="581"/>
      <c r="D43" s="64"/>
      <c r="E43" s="64"/>
      <c r="F43" s="64"/>
      <c r="G43" s="64"/>
    </row>
    <row r="44" spans="1:7">
      <c r="A44" s="255" t="s">
        <v>291</v>
      </c>
      <c r="B44" s="580">
        <v>0</v>
      </c>
      <c r="C44" s="581"/>
      <c r="D44" s="64"/>
      <c r="E44" s="64"/>
      <c r="F44" s="64"/>
      <c r="G44" s="64"/>
    </row>
    <row r="45" spans="1:7">
      <c r="A45" s="255" t="s">
        <v>292</v>
      </c>
      <c r="B45" s="580">
        <v>0</v>
      </c>
      <c r="C45" s="581"/>
      <c r="D45" s="64"/>
      <c r="E45" s="64"/>
      <c r="F45" s="64"/>
      <c r="G45" s="64"/>
    </row>
    <row r="46" spans="1:7" ht="60.75" customHeight="1">
      <c r="A46" s="264"/>
      <c r="B46" s="260"/>
      <c r="C46" s="13"/>
      <c r="D46" s="64"/>
      <c r="E46" s="64"/>
      <c r="F46" s="64"/>
      <c r="G46" s="64"/>
    </row>
    <row r="47" spans="1:7">
      <c r="A47" s="589" t="s">
        <v>293</v>
      </c>
      <c r="B47" s="589"/>
      <c r="C47" s="13"/>
      <c r="D47" s="64"/>
      <c r="E47" s="64"/>
      <c r="F47" s="64"/>
      <c r="G47" s="64"/>
    </row>
    <row r="48" spans="1:7">
      <c r="A48" s="265" t="s">
        <v>294</v>
      </c>
      <c r="B48" s="266" t="s">
        <v>295</v>
      </c>
      <c r="C48" s="263"/>
      <c r="D48" s="64"/>
      <c r="E48" s="64"/>
      <c r="F48" s="64"/>
      <c r="G48" s="64"/>
    </row>
    <row r="49" spans="1:7">
      <c r="A49" s="267" t="s">
        <v>296</v>
      </c>
      <c r="B49" s="268" t="b">
        <v>0</v>
      </c>
      <c r="C49" s="269"/>
      <c r="D49" s="64"/>
      <c r="E49" s="64"/>
      <c r="F49" s="64"/>
      <c r="G49" s="64"/>
    </row>
    <row r="50" spans="1:7">
      <c r="A50" s="267" t="s">
        <v>297</v>
      </c>
      <c r="B50" s="268" t="b">
        <v>1</v>
      </c>
      <c r="C50" s="269"/>
      <c r="D50" s="64"/>
      <c r="E50" s="64"/>
      <c r="F50" s="64"/>
      <c r="G50" s="64"/>
    </row>
    <row r="51" spans="1:7">
      <c r="A51" s="267" t="s">
        <v>298</v>
      </c>
      <c r="B51" s="268" t="b">
        <v>1</v>
      </c>
      <c r="C51" s="270"/>
      <c r="D51" s="64"/>
      <c r="E51" s="64"/>
      <c r="F51" s="64"/>
      <c r="G51" s="64"/>
    </row>
    <row r="52" spans="1:7">
      <c r="A52" s="267" t="s">
        <v>299</v>
      </c>
      <c r="B52" s="268" t="b">
        <v>1</v>
      </c>
      <c r="C52" s="269"/>
      <c r="D52" s="64"/>
      <c r="E52" s="64"/>
      <c r="F52" s="64"/>
      <c r="G52" s="64"/>
    </row>
    <row r="53" spans="1:7">
      <c r="A53" s="267" t="s">
        <v>300</v>
      </c>
      <c r="B53" s="268" t="b">
        <v>1</v>
      </c>
      <c r="C53" s="270"/>
      <c r="D53" s="64"/>
      <c r="E53" s="64"/>
      <c r="F53" s="64"/>
      <c r="G53" s="64"/>
    </row>
    <row r="54" spans="1:7">
      <c r="A54" s="267" t="s">
        <v>301</v>
      </c>
      <c r="B54" s="268" t="b">
        <v>1</v>
      </c>
      <c r="C54" s="271"/>
      <c r="D54" s="64"/>
      <c r="E54" s="64"/>
      <c r="F54" s="64"/>
      <c r="G54" s="64"/>
    </row>
    <row r="55" spans="1:7">
      <c r="A55" s="267" t="s">
        <v>302</v>
      </c>
      <c r="B55" s="268" t="b">
        <v>1</v>
      </c>
      <c r="C55" s="271"/>
      <c r="D55" s="64"/>
      <c r="E55" s="64"/>
      <c r="F55" s="64"/>
      <c r="G55" s="64"/>
    </row>
    <row r="56" spans="1:7">
      <c r="A56" s="267" t="s">
        <v>303</v>
      </c>
      <c r="B56" s="268" t="b">
        <v>1</v>
      </c>
      <c r="C56" s="269"/>
      <c r="D56" s="64"/>
      <c r="E56" s="64"/>
      <c r="F56" s="64"/>
      <c r="G56" s="64"/>
    </row>
    <row r="57" spans="1:7">
      <c r="A57" s="267" t="s">
        <v>304</v>
      </c>
      <c r="B57" s="268" t="b">
        <v>1</v>
      </c>
      <c r="C57" s="271"/>
      <c r="D57" s="64"/>
      <c r="E57" s="64"/>
      <c r="F57" s="272"/>
      <c r="G57" s="64"/>
    </row>
    <row r="58" spans="1:7">
      <c r="A58" s="267" t="s">
        <v>305</v>
      </c>
      <c r="B58" s="268" t="b">
        <v>1</v>
      </c>
      <c r="C58" s="271"/>
      <c r="D58" s="64"/>
      <c r="E58" s="64"/>
      <c r="F58" s="272"/>
      <c r="G58" s="64"/>
    </row>
    <row r="59" spans="1:7">
      <c r="A59" s="264"/>
      <c r="B59" s="64"/>
      <c r="C59" s="273"/>
      <c r="D59" s="64"/>
      <c r="E59" s="64"/>
      <c r="F59" s="64"/>
      <c r="G59" s="64"/>
    </row>
    <row r="60" spans="1:7">
      <c r="A60" s="264"/>
      <c r="B60" s="64"/>
      <c r="C60" s="273"/>
      <c r="D60" s="64"/>
      <c r="E60" s="64"/>
      <c r="F60" s="64"/>
      <c r="G60" s="64"/>
    </row>
    <row r="61" spans="1:7">
      <c r="A61" s="264"/>
      <c r="B61" s="64"/>
      <c r="C61" s="273"/>
      <c r="D61" s="64"/>
      <c r="E61" s="64"/>
      <c r="F61" s="64"/>
      <c r="G61" s="64"/>
    </row>
    <row r="62" spans="1:7">
      <c r="A62" s="589" t="s">
        <v>306</v>
      </c>
      <c r="B62" s="589"/>
      <c r="C62" s="13"/>
      <c r="D62" s="64"/>
      <c r="E62" s="64"/>
      <c r="F62" s="64"/>
      <c r="G62" s="64"/>
    </row>
    <row r="63" spans="1:7">
      <c r="A63" s="567" t="s">
        <v>307</v>
      </c>
      <c r="B63" s="567"/>
      <c r="C63" s="567"/>
      <c r="D63" s="64"/>
      <c r="E63" s="64"/>
      <c r="F63" s="64"/>
      <c r="G63" s="64"/>
    </row>
    <row r="64" spans="1:7" ht="15" customHeight="1">
      <c r="A64" s="568" t="s">
        <v>308</v>
      </c>
      <c r="B64" s="568"/>
      <c r="C64" s="274" t="s">
        <v>309</v>
      </c>
      <c r="D64" s="64"/>
      <c r="E64" s="64"/>
      <c r="F64" s="64"/>
      <c r="G64" s="64"/>
    </row>
    <row r="65" spans="1:7">
      <c r="A65" s="569" t="s">
        <v>310</v>
      </c>
      <c r="B65" s="569"/>
      <c r="C65" s="569"/>
      <c r="D65" s="64"/>
      <c r="E65" s="64"/>
      <c r="F65" s="64"/>
      <c r="G65" s="64"/>
    </row>
    <row r="66" spans="1:7">
      <c r="A66" s="569" t="s">
        <v>311</v>
      </c>
      <c r="B66" s="569"/>
      <c r="C66" s="569"/>
      <c r="D66" s="64"/>
      <c r="E66" s="64"/>
      <c r="F66" s="64"/>
      <c r="G66" s="64"/>
    </row>
    <row r="67" spans="1:7">
      <c r="A67" s="569" t="s">
        <v>312</v>
      </c>
      <c r="B67" s="569"/>
      <c r="C67" s="569"/>
      <c r="D67" s="64"/>
      <c r="E67" s="64"/>
      <c r="F67" s="64"/>
      <c r="G67" s="64"/>
    </row>
    <row r="68" spans="1:7">
      <c r="A68" s="13"/>
      <c r="B68" s="64"/>
      <c r="C68" s="64"/>
      <c r="D68" s="64"/>
      <c r="E68" s="64"/>
      <c r="F68" s="64"/>
      <c r="G68" s="64"/>
    </row>
    <row r="69" spans="1:7">
      <c r="A69" s="567" t="s">
        <v>313</v>
      </c>
      <c r="B69" s="567"/>
      <c r="C69" s="567"/>
      <c r="D69" s="567"/>
      <c r="E69" s="64"/>
      <c r="F69" s="64"/>
      <c r="G69" s="275"/>
    </row>
    <row r="70" spans="1:7">
      <c r="A70" s="601" t="s">
        <v>314</v>
      </c>
      <c r="B70" s="601"/>
      <c r="C70" s="601"/>
      <c r="D70" s="601"/>
      <c r="E70" s="64"/>
      <c r="F70" s="64"/>
      <c r="G70" s="64"/>
    </row>
    <row r="71" spans="1:7">
      <c r="A71" s="601" t="s">
        <v>315</v>
      </c>
      <c r="B71" s="601"/>
      <c r="C71" s="601"/>
      <c r="D71" s="601"/>
      <c r="E71" s="64"/>
      <c r="F71" s="64"/>
      <c r="G71" s="64"/>
    </row>
    <row r="72" spans="1:7">
      <c r="A72" s="601" t="s">
        <v>316</v>
      </c>
      <c r="B72" s="601"/>
      <c r="C72" s="601"/>
      <c r="D72" s="601"/>
      <c r="E72" s="64"/>
      <c r="F72" s="64"/>
      <c r="G72" s="64"/>
    </row>
    <row r="73" spans="1:7">
      <c r="A73" s="602"/>
      <c r="B73" s="602"/>
      <c r="C73" s="91"/>
      <c r="D73" s="64"/>
      <c r="E73" s="64"/>
      <c r="F73" s="64"/>
      <c r="G73" s="64"/>
    </row>
    <row r="74" spans="1:7">
      <c r="A74" s="276" t="s">
        <v>317</v>
      </c>
      <c r="B74" s="64"/>
      <c r="C74" s="64"/>
      <c r="D74" s="64"/>
      <c r="E74" s="64"/>
      <c r="F74" s="64"/>
      <c r="G74" s="64"/>
    </row>
    <row r="75" spans="1:7">
      <c r="A75" s="276" t="s">
        <v>318</v>
      </c>
      <c r="B75" s="64"/>
      <c r="C75" s="64"/>
      <c r="D75" s="64"/>
      <c r="E75" s="64"/>
      <c r="F75" s="64"/>
      <c r="G75" s="64"/>
    </row>
    <row r="76" spans="1:7">
      <c r="A76" s="13"/>
      <c r="B76" s="64"/>
      <c r="C76" s="64"/>
      <c r="D76" s="64"/>
      <c r="E76" s="64"/>
      <c r="F76" s="64"/>
      <c r="G76" s="64"/>
    </row>
    <row r="77" spans="1:7">
      <c r="A77" s="13"/>
      <c r="B77" s="64"/>
      <c r="C77" s="64"/>
      <c r="D77" s="64"/>
      <c r="E77" s="64"/>
      <c r="F77" s="64"/>
      <c r="G77" s="64"/>
    </row>
    <row r="82" spans="2:2">
      <c r="B82" s="243"/>
    </row>
    <row r="83" spans="2:2">
      <c r="B83" s="244"/>
    </row>
    <row r="84" spans="2:2">
      <c r="B84" s="244"/>
    </row>
    <row r="114" spans="1:3">
      <c r="A114" s="245"/>
      <c r="B114" s="245"/>
      <c r="C114" s="245"/>
    </row>
    <row r="116" spans="1:3" ht="15" customHeight="1">
      <c r="A116" s="246"/>
      <c r="B116" s="246"/>
      <c r="C116" s="246"/>
    </row>
    <row r="117" spans="1:3" ht="15" customHeight="1">
      <c r="A117" s="246"/>
      <c r="B117" s="246"/>
      <c r="C117" s="246"/>
    </row>
    <row r="118" spans="1:3">
      <c r="A118" s="246"/>
      <c r="B118" s="246"/>
      <c r="C118" s="246"/>
    </row>
    <row r="119" spans="1:3">
      <c r="A119" s="246"/>
      <c r="B119" s="246"/>
      <c r="C119" s="246"/>
    </row>
    <row r="120" spans="1:3">
      <c r="A120" s="246"/>
      <c r="B120" s="246"/>
      <c r="C120" s="246"/>
    </row>
    <row r="121" spans="1:3">
      <c r="A121" s="246"/>
      <c r="B121" s="246"/>
      <c r="C121" s="246"/>
    </row>
    <row r="122" spans="1:3">
      <c r="A122" s="246"/>
      <c r="B122" s="246"/>
      <c r="C122" s="246"/>
    </row>
    <row r="123" spans="1:3">
      <c r="A123" s="246"/>
      <c r="B123" s="246"/>
      <c r="C123" s="246"/>
    </row>
    <row r="124" spans="1:3">
      <c r="A124" s="246"/>
      <c r="B124" s="246"/>
      <c r="C124" s="246"/>
    </row>
    <row r="125" spans="1:3">
      <c r="A125" s="246"/>
      <c r="B125" s="246"/>
      <c r="C125" s="246"/>
    </row>
    <row r="126" spans="1:3">
      <c r="A126" s="246"/>
      <c r="B126" s="246"/>
      <c r="C126" s="246"/>
    </row>
    <row r="127" spans="1:3">
      <c r="A127" s="246"/>
      <c r="B127" s="246"/>
      <c r="C127" s="246"/>
    </row>
    <row r="128" spans="1:3">
      <c r="A128" s="246"/>
      <c r="B128" s="246"/>
      <c r="C128" s="246"/>
    </row>
    <row r="129" spans="1:4">
      <c r="A129" s="246"/>
      <c r="B129" s="246"/>
      <c r="C129" s="246"/>
    </row>
    <row r="130" spans="1:4">
      <c r="A130" s="246"/>
      <c r="B130" s="246"/>
      <c r="C130" s="246"/>
    </row>
    <row r="131" spans="1:4">
      <c r="A131" s="246"/>
      <c r="B131" s="246"/>
      <c r="C131" s="246"/>
    </row>
    <row r="132" spans="1:4">
      <c r="A132" s="246"/>
      <c r="B132" s="246"/>
      <c r="C132" s="246"/>
    </row>
    <row r="133" spans="1:4">
      <c r="A133" s="246"/>
      <c r="B133" s="246"/>
      <c r="C133" s="246"/>
    </row>
    <row r="134" spans="1:4">
      <c r="A134" s="246"/>
      <c r="B134" s="246"/>
      <c r="C134" s="246"/>
    </row>
    <row r="135" spans="1:4">
      <c r="A135" s="246"/>
      <c r="B135" s="246"/>
      <c r="C135" s="246"/>
    </row>
    <row r="136" spans="1:4">
      <c r="A136" s="246"/>
      <c r="B136" s="246"/>
      <c r="C136" s="246"/>
    </row>
    <row r="137" spans="1:4">
      <c r="A137" s="246"/>
      <c r="B137" s="246"/>
      <c r="C137" s="246"/>
    </row>
    <row r="138" spans="1:4">
      <c r="A138" s="246"/>
      <c r="B138" s="246"/>
      <c r="C138" s="246"/>
    </row>
    <row r="139" spans="1:4">
      <c r="A139" s="247"/>
      <c r="B139" s="247"/>
      <c r="C139" s="247"/>
      <c r="D139" s="247"/>
    </row>
    <row r="140" spans="1:4">
      <c r="A140" s="247"/>
      <c r="B140" s="247"/>
      <c r="C140" s="247"/>
      <c r="D140" s="247"/>
    </row>
    <row r="141" spans="1:4">
      <c r="A141" s="247"/>
      <c r="B141" s="247"/>
      <c r="C141" s="247"/>
      <c r="D141" s="247"/>
    </row>
    <row r="142" spans="1:4">
      <c r="A142" s="247"/>
      <c r="B142" s="247"/>
      <c r="C142" s="247"/>
      <c r="D142" s="247"/>
    </row>
  </sheetData>
  <mergeCells count="52">
    <mergeCell ref="B28:C28"/>
    <mergeCell ref="B29:C29"/>
    <mergeCell ref="B30:C30"/>
    <mergeCell ref="B31:C31"/>
    <mergeCell ref="B32:C32"/>
    <mergeCell ref="A70:D70"/>
    <mergeCell ref="A71:D71"/>
    <mergeCell ref="A72:D72"/>
    <mergeCell ref="A73:B73"/>
    <mergeCell ref="A69:D69"/>
    <mergeCell ref="F7:G7"/>
    <mergeCell ref="F8:G8"/>
    <mergeCell ref="F9:G9"/>
    <mergeCell ref="F10:G10"/>
    <mergeCell ref="F11:G11"/>
    <mergeCell ref="F12:G12"/>
    <mergeCell ref="A62:B62"/>
    <mergeCell ref="A41:C41"/>
    <mergeCell ref="B42:C42"/>
    <mergeCell ref="B43:C43"/>
    <mergeCell ref="B44:C44"/>
    <mergeCell ref="B45:C45"/>
    <mergeCell ref="A47:B47"/>
    <mergeCell ref="B33:C33"/>
    <mergeCell ref="B35:C35"/>
    <mergeCell ref="B36:C36"/>
    <mergeCell ref="B37:C37"/>
    <mergeCell ref="B38:C38"/>
    <mergeCell ref="F13:G13"/>
    <mergeCell ref="B39:C39"/>
    <mergeCell ref="B27:C27"/>
    <mergeCell ref="B23:C23"/>
    <mergeCell ref="B24:C24"/>
    <mergeCell ref="B26:C26"/>
    <mergeCell ref="B12:C12"/>
    <mergeCell ref="B13:C13"/>
    <mergeCell ref="B14:C14"/>
    <mergeCell ref="A16:C16"/>
    <mergeCell ref="B17:C17"/>
    <mergeCell ref="B18:C18"/>
    <mergeCell ref="B19:C19"/>
    <mergeCell ref="A21:C21"/>
    <mergeCell ref="A7:C7"/>
    <mergeCell ref="B8:C8"/>
    <mergeCell ref="A10:C10"/>
    <mergeCell ref="B11:C11"/>
    <mergeCell ref="B22:C22"/>
    <mergeCell ref="A63:C63"/>
    <mergeCell ref="A64:B64"/>
    <mergeCell ref="A65:C65"/>
    <mergeCell ref="A66:C66"/>
    <mergeCell ref="A67:C67"/>
  </mergeCells>
  <printOptions horizontalCentered="1"/>
  <pageMargins left="3.937007874015748E-2" right="3.937007874015748E-2" top="0.55288461538461542" bottom="0.15748031496062992" header="0.31496062992125984" footer="0.31496062992125984"/>
  <pageSetup orientation="portrait" r:id="rId1"/>
  <headerFooter>
    <oddHeader>&amp;R&amp;9 4-VEN-005 REV 4 Quoting Capture  16-Ago-2023</oddHeader>
    <oddFooter>&amp;R&amp;"Arial,Normal"&amp;8&amp;K605F53Page &amp;P</oddFooter>
  </headerFooter>
  <ignoredErrors>
    <ignoredError sqref="C64" numberStoredAsText="1"/>
  </ignoredErrors>
  <drawing r:id="rId2"/>
  <legacyDrawing r:id="rId3"/>
  <controls>
    <mc:AlternateContent xmlns:mc="http://schemas.openxmlformats.org/markup-compatibility/2006">
      <mc:Choice Requires="x14">
        <control shapeId="50179" r:id="rId4" name="CheckBox1">
          <controlPr locked="0" defaultSize="0" autoLine="0" r:id="rId5">
            <anchor moveWithCells="1" sizeWithCells="1">
              <from>
                <xdr:col>1</xdr:col>
                <xdr:colOff>171450</xdr:colOff>
                <xdr:row>48</xdr:row>
                <xdr:rowOff>28575</xdr:rowOff>
              </from>
              <to>
                <xdr:col>1</xdr:col>
                <xdr:colOff>323850</xdr:colOff>
                <xdr:row>48</xdr:row>
                <xdr:rowOff>180975</xdr:rowOff>
              </to>
            </anchor>
          </controlPr>
        </control>
      </mc:Choice>
      <mc:Fallback>
        <control shapeId="50179" r:id="rId4" name="CheckBox1"/>
      </mc:Fallback>
    </mc:AlternateContent>
    <mc:AlternateContent xmlns:mc="http://schemas.openxmlformats.org/markup-compatibility/2006">
      <mc:Choice Requires="x14">
        <control shapeId="50180" r:id="rId6" name="CheckBox2">
          <controlPr locked="0" defaultSize="0" autoLine="0" r:id="rId7">
            <anchor moveWithCells="1" sizeWithCells="1">
              <from>
                <xdr:col>1</xdr:col>
                <xdr:colOff>171450</xdr:colOff>
                <xdr:row>49</xdr:row>
                <xdr:rowOff>19050</xdr:rowOff>
              </from>
              <to>
                <xdr:col>1</xdr:col>
                <xdr:colOff>304800</xdr:colOff>
                <xdr:row>49</xdr:row>
                <xdr:rowOff>152400</xdr:rowOff>
              </to>
            </anchor>
          </controlPr>
        </control>
      </mc:Choice>
      <mc:Fallback>
        <control shapeId="50180" r:id="rId6" name="CheckBox2"/>
      </mc:Fallback>
    </mc:AlternateContent>
    <mc:AlternateContent xmlns:mc="http://schemas.openxmlformats.org/markup-compatibility/2006">
      <mc:Choice Requires="x14">
        <control shapeId="50181" r:id="rId8" name="CheckBox3">
          <controlPr locked="0" defaultSize="0" autoLine="0" r:id="rId9">
            <anchor moveWithCells="1" sizeWithCells="1">
              <from>
                <xdr:col>1</xdr:col>
                <xdr:colOff>171450</xdr:colOff>
                <xdr:row>50</xdr:row>
                <xdr:rowOff>19050</xdr:rowOff>
              </from>
              <to>
                <xdr:col>1</xdr:col>
                <xdr:colOff>304800</xdr:colOff>
                <xdr:row>50</xdr:row>
                <xdr:rowOff>171450</xdr:rowOff>
              </to>
            </anchor>
          </controlPr>
        </control>
      </mc:Choice>
      <mc:Fallback>
        <control shapeId="50181" r:id="rId8" name="CheckBox3"/>
      </mc:Fallback>
    </mc:AlternateContent>
    <mc:AlternateContent xmlns:mc="http://schemas.openxmlformats.org/markup-compatibility/2006">
      <mc:Choice Requires="x14">
        <control shapeId="50182" r:id="rId10" name="CheckBox4">
          <controlPr locked="0" defaultSize="0" autoLine="0" autoPict="0" r:id="rId11">
            <anchor moveWithCells="1" sizeWithCells="1">
              <from>
                <xdr:col>1</xdr:col>
                <xdr:colOff>171450</xdr:colOff>
                <xdr:row>51</xdr:row>
                <xdr:rowOff>19050</xdr:rowOff>
              </from>
              <to>
                <xdr:col>1</xdr:col>
                <xdr:colOff>295275</xdr:colOff>
                <xdr:row>51</xdr:row>
                <xdr:rowOff>133350</xdr:rowOff>
              </to>
            </anchor>
          </controlPr>
        </control>
      </mc:Choice>
      <mc:Fallback>
        <control shapeId="50182" r:id="rId10" name="CheckBox4"/>
      </mc:Fallback>
    </mc:AlternateContent>
    <mc:AlternateContent xmlns:mc="http://schemas.openxmlformats.org/markup-compatibility/2006">
      <mc:Choice Requires="x14">
        <control shapeId="50183" r:id="rId12" name="CheckBox5">
          <controlPr locked="0" defaultSize="0" autoLine="0" r:id="rId13">
            <anchor moveWithCells="1" sizeWithCells="1">
              <from>
                <xdr:col>1</xdr:col>
                <xdr:colOff>161925</xdr:colOff>
                <xdr:row>52</xdr:row>
                <xdr:rowOff>19050</xdr:rowOff>
              </from>
              <to>
                <xdr:col>1</xdr:col>
                <xdr:colOff>295275</xdr:colOff>
                <xdr:row>52</xdr:row>
                <xdr:rowOff>161925</xdr:rowOff>
              </to>
            </anchor>
          </controlPr>
        </control>
      </mc:Choice>
      <mc:Fallback>
        <control shapeId="50183" r:id="rId12" name="CheckBox5"/>
      </mc:Fallback>
    </mc:AlternateContent>
    <mc:AlternateContent xmlns:mc="http://schemas.openxmlformats.org/markup-compatibility/2006">
      <mc:Choice Requires="x14">
        <control shapeId="50184" r:id="rId14" name="CheckBox6">
          <controlPr locked="0" defaultSize="0" autoLine="0" r:id="rId15">
            <anchor moveWithCells="1" sizeWithCells="1">
              <from>
                <xdr:col>1</xdr:col>
                <xdr:colOff>161925</xdr:colOff>
                <xdr:row>53</xdr:row>
                <xdr:rowOff>28575</xdr:rowOff>
              </from>
              <to>
                <xdr:col>1</xdr:col>
                <xdr:colOff>304800</xdr:colOff>
                <xdr:row>53</xdr:row>
                <xdr:rowOff>152400</xdr:rowOff>
              </to>
            </anchor>
          </controlPr>
        </control>
      </mc:Choice>
      <mc:Fallback>
        <control shapeId="50184" r:id="rId14" name="CheckBox6"/>
      </mc:Fallback>
    </mc:AlternateContent>
    <mc:AlternateContent xmlns:mc="http://schemas.openxmlformats.org/markup-compatibility/2006">
      <mc:Choice Requires="x14">
        <control shapeId="50185" r:id="rId16" name="CheckBox7">
          <controlPr locked="0" defaultSize="0" autoLine="0" r:id="rId9">
            <anchor moveWithCells="1" sizeWithCells="1">
              <from>
                <xdr:col>1</xdr:col>
                <xdr:colOff>161925</xdr:colOff>
                <xdr:row>54</xdr:row>
                <xdr:rowOff>19050</xdr:rowOff>
              </from>
              <to>
                <xdr:col>1</xdr:col>
                <xdr:colOff>295275</xdr:colOff>
                <xdr:row>54</xdr:row>
                <xdr:rowOff>171450</xdr:rowOff>
              </to>
            </anchor>
          </controlPr>
        </control>
      </mc:Choice>
      <mc:Fallback>
        <control shapeId="50185" r:id="rId16" name="CheckBox7"/>
      </mc:Fallback>
    </mc:AlternateContent>
    <mc:AlternateContent xmlns:mc="http://schemas.openxmlformats.org/markup-compatibility/2006">
      <mc:Choice Requires="x14">
        <control shapeId="50186" r:id="rId17" name="CheckBox8">
          <controlPr locked="0" defaultSize="0" autoLine="0" r:id="rId18">
            <anchor moveWithCells="1" sizeWithCells="1">
              <from>
                <xdr:col>1</xdr:col>
                <xdr:colOff>161925</xdr:colOff>
                <xdr:row>55</xdr:row>
                <xdr:rowOff>19050</xdr:rowOff>
              </from>
              <to>
                <xdr:col>1</xdr:col>
                <xdr:colOff>295275</xdr:colOff>
                <xdr:row>55</xdr:row>
                <xdr:rowOff>171450</xdr:rowOff>
              </to>
            </anchor>
          </controlPr>
        </control>
      </mc:Choice>
      <mc:Fallback>
        <control shapeId="50186" r:id="rId17" name="CheckBox8"/>
      </mc:Fallback>
    </mc:AlternateContent>
    <mc:AlternateContent xmlns:mc="http://schemas.openxmlformats.org/markup-compatibility/2006">
      <mc:Choice Requires="x14">
        <control shapeId="50187" r:id="rId19" name="CheckBox9">
          <controlPr locked="0" defaultSize="0" autoLine="0" autoPict="0" r:id="rId9">
            <anchor moveWithCells="1" sizeWithCells="1">
              <from>
                <xdr:col>1</xdr:col>
                <xdr:colOff>161925</xdr:colOff>
                <xdr:row>56</xdr:row>
                <xdr:rowOff>19050</xdr:rowOff>
              </from>
              <to>
                <xdr:col>1</xdr:col>
                <xdr:colOff>295275</xdr:colOff>
                <xdr:row>56</xdr:row>
                <xdr:rowOff>171450</xdr:rowOff>
              </to>
            </anchor>
          </controlPr>
        </control>
      </mc:Choice>
      <mc:Fallback>
        <control shapeId="50187" r:id="rId19" name="CheckBox9"/>
      </mc:Fallback>
    </mc:AlternateContent>
    <mc:AlternateContent xmlns:mc="http://schemas.openxmlformats.org/markup-compatibility/2006">
      <mc:Choice Requires="x14">
        <control shapeId="50188" r:id="rId20" name="CheckBox10">
          <controlPr locked="0" defaultSize="0" autoLine="0" r:id="rId18">
            <anchor moveWithCells="1" sizeWithCells="1">
              <from>
                <xdr:col>1</xdr:col>
                <xdr:colOff>161925</xdr:colOff>
                <xdr:row>57</xdr:row>
                <xdr:rowOff>19050</xdr:rowOff>
              </from>
              <to>
                <xdr:col>1</xdr:col>
                <xdr:colOff>295275</xdr:colOff>
                <xdr:row>57</xdr:row>
                <xdr:rowOff>171450</xdr:rowOff>
              </to>
            </anchor>
          </controlPr>
        </control>
      </mc:Choice>
      <mc:Fallback>
        <control shapeId="50188" r:id="rId20" name="CheckBox10"/>
      </mc:Fallback>
    </mc:AlternateContent>
    <mc:AlternateContent xmlns:mc="http://schemas.openxmlformats.org/markup-compatibility/2006">
      <mc:Choice Requires="x14">
        <control shapeId="50177" r:id="rId21" name="Button 1">
          <controlPr defaultSize="0" print="0" autoFill="0" autoPict="0" macro="[0]!RFQProbes">
            <anchor moveWithCells="1">
              <from>
                <xdr:col>5</xdr:col>
                <xdr:colOff>295275</xdr:colOff>
                <xdr:row>7</xdr:row>
                <xdr:rowOff>161925</xdr:rowOff>
              </from>
              <to>
                <xdr:col>6</xdr:col>
                <xdr:colOff>590550</xdr:colOff>
                <xdr:row>9</xdr:row>
                <xdr:rowOff>66675</xdr:rowOff>
              </to>
            </anchor>
          </controlPr>
        </control>
      </mc:Choice>
    </mc:AlternateContent>
    <mc:AlternateContent xmlns:mc="http://schemas.openxmlformats.org/markup-compatibility/2006">
      <mc:Choice Requires="x14">
        <control shapeId="50178" r:id="rId22" name="Button 2">
          <controlPr defaultSize="0" print="0" autoFill="0" autoPict="0" macro="[0]!PDF">
            <anchor moveWithCells="1" sizeWithCells="1">
              <from>
                <xdr:col>5</xdr:col>
                <xdr:colOff>361950</xdr:colOff>
                <xdr:row>10</xdr:row>
                <xdr:rowOff>9525</xdr:rowOff>
              </from>
              <to>
                <xdr:col>6</xdr:col>
                <xdr:colOff>495300</xdr:colOff>
                <xdr:row>12</xdr:row>
                <xdr:rowOff>76200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E6F1B8A-1E07-4D91-B4EB-B68A6F4EDBDB}">
          <x14:formula1>
            <xm:f>Tools!$N$50:$N$60</xm:f>
          </x14:formula1>
          <xm:sqref>D6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41696-D9CD-4E27-A65D-49812DF9BA50}">
  <sheetPr codeName="Hoja1"/>
  <dimension ref="A1:T267"/>
  <sheetViews>
    <sheetView showGridLines="0" zoomScaleNormal="100" workbookViewId="0">
      <pane ySplit="1" topLeftCell="A2" activePane="bottomLeft" state="frozen"/>
      <selection pane="bottomLeft" activeCell="A3" sqref="A3"/>
    </sheetView>
  </sheetViews>
  <sheetFormatPr defaultColWidth="11.42578125" defaultRowHeight="15"/>
  <cols>
    <col min="1" max="1" width="11.5703125" style="127" customWidth="1"/>
    <col min="2" max="2" width="19.42578125" style="127" customWidth="1"/>
    <col min="3" max="3" width="40.28515625" style="127" bestFit="1" customWidth="1"/>
    <col min="4" max="4" width="12.7109375" style="127" bestFit="1" customWidth="1"/>
    <col min="5" max="5" width="11.140625" style="127" bestFit="1" customWidth="1"/>
    <col min="6" max="6" width="10.85546875" style="127" bestFit="1" customWidth="1"/>
    <col min="7" max="8" width="13.28515625" style="127" bestFit="1" customWidth="1"/>
    <col min="9" max="9" width="12.5703125" style="127" bestFit="1" customWidth="1"/>
    <col min="10" max="10" width="14" style="127" customWidth="1"/>
    <col min="11" max="12" width="5.5703125" style="127" customWidth="1"/>
    <col min="13" max="13" width="6.28515625" style="127" customWidth="1"/>
    <col min="14" max="14" width="4.42578125" style="127" customWidth="1"/>
    <col min="15" max="15" width="11.42578125" style="127" customWidth="1"/>
    <col min="16" max="16" width="11.85546875" style="127" bestFit="1" customWidth="1"/>
    <col min="17" max="17" width="14.5703125" style="127" bestFit="1" customWidth="1"/>
    <col min="18" max="18" width="16.140625" style="127" customWidth="1"/>
    <col min="19" max="19" width="11.42578125" style="127"/>
    <col min="20" max="20" width="11.85546875" style="127" bestFit="1" customWidth="1"/>
    <col min="21" max="16384" width="11.42578125" style="127"/>
  </cols>
  <sheetData>
    <row r="1" spans="1:19" customFormat="1" ht="54" customHeight="1">
      <c r="A1" s="30"/>
      <c r="B1" s="30"/>
      <c r="C1" s="609" t="s">
        <v>319</v>
      </c>
      <c r="D1" s="609"/>
      <c r="E1" s="609"/>
      <c r="F1" s="609"/>
      <c r="G1" s="609"/>
      <c r="H1" s="609"/>
      <c r="I1" s="609"/>
      <c r="J1" s="609"/>
      <c r="K1" s="609"/>
      <c r="L1" s="609"/>
      <c r="M1" s="609"/>
      <c r="N1" s="609"/>
      <c r="O1" s="609"/>
      <c r="P1" s="609"/>
      <c r="Q1" s="31" t="s">
        <v>320</v>
      </c>
    </row>
    <row r="2" spans="1:19" ht="14.45" customHeight="1">
      <c r="A2" s="607" t="s">
        <v>321</v>
      </c>
      <c r="B2" s="608"/>
      <c r="C2" s="608"/>
      <c r="D2" s="608"/>
      <c r="E2" s="608"/>
      <c r="F2" s="608"/>
      <c r="G2" s="608"/>
      <c r="H2" s="608"/>
      <c r="I2" s="608"/>
      <c r="J2" s="608"/>
      <c r="K2" s="608"/>
      <c r="L2" s="608"/>
      <c r="M2" s="608"/>
      <c r="N2" s="608"/>
      <c r="O2" s="608"/>
      <c r="P2" s="608"/>
      <c r="Q2" s="608"/>
      <c r="R2" s="209"/>
      <c r="S2" s="210"/>
    </row>
    <row r="3" spans="1:19">
      <c r="D3" s="211"/>
      <c r="J3" s="613" t="s">
        <v>322</v>
      </c>
      <c r="K3" s="613"/>
      <c r="L3" s="613"/>
      <c r="M3" s="613"/>
      <c r="N3" s="613"/>
      <c r="O3" s="613"/>
    </row>
    <row r="4" spans="1:19">
      <c r="B4" s="610" t="s">
        <v>323</v>
      </c>
      <c r="C4" s="610"/>
      <c r="D4" s="610"/>
    </row>
    <row r="5" spans="1:19" ht="15" customHeight="1">
      <c r="B5" s="143" t="s">
        <v>28</v>
      </c>
      <c r="C5" s="143" t="s">
        <v>29</v>
      </c>
      <c r="D5" s="143" t="s">
        <v>324</v>
      </c>
      <c r="J5" s="657" t="s">
        <v>325</v>
      </c>
      <c r="K5" s="657"/>
      <c r="L5" s="657"/>
      <c r="M5" s="656">
        <f>'SALES-Assessment'!F68</f>
        <v>0</v>
      </c>
      <c r="N5" s="656"/>
      <c r="O5" s="656"/>
    </row>
    <row r="6" spans="1:19" ht="15" customHeight="1">
      <c r="B6" s="133" t="s">
        <v>326</v>
      </c>
      <c r="C6" s="3">
        <v>0</v>
      </c>
      <c r="D6" s="212">
        <v>1</v>
      </c>
      <c r="J6" s="657"/>
      <c r="K6" s="657"/>
      <c r="L6" s="657"/>
      <c r="M6" s="656"/>
      <c r="N6" s="656"/>
      <c r="O6" s="656"/>
    </row>
    <row r="7" spans="1:19">
      <c r="B7" s="364" t="s">
        <v>327</v>
      </c>
      <c r="C7" s="3">
        <v>0</v>
      </c>
      <c r="D7" s="212" t="e">
        <f>C7/C6</f>
        <v>#DIV/0!</v>
      </c>
    </row>
    <row r="8" spans="1:19">
      <c r="B8" s="143" t="s">
        <v>328</v>
      </c>
      <c r="C8" s="143" t="s">
        <v>29</v>
      </c>
      <c r="D8" s="160" t="s">
        <v>329</v>
      </c>
      <c r="G8" s="605" t="s">
        <v>330</v>
      </c>
      <c r="H8" s="606"/>
      <c r="I8" s="206">
        <v>0</v>
      </c>
      <c r="J8" s="393"/>
    </row>
    <row r="9" spans="1:19">
      <c r="B9" s="133" t="s">
        <v>331</v>
      </c>
      <c r="C9" s="3">
        <v>0</v>
      </c>
      <c r="D9" s="213" t="e">
        <f>C9*$D$7</f>
        <v>#DIV/0!</v>
      </c>
      <c r="G9" s="605" t="s">
        <v>332</v>
      </c>
      <c r="H9" s="606"/>
      <c r="I9" s="206">
        <v>0</v>
      </c>
      <c r="J9" s="393"/>
    </row>
    <row r="10" spans="1:19">
      <c r="B10" s="133" t="s">
        <v>333</v>
      </c>
      <c r="C10" s="3">
        <v>0</v>
      </c>
      <c r="D10" s="213" t="e">
        <f>C10*$D$7</f>
        <v>#DIV/0!</v>
      </c>
    </row>
    <row r="11" spans="1:19">
      <c r="B11" s="133" t="s">
        <v>334</v>
      </c>
      <c r="C11" s="3">
        <v>0</v>
      </c>
      <c r="D11" s="213" t="e">
        <f>C11*$D$7</f>
        <v>#DIV/0!</v>
      </c>
      <c r="G11" s="633" t="s">
        <v>335</v>
      </c>
      <c r="H11" s="634"/>
      <c r="I11" s="143" t="s">
        <v>29</v>
      </c>
      <c r="J11" s="650" t="s">
        <v>336</v>
      </c>
      <c r="K11" s="651"/>
      <c r="L11" s="651"/>
      <c r="M11" s="651"/>
      <c r="N11" s="651"/>
      <c r="O11" s="651"/>
    </row>
    <row r="12" spans="1:19">
      <c r="B12" s="133" t="s">
        <v>337</v>
      </c>
      <c r="C12" s="3">
        <v>0</v>
      </c>
      <c r="D12" s="213" t="e">
        <f t="shared" ref="D12:D26" si="0">C12*$D$7</f>
        <v>#DIV/0!</v>
      </c>
      <c r="G12" s="646" t="s">
        <v>338</v>
      </c>
      <c r="H12" s="647"/>
      <c r="I12" s="1">
        <v>0</v>
      </c>
      <c r="J12" s="652"/>
      <c r="K12" s="653"/>
      <c r="L12" s="653"/>
      <c r="M12" s="653"/>
      <c r="N12" s="653"/>
      <c r="O12" s="654"/>
    </row>
    <row r="13" spans="1:19">
      <c r="B13" s="133" t="s">
        <v>339</v>
      </c>
      <c r="C13" s="3">
        <v>0</v>
      </c>
      <c r="D13" s="213" t="e">
        <f>C13*$D$7</f>
        <v>#DIV/0!</v>
      </c>
      <c r="G13" s="646" t="s">
        <v>340</v>
      </c>
      <c r="H13" s="647"/>
      <c r="I13" s="1">
        <v>0</v>
      </c>
      <c r="J13" s="652"/>
      <c r="K13" s="653"/>
      <c r="L13" s="653"/>
      <c r="M13" s="653"/>
      <c r="N13" s="653"/>
      <c r="O13" s="654"/>
    </row>
    <row r="14" spans="1:19">
      <c r="B14" s="133" t="s">
        <v>341</v>
      </c>
      <c r="C14" s="3">
        <v>0</v>
      </c>
      <c r="D14" s="213" t="e">
        <f t="shared" si="0"/>
        <v>#DIV/0!</v>
      </c>
      <c r="G14" s="646" t="s">
        <v>342</v>
      </c>
      <c r="H14" s="647"/>
      <c r="I14" s="1">
        <v>0</v>
      </c>
      <c r="J14" s="652"/>
      <c r="K14" s="653"/>
      <c r="L14" s="653"/>
      <c r="M14" s="653"/>
      <c r="N14" s="653"/>
      <c r="O14" s="654"/>
    </row>
    <row r="15" spans="1:19">
      <c r="B15" s="133" t="s">
        <v>343</v>
      </c>
      <c r="C15" s="3">
        <v>0</v>
      </c>
      <c r="D15" s="213" t="e">
        <f t="shared" si="0"/>
        <v>#DIV/0!</v>
      </c>
      <c r="G15" s="648" t="s">
        <v>187</v>
      </c>
      <c r="H15" s="649"/>
      <c r="I15" s="143">
        <f>SUM(I12:I14)</f>
        <v>0</v>
      </c>
      <c r="J15" s="648"/>
      <c r="K15" s="655"/>
      <c r="L15" s="655"/>
      <c r="M15" s="655"/>
      <c r="N15" s="655"/>
      <c r="O15" s="649"/>
    </row>
    <row r="16" spans="1:19">
      <c r="B16" s="214" t="s">
        <v>344</v>
      </c>
      <c r="C16" s="3">
        <v>0</v>
      </c>
      <c r="D16" s="213" t="e">
        <f t="shared" si="0"/>
        <v>#DIV/0!</v>
      </c>
    </row>
    <row r="17" spans="1:18">
      <c r="B17" s="133" t="s">
        <v>345</v>
      </c>
      <c r="C17" s="3">
        <v>0</v>
      </c>
      <c r="D17" s="213" t="e">
        <f t="shared" si="0"/>
        <v>#DIV/0!</v>
      </c>
      <c r="G17" s="603"/>
      <c r="H17" s="603"/>
      <c r="I17" s="426"/>
      <c r="J17" s="604"/>
      <c r="K17" s="604"/>
      <c r="L17" s="604"/>
      <c r="M17" s="604"/>
      <c r="N17" s="604"/>
      <c r="O17" s="604"/>
    </row>
    <row r="18" spans="1:18">
      <c r="B18" s="133" t="s">
        <v>346</v>
      </c>
      <c r="C18" s="3">
        <v>0</v>
      </c>
      <c r="D18" s="213" t="e">
        <f t="shared" si="0"/>
        <v>#DIV/0!</v>
      </c>
      <c r="G18" s="603"/>
      <c r="H18" s="603"/>
      <c r="I18" s="426"/>
      <c r="J18" s="604"/>
      <c r="K18" s="604"/>
      <c r="L18" s="604"/>
      <c r="M18" s="604"/>
      <c r="N18" s="604"/>
      <c r="O18" s="604"/>
    </row>
    <row r="19" spans="1:18">
      <c r="B19" s="133" t="s">
        <v>347</v>
      </c>
      <c r="C19" s="3">
        <v>0</v>
      </c>
      <c r="D19" s="213" t="e">
        <f t="shared" si="0"/>
        <v>#DIV/0!</v>
      </c>
    </row>
    <row r="20" spans="1:18">
      <c r="B20" s="133" t="s">
        <v>348</v>
      </c>
      <c r="C20" s="3">
        <v>0</v>
      </c>
      <c r="D20" s="213" t="e">
        <f t="shared" si="0"/>
        <v>#DIV/0!</v>
      </c>
      <c r="G20" s="626" t="s">
        <v>349</v>
      </c>
      <c r="H20" s="626"/>
      <c r="I20" s="626"/>
      <c r="J20" s="626"/>
      <c r="K20" s="626"/>
      <c r="L20" s="626"/>
      <c r="M20" s="626"/>
      <c r="N20" s="626"/>
      <c r="O20" s="626"/>
    </row>
    <row r="21" spans="1:18">
      <c r="B21" s="133" t="s">
        <v>350</v>
      </c>
      <c r="C21" s="3">
        <v>0</v>
      </c>
      <c r="D21" s="213" t="e">
        <f t="shared" si="0"/>
        <v>#DIV/0!</v>
      </c>
      <c r="G21" s="626" t="s">
        <v>351</v>
      </c>
      <c r="H21" s="626"/>
      <c r="I21" s="627" t="s">
        <v>352</v>
      </c>
      <c r="J21" s="627"/>
      <c r="K21" s="627"/>
      <c r="L21" s="626" t="s">
        <v>353</v>
      </c>
      <c r="M21" s="626"/>
      <c r="N21" s="626"/>
      <c r="O21" s="626"/>
    </row>
    <row r="22" spans="1:18">
      <c r="B22" s="133" t="s">
        <v>354</v>
      </c>
      <c r="C22" s="3">
        <v>0</v>
      </c>
      <c r="D22" s="213" t="e">
        <f t="shared" si="0"/>
        <v>#DIV/0!</v>
      </c>
      <c r="G22" s="629"/>
      <c r="H22" s="630"/>
      <c r="I22" s="617" t="b">
        <v>1</v>
      </c>
      <c r="J22" s="618"/>
      <c r="K22" s="619"/>
      <c r="L22" s="631"/>
      <c r="M22" s="629"/>
      <c r="N22" s="629"/>
      <c r="O22" s="629"/>
    </row>
    <row r="23" spans="1:18">
      <c r="B23" s="133" t="s">
        <v>355</v>
      </c>
      <c r="C23" s="3">
        <v>0</v>
      </c>
      <c r="D23" s="213" t="e">
        <f t="shared" si="0"/>
        <v>#DIV/0!</v>
      </c>
      <c r="G23" s="629"/>
      <c r="H23" s="630"/>
      <c r="I23" s="620"/>
      <c r="J23" s="621"/>
      <c r="K23" s="622"/>
      <c r="L23" s="631"/>
      <c r="M23" s="629"/>
      <c r="N23" s="629"/>
      <c r="O23" s="629"/>
    </row>
    <row r="24" spans="1:18">
      <c r="B24" s="133" t="s">
        <v>356</v>
      </c>
      <c r="C24" s="3">
        <v>0</v>
      </c>
      <c r="D24" s="213" t="e">
        <f t="shared" si="0"/>
        <v>#DIV/0!</v>
      </c>
      <c r="G24" s="629"/>
      <c r="H24" s="630"/>
      <c r="I24" s="620" t="b">
        <v>0</v>
      </c>
      <c r="J24" s="621"/>
      <c r="K24" s="622"/>
      <c r="L24" s="631"/>
      <c r="M24" s="629"/>
      <c r="N24" s="629"/>
      <c r="O24" s="629"/>
    </row>
    <row r="25" spans="1:18">
      <c r="B25" s="133" t="s">
        <v>357</v>
      </c>
      <c r="C25" s="3">
        <v>0</v>
      </c>
      <c r="D25" s="213" t="e">
        <f t="shared" si="0"/>
        <v>#DIV/0!</v>
      </c>
      <c r="G25" s="629"/>
      <c r="H25" s="630"/>
      <c r="I25" s="620" t="b">
        <v>0</v>
      </c>
      <c r="J25" s="621"/>
      <c r="K25" s="622"/>
      <c r="L25" s="631"/>
      <c r="M25" s="629"/>
      <c r="N25" s="629"/>
      <c r="O25" s="629"/>
    </row>
    <row r="26" spans="1:18">
      <c r="B26" s="133" t="s">
        <v>358</v>
      </c>
      <c r="C26" s="3">
        <v>0</v>
      </c>
      <c r="D26" s="213" t="e">
        <f t="shared" si="0"/>
        <v>#DIV/0!</v>
      </c>
      <c r="G26" s="629"/>
      <c r="H26" s="630"/>
      <c r="I26" s="620"/>
      <c r="J26" s="621"/>
      <c r="K26" s="622"/>
      <c r="L26" s="631"/>
      <c r="M26" s="629"/>
      <c r="N26" s="629"/>
      <c r="O26" s="629"/>
      <c r="P26" s="215"/>
    </row>
    <row r="27" spans="1:18">
      <c r="B27" s="143" t="s">
        <v>359</v>
      </c>
      <c r="C27" s="143">
        <f>SUM(C9:C26)</f>
        <v>0</v>
      </c>
      <c r="D27" s="162" t="e">
        <f>SUM(D9:D26)</f>
        <v>#DIV/0!</v>
      </c>
      <c r="G27" s="629"/>
      <c r="H27" s="630"/>
      <c r="I27" s="623" t="b">
        <v>0</v>
      </c>
      <c r="J27" s="624"/>
      <c r="K27" s="625"/>
      <c r="L27" s="631"/>
      <c r="M27" s="629"/>
      <c r="N27" s="629"/>
      <c r="O27" s="629"/>
      <c r="P27" s="215"/>
    </row>
    <row r="30" spans="1:18" ht="15.75" customHeight="1">
      <c r="A30" s="607" t="s">
        <v>360</v>
      </c>
      <c r="B30" s="608"/>
      <c r="C30" s="608"/>
      <c r="D30" s="608"/>
      <c r="E30" s="608"/>
      <c r="F30" s="608"/>
      <c r="G30" s="608"/>
      <c r="H30" s="608"/>
      <c r="I30" s="608"/>
      <c r="J30" s="608"/>
      <c r="K30" s="608"/>
      <c r="L30" s="608"/>
      <c r="M30" s="608"/>
      <c r="N30" s="608"/>
      <c r="O30" s="608"/>
      <c r="P30" s="608"/>
      <c r="Q30" s="608"/>
      <c r="R30" s="209"/>
    </row>
    <row r="32" spans="1:18">
      <c r="B32" s="143" t="s">
        <v>361</v>
      </c>
      <c r="C32" s="143" t="s">
        <v>29</v>
      </c>
      <c r="D32" s="143" t="s">
        <v>362</v>
      </c>
    </row>
    <row r="33" spans="1:20">
      <c r="B33" s="2" t="s">
        <v>363</v>
      </c>
      <c r="C33" s="161" t="str">
        <f>IF(D33&lt;&gt;"",D33,IF(AND('SALES-Assessment'!C24,NOT('SALES-Assessment'!D24),'SALES-Assessment'!D25,NOT('SALES-Assessment'!C25)),'SALES-Assessment'!E24,IF(AND('SALES-Assessment'!D24,NOT('SALES-Assessment'!C24),'SALES-Assessment'!C25,NOT('SALES-Assessment'!D25)),'SALES-Assessment'!E25,"ERROR")))</f>
        <v>ERROR</v>
      </c>
      <c r="D33" s="3"/>
    </row>
    <row r="34" spans="1:20">
      <c r="B34" s="2" t="s">
        <v>364</v>
      </c>
      <c r="C34" s="161">
        <f>IF(D34&lt;&gt;"",D34,'SALES-Assessment'!E14)</f>
        <v>0</v>
      </c>
      <c r="D34" s="3"/>
    </row>
    <row r="35" spans="1:20">
      <c r="B35" s="216"/>
    </row>
    <row r="36" spans="1:20">
      <c r="B36" s="143" t="s">
        <v>365</v>
      </c>
      <c r="C36" s="143" t="s">
        <v>366</v>
      </c>
      <c r="D36" s="143" t="s">
        <v>362</v>
      </c>
    </row>
    <row r="37" spans="1:20">
      <c r="B37" s="2" t="s">
        <v>367</v>
      </c>
      <c r="C37" s="161" t="str">
        <f>IF(D37&lt;&gt;"",D37,IF('SALES-Assessment'!C18='SALES-Assessment'!D18,"ERROR",IF('SALES-Assessment'!D18=TRUE,1,0)))</f>
        <v>ERROR</v>
      </c>
      <c r="D37" s="3"/>
    </row>
    <row r="38" spans="1:20" ht="15.75" thickBot="1">
      <c r="B38" s="2" t="s">
        <v>368</v>
      </c>
      <c r="C38" s="4">
        <v>1</v>
      </c>
      <c r="D38" s="694"/>
    </row>
    <row r="39" spans="1:20">
      <c r="B39" s="2" t="s">
        <v>369</v>
      </c>
      <c r="C39" s="394">
        <v>1</v>
      </c>
      <c r="D39" s="695"/>
      <c r="E39" s="356" t="s">
        <v>370</v>
      </c>
      <c r="F39" s="357"/>
      <c r="G39" s="357"/>
      <c r="H39" s="358"/>
      <c r="I39" s="357"/>
      <c r="J39" s="358"/>
    </row>
    <row r="40" spans="1:20" ht="15.75" thickBot="1">
      <c r="B40" s="2" t="s">
        <v>371</v>
      </c>
      <c r="C40" s="4">
        <v>1</v>
      </c>
      <c r="D40" s="695"/>
      <c r="E40" s="359" t="s">
        <v>372</v>
      </c>
      <c r="F40" s="360"/>
      <c r="G40" s="360"/>
      <c r="H40" s="361"/>
      <c r="I40" s="360"/>
      <c r="J40" s="361"/>
    </row>
    <row r="41" spans="1:20">
      <c r="B41" s="2" t="s">
        <v>373</v>
      </c>
      <c r="C41" s="4">
        <v>1</v>
      </c>
      <c r="D41" s="696"/>
    </row>
    <row r="42" spans="1:20">
      <c r="B42" s="217"/>
      <c r="C42" s="218"/>
    </row>
    <row r="43" spans="1:20" ht="15.75" customHeight="1">
      <c r="A43" s="607" t="s">
        <v>374</v>
      </c>
      <c r="B43" s="608"/>
      <c r="C43" s="608"/>
      <c r="D43" s="608"/>
      <c r="E43" s="608"/>
      <c r="F43" s="608"/>
      <c r="G43" s="608"/>
      <c r="H43" s="608"/>
      <c r="I43" s="608"/>
      <c r="J43" s="608"/>
      <c r="K43" s="608"/>
      <c r="L43" s="608"/>
      <c r="M43" s="608"/>
      <c r="N43" s="608"/>
      <c r="O43" s="608"/>
      <c r="P43" s="608"/>
      <c r="Q43" s="608"/>
      <c r="R43" s="209"/>
    </row>
    <row r="45" spans="1:20">
      <c r="B45" s="610" t="s">
        <v>375</v>
      </c>
      <c r="C45" s="610"/>
      <c r="D45" s="610"/>
      <c r="E45" s="610"/>
      <c r="F45" s="610"/>
      <c r="G45" s="610"/>
      <c r="H45" s="610"/>
      <c r="I45" s="610"/>
      <c r="J45" s="610"/>
      <c r="K45" s="610"/>
      <c r="L45" s="610"/>
      <c r="M45" s="610"/>
      <c r="N45" s="610"/>
      <c r="O45" s="610"/>
      <c r="P45" s="610"/>
      <c r="Q45" s="610"/>
      <c r="S45" s="219"/>
      <c r="T45" s="219"/>
    </row>
    <row r="46" spans="1:20">
      <c r="B46" s="143" t="s">
        <v>27</v>
      </c>
      <c r="C46" s="143" t="s">
        <v>28</v>
      </c>
      <c r="D46" s="143" t="s">
        <v>376</v>
      </c>
      <c r="E46" s="143" t="s">
        <v>377</v>
      </c>
      <c r="F46" s="143" t="s">
        <v>378</v>
      </c>
      <c r="G46" s="143" t="s">
        <v>379</v>
      </c>
      <c r="H46" s="143" t="s">
        <v>30</v>
      </c>
      <c r="I46" s="143" t="s">
        <v>380</v>
      </c>
      <c r="J46" s="610" t="s">
        <v>381</v>
      </c>
      <c r="K46" s="610"/>
      <c r="L46" s="610"/>
      <c r="M46" s="610"/>
      <c r="N46" s="610"/>
      <c r="O46" s="610"/>
      <c r="P46" s="610"/>
      <c r="Q46" s="610"/>
      <c r="S46" s="219"/>
      <c r="T46" s="219"/>
    </row>
    <row r="47" spans="1:20">
      <c r="B47" s="163">
        <v>1</v>
      </c>
      <c r="C47" s="2" t="s">
        <v>382</v>
      </c>
      <c r="D47" s="5"/>
      <c r="E47" s="41">
        <f>+D47/6</f>
        <v>0</v>
      </c>
      <c r="F47" s="41">
        <f>+E47/5</f>
        <v>0</v>
      </c>
      <c r="G47" s="206" t="s">
        <v>383</v>
      </c>
      <c r="H47" s="164">
        <f>VLOOKUP(G47,Tools!$D$4:$E$6,2,FALSE)</f>
        <v>132</v>
      </c>
      <c r="I47" s="164">
        <f>H47*D47</f>
        <v>0</v>
      </c>
      <c r="J47" s="611"/>
      <c r="K47" s="611"/>
      <c r="L47" s="611"/>
      <c r="M47" s="611"/>
      <c r="N47" s="611"/>
      <c r="O47" s="611"/>
      <c r="P47" s="611"/>
      <c r="Q47" s="611"/>
      <c r="S47" s="219"/>
      <c r="T47" s="219"/>
    </row>
    <row r="48" spans="1:20">
      <c r="B48" s="163">
        <v>2</v>
      </c>
      <c r="C48" s="2" t="s">
        <v>384</v>
      </c>
      <c r="D48" s="5"/>
      <c r="E48" s="41">
        <f>+D48/6</f>
        <v>0</v>
      </c>
      <c r="F48" s="41">
        <f>+E48/5</f>
        <v>0</v>
      </c>
      <c r="G48" s="206" t="s">
        <v>383</v>
      </c>
      <c r="H48" s="164">
        <f>VLOOKUP(G48,Tools!$D$4:$E$6,2,FALSE)</f>
        <v>132</v>
      </c>
      <c r="I48" s="164">
        <f>H48*D48</f>
        <v>0</v>
      </c>
      <c r="J48" s="611"/>
      <c r="K48" s="611"/>
      <c r="L48" s="611"/>
      <c r="M48" s="611"/>
      <c r="N48" s="611"/>
      <c r="O48" s="611"/>
      <c r="P48" s="611"/>
      <c r="Q48" s="611"/>
      <c r="S48" s="219"/>
      <c r="T48" s="219"/>
    </row>
    <row r="49" spans="2:20">
      <c r="B49" s="163">
        <v>3</v>
      </c>
      <c r="C49" s="2" t="s">
        <v>385</v>
      </c>
      <c r="D49" s="5"/>
      <c r="E49" s="41">
        <f>+D49/6</f>
        <v>0</v>
      </c>
      <c r="F49" s="41">
        <f>+E49/5</f>
        <v>0</v>
      </c>
      <c r="G49" s="206" t="s">
        <v>383</v>
      </c>
      <c r="H49" s="164">
        <f>VLOOKUP(G49,Tools!$D$4:$E$6,2,FALSE)</f>
        <v>132</v>
      </c>
      <c r="I49" s="164">
        <f>H49*D49</f>
        <v>0</v>
      </c>
      <c r="J49" s="611"/>
      <c r="K49" s="611"/>
      <c r="L49" s="611"/>
      <c r="M49" s="611"/>
      <c r="N49" s="611"/>
      <c r="O49" s="611"/>
      <c r="P49" s="611"/>
      <c r="Q49" s="611"/>
      <c r="S49" s="219"/>
      <c r="T49" s="219"/>
    </row>
    <row r="50" spans="2:20">
      <c r="B50" s="23" t="s">
        <v>386</v>
      </c>
      <c r="C50" s="208" t="s">
        <v>187</v>
      </c>
      <c r="D50" s="143">
        <f>SUM(D47:D49)</f>
        <v>0</v>
      </c>
      <c r="E50" s="165">
        <f>SUM(E47:E49)</f>
        <v>0</v>
      </c>
      <c r="F50" s="165">
        <f>SUM(F47:F49)</f>
        <v>0</v>
      </c>
      <c r="G50" s="610"/>
      <c r="H50" s="610"/>
      <c r="I50" s="166">
        <f>SUM(I47:I49)</f>
        <v>0</v>
      </c>
      <c r="J50" s="612"/>
      <c r="K50" s="612"/>
      <c r="L50" s="612"/>
      <c r="M50" s="612"/>
      <c r="N50" s="612"/>
      <c r="O50" s="612"/>
      <c r="P50" s="612"/>
      <c r="Q50" s="612"/>
    </row>
    <row r="51" spans="2:20">
      <c r="C51" s="220"/>
      <c r="I51" s="220"/>
    </row>
    <row r="52" spans="2:20">
      <c r="B52" s="610" t="s">
        <v>90</v>
      </c>
      <c r="C52" s="610"/>
      <c r="D52" s="610"/>
      <c r="E52" s="610"/>
      <c r="F52" s="610"/>
      <c r="G52" s="610"/>
      <c r="H52" s="610"/>
      <c r="I52" s="610"/>
      <c r="J52" s="610"/>
      <c r="K52" s="610"/>
      <c r="L52" s="610"/>
      <c r="M52" s="610"/>
      <c r="N52" s="610"/>
      <c r="O52" s="610"/>
      <c r="P52" s="610"/>
      <c r="Q52" s="610"/>
      <c r="R52" s="234" t="b">
        <v>0</v>
      </c>
    </row>
    <row r="53" spans="2:20">
      <c r="B53" s="143" t="s">
        <v>27</v>
      </c>
      <c r="C53" s="143" t="s">
        <v>28</v>
      </c>
      <c r="D53" s="143" t="s">
        <v>376</v>
      </c>
      <c r="E53" s="143" t="s">
        <v>377</v>
      </c>
      <c r="F53" s="143" t="s">
        <v>378</v>
      </c>
      <c r="G53" s="143" t="s">
        <v>379</v>
      </c>
      <c r="H53" s="143" t="s">
        <v>30</v>
      </c>
      <c r="I53" s="143" t="s">
        <v>380</v>
      </c>
      <c r="J53" s="633" t="s">
        <v>381</v>
      </c>
      <c r="K53" s="658"/>
      <c r="L53" s="658"/>
      <c r="M53" s="658"/>
      <c r="N53" s="658"/>
      <c r="O53" s="634"/>
      <c r="P53" s="143" t="s">
        <v>387</v>
      </c>
      <c r="Q53" s="143" t="s">
        <v>388</v>
      </c>
    </row>
    <row r="54" spans="2:20">
      <c r="B54" s="163">
        <v>1</v>
      </c>
      <c r="C54" s="2" t="s">
        <v>389</v>
      </c>
      <c r="D54" s="5"/>
      <c r="E54" s="41">
        <f>+D54/6</f>
        <v>0</v>
      </c>
      <c r="F54" s="41">
        <f>+E54/5</f>
        <v>0</v>
      </c>
      <c r="G54" s="206" t="s">
        <v>383</v>
      </c>
      <c r="H54" s="164">
        <f>VLOOKUP(G54,Tools!$D$4:$E$6,2,FALSE)</f>
        <v>132</v>
      </c>
      <c r="I54" s="167">
        <f>D54*H54</f>
        <v>0</v>
      </c>
      <c r="J54" s="643"/>
      <c r="K54" s="644"/>
      <c r="L54" s="644"/>
      <c r="M54" s="644"/>
      <c r="N54" s="644"/>
      <c r="O54" s="644"/>
      <c r="P54" s="204"/>
      <c r="Q54" s="179"/>
    </row>
    <row r="55" spans="2:20">
      <c r="B55" s="163">
        <v>2</v>
      </c>
      <c r="C55" s="2" t="s">
        <v>390</v>
      </c>
      <c r="D55" s="5"/>
      <c r="E55" s="41">
        <f>+D55/6</f>
        <v>0</v>
      </c>
      <c r="F55" s="41">
        <f>+E55/5</f>
        <v>0</v>
      </c>
      <c r="G55" s="206" t="s">
        <v>383</v>
      </c>
      <c r="H55" s="164">
        <f>VLOOKUP(G55,Tools!$D$4:$E$6,2,FALSE)</f>
        <v>132</v>
      </c>
      <c r="I55" s="167">
        <f>D55*H55</f>
        <v>0</v>
      </c>
      <c r="J55" s="643"/>
      <c r="K55" s="644"/>
      <c r="L55" s="644"/>
      <c r="M55" s="644"/>
      <c r="N55" s="644"/>
      <c r="O55" s="644"/>
      <c r="P55" s="204"/>
      <c r="Q55" s="179"/>
    </row>
    <row r="56" spans="2:20">
      <c r="B56" s="163">
        <v>3</v>
      </c>
      <c r="C56" s="2" t="s">
        <v>391</v>
      </c>
      <c r="D56" s="5"/>
      <c r="E56" s="41">
        <f>+D56/6</f>
        <v>0</v>
      </c>
      <c r="F56" s="41">
        <f>+E56/5</f>
        <v>0</v>
      </c>
      <c r="G56" s="206" t="s">
        <v>383</v>
      </c>
      <c r="H56" s="164">
        <f>VLOOKUP(G56,Tools!$D$4:$E$6,2,FALSE)</f>
        <v>132</v>
      </c>
      <c r="I56" s="167">
        <f>D56*H56</f>
        <v>0</v>
      </c>
      <c r="J56" s="643"/>
      <c r="K56" s="644"/>
      <c r="L56" s="644"/>
      <c r="M56" s="644"/>
      <c r="N56" s="644"/>
      <c r="O56" s="644"/>
      <c r="P56" s="204"/>
      <c r="Q56" s="179"/>
    </row>
    <row r="57" spans="2:20">
      <c r="B57" s="163">
        <v>4</v>
      </c>
      <c r="C57" s="2" t="s">
        <v>392</v>
      </c>
      <c r="D57" s="5"/>
      <c r="E57" s="41">
        <f>+D57/6</f>
        <v>0</v>
      </c>
      <c r="F57" s="41">
        <f>+E57/5</f>
        <v>0</v>
      </c>
      <c r="G57" s="206" t="s">
        <v>383</v>
      </c>
      <c r="H57" s="164">
        <f>VLOOKUP(G57,Tools!$D$4:$E$6,2,FALSE)</f>
        <v>132</v>
      </c>
      <c r="I57" s="167">
        <f>D57*H57</f>
        <v>0</v>
      </c>
      <c r="J57" s="643"/>
      <c r="K57" s="644"/>
      <c r="L57" s="644"/>
      <c r="M57" s="644"/>
      <c r="N57" s="644"/>
      <c r="O57" s="644"/>
      <c r="P57" s="204"/>
      <c r="Q57" s="179"/>
    </row>
    <row r="58" spans="2:20">
      <c r="B58" s="6" t="s">
        <v>386</v>
      </c>
      <c r="C58" s="208" t="s">
        <v>187</v>
      </c>
      <c r="D58" s="143">
        <f>SUM(D54:D57)</f>
        <v>0</v>
      </c>
      <c r="E58" s="165">
        <f>SUM(E54:E57)</f>
        <v>0</v>
      </c>
      <c r="F58" s="165">
        <f>SUM(F54:F57)</f>
        <v>0</v>
      </c>
      <c r="G58" s="633"/>
      <c r="H58" s="634"/>
      <c r="I58" s="168">
        <f>SUM(I54:I57)</f>
        <v>0</v>
      </c>
      <c r="J58" s="640"/>
      <c r="K58" s="641"/>
      <c r="L58" s="641"/>
      <c r="M58" s="641"/>
      <c r="N58" s="641"/>
      <c r="O58" s="641"/>
      <c r="P58" s="642"/>
      <c r="Q58" s="169">
        <f>SUM(Q54:Q57)</f>
        <v>0</v>
      </c>
    </row>
    <row r="60" spans="2:20">
      <c r="B60" s="610" t="s">
        <v>91</v>
      </c>
      <c r="C60" s="610"/>
      <c r="D60" s="610"/>
      <c r="E60" s="610"/>
      <c r="F60" s="610"/>
      <c r="G60" s="610"/>
      <c r="H60" s="610"/>
      <c r="I60" s="610"/>
      <c r="J60" s="610"/>
      <c r="K60" s="610"/>
      <c r="L60" s="610"/>
      <c r="M60" s="610"/>
      <c r="N60" s="610"/>
      <c r="O60" s="610"/>
      <c r="P60" s="610"/>
      <c r="Q60" s="610"/>
    </row>
    <row r="61" spans="2:20">
      <c r="B61" s="143" t="s">
        <v>27</v>
      </c>
      <c r="C61" s="143" t="s">
        <v>28</v>
      </c>
      <c r="D61" s="143" t="s">
        <v>376</v>
      </c>
      <c r="E61" s="143" t="s">
        <v>377</v>
      </c>
      <c r="F61" s="143" t="s">
        <v>378</v>
      </c>
      <c r="G61" s="143" t="s">
        <v>379</v>
      </c>
      <c r="H61" s="143" t="s">
        <v>30</v>
      </c>
      <c r="I61" s="143" t="s">
        <v>380</v>
      </c>
      <c r="J61" s="633" t="s">
        <v>381</v>
      </c>
      <c r="K61" s="658"/>
      <c r="L61" s="658"/>
      <c r="M61" s="658"/>
      <c r="N61" s="658"/>
      <c r="O61" s="658"/>
      <c r="P61" s="659"/>
      <c r="Q61" s="207" t="s">
        <v>388</v>
      </c>
    </row>
    <row r="62" spans="2:20">
      <c r="B62" s="6" t="s">
        <v>386</v>
      </c>
      <c r="C62" s="133" t="s">
        <v>393</v>
      </c>
      <c r="D62" s="5"/>
      <c r="E62" s="41">
        <f t="shared" ref="E62:E68" si="1">+D62/6</f>
        <v>0</v>
      </c>
      <c r="F62" s="41">
        <f t="shared" ref="F62:F68" si="2">+E62/5</f>
        <v>0</v>
      </c>
      <c r="G62" s="206" t="s">
        <v>394</v>
      </c>
      <c r="H62" s="164">
        <f>VLOOKUP(G62,Tools!$D$4:$E$6,2,FALSE)</f>
        <v>120</v>
      </c>
      <c r="I62" s="167">
        <f t="shared" ref="I62:I68" si="3">D62*H62</f>
        <v>0</v>
      </c>
      <c r="J62" s="643"/>
      <c r="K62" s="660"/>
      <c r="L62" s="660"/>
      <c r="M62" s="660"/>
      <c r="N62" s="660"/>
      <c r="O62" s="660"/>
      <c r="P62" s="661"/>
      <c r="Q62" s="179"/>
    </row>
    <row r="63" spans="2:20">
      <c r="B63" s="6" t="s">
        <v>386</v>
      </c>
      <c r="C63" s="237"/>
      <c r="D63" s="126"/>
      <c r="E63" s="41">
        <f t="shared" si="1"/>
        <v>0</v>
      </c>
      <c r="F63" s="41">
        <f t="shared" si="2"/>
        <v>0</v>
      </c>
      <c r="G63" s="206" t="s">
        <v>394</v>
      </c>
      <c r="H63" s="164">
        <f>VLOOKUP(G63,Tools!$D$4:$E$6,2,FALSE)</f>
        <v>120</v>
      </c>
      <c r="I63" s="167">
        <f t="shared" si="3"/>
        <v>0</v>
      </c>
      <c r="J63" s="614"/>
      <c r="K63" s="615"/>
      <c r="L63" s="615"/>
      <c r="M63" s="615"/>
      <c r="N63" s="615"/>
      <c r="O63" s="615"/>
      <c r="P63" s="616"/>
      <c r="Q63" s="235"/>
    </row>
    <row r="64" spans="2:20">
      <c r="B64" s="6" t="s">
        <v>386</v>
      </c>
      <c r="C64" s="178"/>
      <c r="D64" s="5"/>
      <c r="E64" s="41">
        <f t="shared" si="1"/>
        <v>0</v>
      </c>
      <c r="F64" s="41">
        <f t="shared" si="2"/>
        <v>0</v>
      </c>
      <c r="G64" s="206" t="s">
        <v>394</v>
      </c>
      <c r="H64" s="164">
        <f>VLOOKUP(G64,Tools!$D$4:$E$6,2,FALSE)</f>
        <v>120</v>
      </c>
      <c r="I64" s="167">
        <f t="shared" si="3"/>
        <v>0</v>
      </c>
      <c r="J64" s="632"/>
      <c r="K64" s="615"/>
      <c r="L64" s="615"/>
      <c r="M64" s="615"/>
      <c r="N64" s="615"/>
      <c r="O64" s="615"/>
      <c r="P64" s="616"/>
      <c r="Q64" s="179"/>
    </row>
    <row r="65" spans="1:20">
      <c r="B65" s="6" t="s">
        <v>386</v>
      </c>
      <c r="C65" s="237"/>
      <c r="D65" s="126"/>
      <c r="E65" s="41">
        <f t="shared" si="1"/>
        <v>0</v>
      </c>
      <c r="F65" s="41">
        <f t="shared" si="2"/>
        <v>0</v>
      </c>
      <c r="G65" s="206" t="s">
        <v>394</v>
      </c>
      <c r="H65" s="164">
        <f>VLOOKUP(G65,Tools!$D$4:$E$6,2,FALSE)</f>
        <v>120</v>
      </c>
      <c r="I65" s="167">
        <f t="shared" si="3"/>
        <v>0</v>
      </c>
      <c r="J65" s="614"/>
      <c r="K65" s="615"/>
      <c r="L65" s="615"/>
      <c r="M65" s="615"/>
      <c r="N65" s="615"/>
      <c r="O65" s="615"/>
      <c r="P65" s="616"/>
      <c r="Q65" s="235"/>
    </row>
    <row r="66" spans="1:20">
      <c r="B66" s="6" t="s">
        <v>386</v>
      </c>
      <c r="C66" s="178"/>
      <c r="D66" s="5"/>
      <c r="E66" s="41">
        <f t="shared" ref="E66" si="4">+D66/6</f>
        <v>0</v>
      </c>
      <c r="F66" s="41">
        <f t="shared" ref="F66" si="5">+E66/5</f>
        <v>0</v>
      </c>
      <c r="G66" s="206" t="s">
        <v>394</v>
      </c>
      <c r="H66" s="164">
        <f>VLOOKUP(G66,Tools!$D$4:$E$6,2,FALSE)</f>
        <v>120</v>
      </c>
      <c r="I66" s="167">
        <f t="shared" ref="I66" si="6">D66*H66</f>
        <v>0</v>
      </c>
      <c r="J66" s="632"/>
      <c r="K66" s="615"/>
      <c r="L66" s="615"/>
      <c r="M66" s="615"/>
      <c r="N66" s="615"/>
      <c r="O66" s="615"/>
      <c r="P66" s="616"/>
      <c r="Q66" s="179"/>
    </row>
    <row r="67" spans="1:20">
      <c r="B67" s="6" t="s">
        <v>386</v>
      </c>
      <c r="C67" s="178"/>
      <c r="D67" s="5"/>
      <c r="E67" s="41">
        <f t="shared" ref="E67" si="7">+D67/6</f>
        <v>0</v>
      </c>
      <c r="F67" s="41">
        <f t="shared" ref="F67" si="8">+E67/5</f>
        <v>0</v>
      </c>
      <c r="G67" s="206" t="s">
        <v>394</v>
      </c>
      <c r="H67" s="164">
        <f>VLOOKUP(G67,Tools!$D$4:$E$6,2,FALSE)</f>
        <v>120</v>
      </c>
      <c r="I67" s="167">
        <f t="shared" ref="I67" si="9">D67*H67</f>
        <v>0</v>
      </c>
      <c r="J67" s="632"/>
      <c r="K67" s="615"/>
      <c r="L67" s="615"/>
      <c r="M67" s="615"/>
      <c r="N67" s="615"/>
      <c r="O67" s="615"/>
      <c r="P67" s="616"/>
      <c r="Q67" s="179"/>
    </row>
    <row r="68" spans="1:20">
      <c r="B68" s="6" t="s">
        <v>386</v>
      </c>
      <c r="C68" s="133" t="s">
        <v>395</v>
      </c>
      <c r="D68" s="5"/>
      <c r="E68" s="41">
        <f t="shared" si="1"/>
        <v>0</v>
      </c>
      <c r="F68" s="41">
        <f t="shared" si="2"/>
        <v>0</v>
      </c>
      <c r="G68" s="206" t="s">
        <v>396</v>
      </c>
      <c r="H68" s="164">
        <f>VLOOKUP(G68,Tools!$D$4:$E$6,2,FALSE)</f>
        <v>43</v>
      </c>
      <c r="I68" s="167">
        <f t="shared" si="3"/>
        <v>0</v>
      </c>
      <c r="J68" s="637" t="s">
        <v>386</v>
      </c>
      <c r="K68" s="638"/>
      <c r="L68" s="638"/>
      <c r="M68" s="638"/>
      <c r="N68" s="638"/>
      <c r="O68" s="638"/>
      <c r="P68" s="639"/>
      <c r="Q68" s="180"/>
    </row>
    <row r="69" spans="1:20">
      <c r="B69" s="635" t="s">
        <v>397</v>
      </c>
      <c r="C69" s="636"/>
      <c r="D69" s="143">
        <f>SUMIF($B62:$B68,"Required",D62:D68)</f>
        <v>0</v>
      </c>
      <c r="E69" s="165">
        <f>SUMIF($B62:$B68,"Required",E62:E68)</f>
        <v>0</v>
      </c>
      <c r="F69" s="165">
        <f>SUMIF($B62:$B68,"Required",F62:F68)</f>
        <v>0</v>
      </c>
      <c r="G69" s="633"/>
      <c r="H69" s="634"/>
      <c r="I69" s="170">
        <f>SUMIF($B62:$B68,"Required",I62:I68)</f>
        <v>0</v>
      </c>
      <c r="J69" s="640"/>
      <c r="K69" s="641"/>
      <c r="L69" s="641"/>
      <c r="M69" s="641"/>
      <c r="N69" s="641"/>
      <c r="O69" s="641"/>
      <c r="P69" s="642"/>
      <c r="Q69" s="169">
        <f>SUMIF($B62:$B68,"Required",Q62:Q68)</f>
        <v>0</v>
      </c>
    </row>
    <row r="70" spans="1:20">
      <c r="B70" s="635" t="s">
        <v>398</v>
      </c>
      <c r="C70" s="636"/>
      <c r="D70" s="143">
        <f>SUMIF($B62:$B68,"Optional",D62:D68)</f>
        <v>0</v>
      </c>
      <c r="E70" s="165">
        <f>SUMIF($B62:$B68,"Optional",E62:E68)</f>
        <v>0</v>
      </c>
      <c r="F70" s="165">
        <f>SUMIF($B62:$B68,"Optional",F62:F68)</f>
        <v>0</v>
      </c>
      <c r="G70" s="633"/>
      <c r="H70" s="634"/>
      <c r="I70" s="170">
        <f>SUMIF($B62:$B68,"Optional",I62:I68)</f>
        <v>0</v>
      </c>
      <c r="J70" s="640"/>
      <c r="K70" s="641"/>
      <c r="L70" s="641"/>
      <c r="M70" s="641"/>
      <c r="N70" s="641"/>
      <c r="O70" s="641"/>
      <c r="P70" s="642"/>
      <c r="Q70" s="169">
        <f>SUMIF($B62:$B68,"Optional",Q62:Q68)</f>
        <v>0</v>
      </c>
    </row>
    <row r="72" spans="1:20" ht="15" hidden="1" customHeight="1">
      <c r="A72" s="607" t="s">
        <v>399</v>
      </c>
      <c r="B72" s="608"/>
      <c r="C72" s="608"/>
      <c r="D72" s="608"/>
      <c r="E72" s="608"/>
      <c r="F72" s="608"/>
      <c r="G72" s="608"/>
      <c r="H72" s="608"/>
      <c r="I72" s="608"/>
      <c r="J72" s="608"/>
      <c r="K72" s="608"/>
      <c r="L72" s="608"/>
      <c r="M72" s="608"/>
      <c r="N72" s="608"/>
      <c r="O72" s="608"/>
      <c r="P72" s="608"/>
      <c r="Q72" s="608"/>
      <c r="R72" s="209"/>
    </row>
    <row r="73" spans="1:20" hidden="1"/>
    <row r="74" spans="1:20" hidden="1">
      <c r="B74" s="610" t="s">
        <v>400</v>
      </c>
      <c r="C74" s="610"/>
      <c r="D74" s="610"/>
      <c r="E74" s="610"/>
      <c r="F74" s="610"/>
      <c r="G74" s="610"/>
      <c r="H74" s="610"/>
      <c r="I74" s="610"/>
      <c r="J74" s="610"/>
      <c r="K74" s="610"/>
      <c r="L74" s="610"/>
      <c r="M74" s="610"/>
      <c r="N74" s="610"/>
      <c r="O74" s="610"/>
      <c r="P74" s="610"/>
      <c r="Q74" s="610"/>
      <c r="R74" s="234" t="b">
        <v>0</v>
      </c>
      <c r="S74" s="219"/>
      <c r="T74" s="219"/>
    </row>
    <row r="75" spans="1:20" hidden="1">
      <c r="B75" s="143" t="s">
        <v>27</v>
      </c>
      <c r="C75" s="143" t="s">
        <v>28</v>
      </c>
      <c r="D75" s="143" t="s">
        <v>376</v>
      </c>
      <c r="E75" s="143" t="s">
        <v>377</v>
      </c>
      <c r="F75" s="143" t="s">
        <v>378</v>
      </c>
      <c r="G75" s="143" t="s">
        <v>379</v>
      </c>
      <c r="H75" s="143" t="s">
        <v>30</v>
      </c>
      <c r="I75" s="143" t="s">
        <v>380</v>
      </c>
      <c r="J75" s="633" t="s">
        <v>381</v>
      </c>
      <c r="K75" s="658"/>
      <c r="L75" s="658"/>
      <c r="M75" s="658"/>
      <c r="N75" s="658"/>
      <c r="O75" s="658"/>
      <c r="P75" s="634"/>
      <c r="Q75" s="143" t="s">
        <v>387</v>
      </c>
      <c r="S75" s="219"/>
      <c r="T75" s="219"/>
    </row>
    <row r="76" spans="1:20" hidden="1">
      <c r="B76" s="171">
        <v>1</v>
      </c>
      <c r="C76" s="172" t="s">
        <v>401</v>
      </c>
      <c r="D76" s="236"/>
      <c r="E76" s="173">
        <f>+D76/6</f>
        <v>0</v>
      </c>
      <c r="F76" s="173">
        <f>+E76/5</f>
        <v>0</v>
      </c>
      <c r="G76" s="206" t="s">
        <v>394</v>
      </c>
      <c r="H76" s="174">
        <f>VLOOKUP(G76,Tools!$D$4:$E$6,2,FALSE)</f>
        <v>120</v>
      </c>
      <c r="I76" s="175">
        <f>H76*D76</f>
        <v>0</v>
      </c>
      <c r="J76" s="643"/>
      <c r="K76" s="644"/>
      <c r="L76" s="644"/>
      <c r="M76" s="644"/>
      <c r="N76" s="644"/>
      <c r="O76" s="644"/>
      <c r="P76" s="645"/>
      <c r="Q76" s="62"/>
      <c r="S76" s="219"/>
      <c r="T76" s="219"/>
    </row>
    <row r="77" spans="1:20" hidden="1">
      <c r="B77" s="163">
        <v>2</v>
      </c>
      <c r="C77" s="2" t="s">
        <v>402</v>
      </c>
      <c r="D77" s="5"/>
      <c r="E77" s="41">
        <f>+D77/6</f>
        <v>0</v>
      </c>
      <c r="F77" s="41">
        <f>+E77/5</f>
        <v>0</v>
      </c>
      <c r="G77" s="206" t="s">
        <v>394</v>
      </c>
      <c r="H77" s="164">
        <f>VLOOKUP(G77,Tools!$D$4:$E$6,2,FALSE)</f>
        <v>120</v>
      </c>
      <c r="I77" s="167">
        <f>H77*D77</f>
        <v>0</v>
      </c>
      <c r="J77" s="643"/>
      <c r="K77" s="644"/>
      <c r="L77" s="644"/>
      <c r="M77" s="644"/>
      <c r="N77" s="644"/>
      <c r="O77" s="644"/>
      <c r="P77" s="645"/>
      <c r="Q77" s="62"/>
      <c r="S77" s="219"/>
      <c r="T77" s="219"/>
    </row>
    <row r="78" spans="1:20" hidden="1">
      <c r="B78" s="163">
        <v>3</v>
      </c>
      <c r="C78" s="2" t="s">
        <v>403</v>
      </c>
      <c r="D78" s="5"/>
      <c r="E78" s="41">
        <f>+D78/6</f>
        <v>0</v>
      </c>
      <c r="F78" s="41">
        <f>+E78/5</f>
        <v>0</v>
      </c>
      <c r="G78" s="206" t="s">
        <v>394</v>
      </c>
      <c r="H78" s="164">
        <f>VLOOKUP(G78,Tools!$D$4:$E$6,2,FALSE)</f>
        <v>120</v>
      </c>
      <c r="I78" s="167">
        <f>H78*D78</f>
        <v>0</v>
      </c>
      <c r="J78" s="643"/>
      <c r="K78" s="644"/>
      <c r="L78" s="644"/>
      <c r="M78" s="644"/>
      <c r="N78" s="644"/>
      <c r="O78" s="644"/>
      <c r="P78" s="645"/>
      <c r="Q78" s="62"/>
      <c r="S78" s="219"/>
      <c r="T78" s="219"/>
    </row>
    <row r="79" spans="1:20" hidden="1">
      <c r="B79" s="6" t="s">
        <v>386</v>
      </c>
      <c r="C79" s="208" t="s">
        <v>187</v>
      </c>
      <c r="D79" s="143">
        <f>SUM(D76:D78)</f>
        <v>0</v>
      </c>
      <c r="E79" s="165">
        <f>SUM(E76:E78)</f>
        <v>0</v>
      </c>
      <c r="F79" s="165">
        <f>SUM(F76:F78)</f>
        <v>0</v>
      </c>
      <c r="G79" s="633"/>
      <c r="H79" s="634"/>
      <c r="I79" s="168">
        <f>SUM(I76:I78)</f>
        <v>0</v>
      </c>
      <c r="J79" s="612"/>
      <c r="K79" s="612"/>
      <c r="L79" s="612"/>
      <c r="M79" s="612"/>
      <c r="N79" s="612"/>
      <c r="O79" s="612"/>
      <c r="P79" s="612"/>
      <c r="Q79" s="612"/>
    </row>
    <row r="80" spans="1:20" hidden="1">
      <c r="E80" s="211"/>
    </row>
    <row r="81" spans="1:18" ht="15.75" customHeight="1">
      <c r="A81" s="607" t="s">
        <v>404</v>
      </c>
      <c r="B81" s="608"/>
      <c r="C81" s="608"/>
      <c r="D81" s="608"/>
      <c r="E81" s="608"/>
      <c r="F81" s="608"/>
      <c r="G81" s="608"/>
      <c r="H81" s="608"/>
      <c r="I81" s="608"/>
      <c r="J81" s="608"/>
      <c r="K81" s="608"/>
      <c r="L81" s="608"/>
      <c r="M81" s="608"/>
      <c r="N81" s="608"/>
      <c r="O81" s="608"/>
      <c r="P81" s="608"/>
      <c r="Q81" s="608"/>
      <c r="R81" s="209"/>
    </row>
    <row r="82" spans="1:18">
      <c r="E82" s="211"/>
    </row>
    <row r="83" spans="1:18">
      <c r="B83" s="610" t="s">
        <v>405</v>
      </c>
      <c r="C83" s="610"/>
      <c r="D83" s="610"/>
      <c r="E83" s="143" t="s">
        <v>376</v>
      </c>
      <c r="F83" s="143" t="s">
        <v>377</v>
      </c>
      <c r="G83" s="143" t="s">
        <v>378</v>
      </c>
      <c r="H83" s="143" t="s">
        <v>379</v>
      </c>
      <c r="I83" s="143" t="s">
        <v>30</v>
      </c>
      <c r="J83" s="143" t="s">
        <v>380</v>
      </c>
      <c r="L83" s="633" t="s">
        <v>362</v>
      </c>
      <c r="M83" s="634"/>
    </row>
    <row r="84" spans="1:18">
      <c r="B84" s="668" t="s">
        <v>406</v>
      </c>
      <c r="C84" s="669"/>
      <c r="D84" s="670"/>
      <c r="E84" s="41">
        <f>IF(L84&lt;&gt;"",L84,Tools!H6)</f>
        <v>0</v>
      </c>
      <c r="F84" s="41">
        <f>+E84/6</f>
        <v>0</v>
      </c>
      <c r="G84" s="41">
        <f>+F84/5</f>
        <v>0</v>
      </c>
      <c r="H84" s="206" t="s">
        <v>394</v>
      </c>
      <c r="I84" s="164">
        <f>VLOOKUP(H84,Tools!$D$4:$E$6,2,FALSE)</f>
        <v>120</v>
      </c>
      <c r="J84" s="164">
        <f t="shared" ref="J84:J102" si="10">I84*E84</f>
        <v>0</v>
      </c>
      <c r="L84" s="628"/>
      <c r="M84" s="628"/>
    </row>
    <row r="85" spans="1:18">
      <c r="B85" s="668" t="s">
        <v>407</v>
      </c>
      <c r="C85" s="669"/>
      <c r="D85" s="670"/>
      <c r="E85" s="41">
        <f>IF(L85&lt;&gt;"",L85,Tools!H7)</f>
        <v>0</v>
      </c>
      <c r="F85" s="41">
        <f t="shared" ref="F85:F102" si="11">+E85/6</f>
        <v>0</v>
      </c>
      <c r="G85" s="41">
        <f t="shared" ref="G85:G101" si="12">+F85/5</f>
        <v>0</v>
      </c>
      <c r="H85" s="206" t="s">
        <v>394</v>
      </c>
      <c r="I85" s="164">
        <f>VLOOKUP(H85,Tools!$D$4:$E$6,2,FALSE)</f>
        <v>120</v>
      </c>
      <c r="J85" s="164">
        <f t="shared" si="10"/>
        <v>0</v>
      </c>
      <c r="L85" s="628"/>
      <c r="M85" s="628"/>
    </row>
    <row r="86" spans="1:18">
      <c r="B86" s="668" t="s">
        <v>408</v>
      </c>
      <c r="C86" s="669"/>
      <c r="D86" s="670"/>
      <c r="E86" s="41" t="e">
        <f>IF(L86&lt;&gt;"",L86,Tools!H8)</f>
        <v>#DIV/0!</v>
      </c>
      <c r="F86" s="41" t="e">
        <f t="shared" si="11"/>
        <v>#DIV/0!</v>
      </c>
      <c r="G86" s="41" t="e">
        <f t="shared" si="12"/>
        <v>#DIV/0!</v>
      </c>
      <c r="H86" s="206" t="s">
        <v>394</v>
      </c>
      <c r="I86" s="164">
        <f>VLOOKUP(H86,Tools!$D$4:$E$6,2,FALSE)</f>
        <v>120</v>
      </c>
      <c r="J86" s="164" t="e">
        <f t="shared" si="10"/>
        <v>#DIV/0!</v>
      </c>
      <c r="L86" s="628"/>
      <c r="M86" s="628"/>
    </row>
    <row r="87" spans="1:18">
      <c r="B87" s="668" t="s">
        <v>409</v>
      </c>
      <c r="C87" s="669"/>
      <c r="D87" s="670"/>
      <c r="E87" s="41" t="e">
        <f>IF(L87&lt;&gt;"",L87,Tools!H9)</f>
        <v>#DIV/0!</v>
      </c>
      <c r="F87" s="41" t="e">
        <f t="shared" si="11"/>
        <v>#DIV/0!</v>
      </c>
      <c r="G87" s="41" t="e">
        <f t="shared" si="12"/>
        <v>#DIV/0!</v>
      </c>
      <c r="H87" s="206" t="s">
        <v>394</v>
      </c>
      <c r="I87" s="164">
        <f>VLOOKUP(H87,Tools!$D$4:$E$6,2,FALSE)</f>
        <v>120</v>
      </c>
      <c r="J87" s="164" t="e">
        <f t="shared" si="10"/>
        <v>#DIV/0!</v>
      </c>
      <c r="K87" s="221"/>
      <c r="L87" s="628"/>
      <c r="M87" s="628"/>
    </row>
    <row r="88" spans="1:18">
      <c r="B88" s="668" t="s">
        <v>410</v>
      </c>
      <c r="C88" s="669"/>
      <c r="D88" s="670"/>
      <c r="E88" s="41" t="e">
        <f>IF(L88&lt;&gt;"",L88,Tools!H10)</f>
        <v>#DIV/0!</v>
      </c>
      <c r="F88" s="41" t="e">
        <f t="shared" si="11"/>
        <v>#DIV/0!</v>
      </c>
      <c r="G88" s="41" t="e">
        <f t="shared" si="12"/>
        <v>#DIV/0!</v>
      </c>
      <c r="H88" s="206" t="s">
        <v>394</v>
      </c>
      <c r="I88" s="164">
        <f>VLOOKUP(H88,Tools!$D$4:$E$6,2,FALSE)</f>
        <v>120</v>
      </c>
      <c r="J88" s="164" t="e">
        <f t="shared" si="10"/>
        <v>#DIV/0!</v>
      </c>
      <c r="L88" s="628"/>
      <c r="M88" s="628"/>
    </row>
    <row r="89" spans="1:18">
      <c r="B89" s="668" t="s">
        <v>411</v>
      </c>
      <c r="C89" s="669"/>
      <c r="D89" s="670"/>
      <c r="E89" s="41" t="e">
        <f>IF(L89&lt;&gt;"",L89,Tools!H11)</f>
        <v>#VALUE!</v>
      </c>
      <c r="F89" s="41" t="e">
        <f t="shared" si="11"/>
        <v>#VALUE!</v>
      </c>
      <c r="G89" s="41" t="e">
        <f t="shared" si="12"/>
        <v>#VALUE!</v>
      </c>
      <c r="H89" s="206" t="s">
        <v>394</v>
      </c>
      <c r="I89" s="164">
        <f>VLOOKUP(H89,Tools!$D$4:$E$6,2,FALSE)</f>
        <v>120</v>
      </c>
      <c r="J89" s="164" t="e">
        <f t="shared" si="10"/>
        <v>#VALUE!</v>
      </c>
      <c r="L89" s="628"/>
      <c r="M89" s="628"/>
    </row>
    <row r="90" spans="1:18">
      <c r="B90" s="668" t="s">
        <v>412</v>
      </c>
      <c r="C90" s="669"/>
      <c r="D90" s="670"/>
      <c r="E90" s="41" t="e">
        <f>IF(L90&lt;&gt;"",L90,Tools!H12)</f>
        <v>#VALUE!</v>
      </c>
      <c r="F90" s="41" t="e">
        <f t="shared" si="11"/>
        <v>#VALUE!</v>
      </c>
      <c r="G90" s="41" t="e">
        <f t="shared" si="12"/>
        <v>#VALUE!</v>
      </c>
      <c r="H90" s="206" t="s">
        <v>394</v>
      </c>
      <c r="I90" s="164">
        <f>VLOOKUP(H90,Tools!$D$4:$E$6,2,FALSE)</f>
        <v>120</v>
      </c>
      <c r="J90" s="164" t="e">
        <f t="shared" si="10"/>
        <v>#VALUE!</v>
      </c>
      <c r="L90" s="628"/>
      <c r="M90" s="628"/>
    </row>
    <row r="91" spans="1:18">
      <c r="B91" s="668" t="s">
        <v>413</v>
      </c>
      <c r="C91" s="669"/>
      <c r="D91" s="670"/>
      <c r="E91" s="41">
        <f>IF(L91&lt;&gt;"",L91,Tools!H13)</f>
        <v>0</v>
      </c>
      <c r="F91" s="41">
        <f t="shared" si="11"/>
        <v>0</v>
      </c>
      <c r="G91" s="41">
        <f t="shared" si="12"/>
        <v>0</v>
      </c>
      <c r="H91" s="206" t="s">
        <v>394</v>
      </c>
      <c r="I91" s="164">
        <f>VLOOKUP(H91,Tools!$D$4:$E$6,2,FALSE)</f>
        <v>120</v>
      </c>
      <c r="J91" s="164">
        <f t="shared" si="10"/>
        <v>0</v>
      </c>
      <c r="L91" s="628"/>
      <c r="M91" s="628"/>
    </row>
    <row r="92" spans="1:18">
      <c r="B92" s="668" t="s">
        <v>414</v>
      </c>
      <c r="C92" s="669"/>
      <c r="D92" s="670"/>
      <c r="E92" s="41" t="e">
        <f>IF(L92&lt;&gt;"",L92,Tools!H14)</f>
        <v>#VALUE!</v>
      </c>
      <c r="F92" s="41" t="e">
        <f t="shared" si="11"/>
        <v>#VALUE!</v>
      </c>
      <c r="G92" s="41" t="e">
        <f t="shared" si="12"/>
        <v>#VALUE!</v>
      </c>
      <c r="H92" s="206" t="s">
        <v>394</v>
      </c>
      <c r="I92" s="164">
        <f>VLOOKUP(H92,Tools!$D$4:$E$6,2,FALSE)</f>
        <v>120</v>
      </c>
      <c r="J92" s="164" t="e">
        <f t="shared" si="10"/>
        <v>#VALUE!</v>
      </c>
      <c r="L92" s="628"/>
      <c r="M92" s="628"/>
      <c r="N92" s="393" t="s">
        <v>415</v>
      </c>
    </row>
    <row r="93" spans="1:18">
      <c r="B93" s="668" t="s">
        <v>416</v>
      </c>
      <c r="C93" s="669"/>
      <c r="D93" s="670"/>
      <c r="E93" s="41">
        <f>IF(L93&lt;&gt;"",L93,Tools!H15)</f>
        <v>0</v>
      </c>
      <c r="F93" s="41">
        <f t="shared" si="11"/>
        <v>0</v>
      </c>
      <c r="G93" s="41">
        <f t="shared" si="12"/>
        <v>0</v>
      </c>
      <c r="H93" s="206" t="s">
        <v>394</v>
      </c>
      <c r="I93" s="164">
        <f>VLOOKUP(H93,Tools!$D$4:$E$6,2,FALSE)</f>
        <v>120</v>
      </c>
      <c r="J93" s="164">
        <f t="shared" si="10"/>
        <v>0</v>
      </c>
      <c r="L93" s="628"/>
      <c r="M93" s="628"/>
    </row>
    <row r="94" spans="1:18">
      <c r="B94" s="668" t="s">
        <v>417</v>
      </c>
      <c r="C94" s="669"/>
      <c r="D94" s="670"/>
      <c r="E94" s="41">
        <f>IF(L94&lt;&gt;"",L94,Tools!H16)</f>
        <v>0</v>
      </c>
      <c r="F94" s="41">
        <f t="shared" si="11"/>
        <v>0</v>
      </c>
      <c r="G94" s="41">
        <f t="shared" si="12"/>
        <v>0</v>
      </c>
      <c r="H94" s="206" t="s">
        <v>394</v>
      </c>
      <c r="I94" s="164">
        <f>VLOOKUP(H94,Tools!$D$4:$E$6,2,FALSE)</f>
        <v>120</v>
      </c>
      <c r="J94" s="164">
        <f t="shared" si="10"/>
        <v>0</v>
      </c>
      <c r="L94" s="628"/>
      <c r="M94" s="628"/>
    </row>
    <row r="95" spans="1:18">
      <c r="B95" s="668" t="s">
        <v>418</v>
      </c>
      <c r="C95" s="669"/>
      <c r="D95" s="670"/>
      <c r="E95" s="41" t="e">
        <f>IF(L95&lt;&gt;"",L95,Tools!H17)</f>
        <v>#VALUE!</v>
      </c>
      <c r="F95" s="41" t="e">
        <f t="shared" si="11"/>
        <v>#VALUE!</v>
      </c>
      <c r="G95" s="41" t="e">
        <f t="shared" si="12"/>
        <v>#VALUE!</v>
      </c>
      <c r="H95" s="206" t="s">
        <v>394</v>
      </c>
      <c r="I95" s="164">
        <f>VLOOKUP(H95,Tools!$D$4:$E$6,2,FALSE)</f>
        <v>120</v>
      </c>
      <c r="J95" s="164" t="e">
        <f t="shared" si="10"/>
        <v>#VALUE!</v>
      </c>
      <c r="L95" s="628"/>
      <c r="M95" s="628"/>
      <c r="N95" s="393" t="s">
        <v>419</v>
      </c>
    </row>
    <row r="96" spans="1:18">
      <c r="B96" s="668" t="s">
        <v>420</v>
      </c>
      <c r="C96" s="669"/>
      <c r="D96" s="670"/>
      <c r="E96" s="41" t="e">
        <f>IF(L96&lt;&gt;"",L96,Tools!H18)</f>
        <v>#VALUE!</v>
      </c>
      <c r="F96" s="41" t="e">
        <f t="shared" si="11"/>
        <v>#VALUE!</v>
      </c>
      <c r="G96" s="41" t="e">
        <f t="shared" si="12"/>
        <v>#VALUE!</v>
      </c>
      <c r="H96" s="206" t="s">
        <v>394</v>
      </c>
      <c r="I96" s="164">
        <f>VLOOKUP(H96,Tools!$D$4:$E$6,2,FALSE)</f>
        <v>120</v>
      </c>
      <c r="J96" s="164" t="e">
        <f t="shared" si="10"/>
        <v>#VALUE!</v>
      </c>
      <c r="L96" s="628"/>
      <c r="M96" s="628"/>
    </row>
    <row r="97" spans="2:18">
      <c r="B97" s="668" t="s">
        <v>421</v>
      </c>
      <c r="C97" s="669"/>
      <c r="D97" s="670"/>
      <c r="E97" s="41" t="e">
        <f>IF(L97&lt;&gt;"",L97,Tools!H19)</f>
        <v>#VALUE!</v>
      </c>
      <c r="F97" s="41" t="e">
        <f t="shared" si="11"/>
        <v>#VALUE!</v>
      </c>
      <c r="G97" s="41" t="e">
        <f t="shared" si="12"/>
        <v>#VALUE!</v>
      </c>
      <c r="H97" s="206" t="s">
        <v>394</v>
      </c>
      <c r="I97" s="164">
        <f>VLOOKUP(H97,Tools!$D$4:$E$6,2,FALSE)</f>
        <v>120</v>
      </c>
      <c r="J97" s="164" t="e">
        <f t="shared" si="10"/>
        <v>#VALUE!</v>
      </c>
      <c r="L97" s="628"/>
      <c r="M97" s="628"/>
    </row>
    <row r="98" spans="2:18">
      <c r="B98" s="668" t="s">
        <v>422</v>
      </c>
      <c r="C98" s="669"/>
      <c r="D98" s="670"/>
      <c r="E98" s="41">
        <f>IF(L98&lt;&gt;"",L98,Tools!H20)</f>
        <v>0</v>
      </c>
      <c r="F98" s="41">
        <f t="shared" si="11"/>
        <v>0</v>
      </c>
      <c r="G98" s="41">
        <f t="shared" si="12"/>
        <v>0</v>
      </c>
      <c r="H98" s="206" t="s">
        <v>394</v>
      </c>
      <c r="I98" s="164">
        <f>VLOOKUP(H98,Tools!$D$4:$E$6,2,FALSE)</f>
        <v>120</v>
      </c>
      <c r="J98" s="164">
        <f t="shared" si="10"/>
        <v>0</v>
      </c>
      <c r="L98" s="628"/>
      <c r="M98" s="628"/>
    </row>
    <row r="99" spans="2:18">
      <c r="B99" s="668" t="s">
        <v>423</v>
      </c>
      <c r="C99" s="669"/>
      <c r="D99" s="670"/>
      <c r="E99" s="41">
        <f>IF(L99&lt;&gt;"",L99,Tools!H21)</f>
        <v>0</v>
      </c>
      <c r="F99" s="41">
        <f t="shared" si="11"/>
        <v>0</v>
      </c>
      <c r="G99" s="41">
        <f t="shared" si="12"/>
        <v>0</v>
      </c>
      <c r="H99" s="206" t="s">
        <v>394</v>
      </c>
      <c r="I99" s="164">
        <f>VLOOKUP(H99,Tools!$D$4:$E$6,2,FALSE)</f>
        <v>120</v>
      </c>
      <c r="J99" s="164">
        <f t="shared" si="10"/>
        <v>0</v>
      </c>
      <c r="L99" s="628"/>
      <c r="M99" s="628"/>
    </row>
    <row r="100" spans="2:18">
      <c r="B100" s="668" t="s">
        <v>424</v>
      </c>
      <c r="C100" s="669"/>
      <c r="D100" s="670"/>
      <c r="E100" s="41" t="e">
        <f>IF(L100&lt;&gt;"",L100,Tools!H22)</f>
        <v>#VALUE!</v>
      </c>
      <c r="F100" s="41" t="e">
        <f t="shared" si="11"/>
        <v>#VALUE!</v>
      </c>
      <c r="G100" s="41" t="e">
        <f t="shared" si="12"/>
        <v>#VALUE!</v>
      </c>
      <c r="H100" s="206" t="s">
        <v>394</v>
      </c>
      <c r="I100" s="164">
        <f>VLOOKUP(H100,Tools!$D$4:$E$6,2,FALSE)</f>
        <v>120</v>
      </c>
      <c r="J100" s="164" t="e">
        <f t="shared" si="10"/>
        <v>#VALUE!</v>
      </c>
      <c r="L100" s="628"/>
      <c r="M100" s="628"/>
    </row>
    <row r="101" spans="2:18">
      <c r="B101" s="668" t="s">
        <v>425</v>
      </c>
      <c r="C101" s="669"/>
      <c r="D101" s="670"/>
      <c r="E101" s="41">
        <f>IF(L101&lt;&gt;"",L101,Tools!H23)</f>
        <v>0</v>
      </c>
      <c r="F101" s="41">
        <f t="shared" si="11"/>
        <v>0</v>
      </c>
      <c r="G101" s="41">
        <f t="shared" si="12"/>
        <v>0</v>
      </c>
      <c r="H101" s="206" t="s">
        <v>394</v>
      </c>
      <c r="I101" s="164">
        <f>VLOOKUP(H101,Tools!$D$4:$E$6,2,FALSE)</f>
        <v>120</v>
      </c>
      <c r="J101" s="164">
        <f t="shared" si="10"/>
        <v>0</v>
      </c>
      <c r="L101" s="628"/>
      <c r="M101" s="628"/>
    </row>
    <row r="102" spans="2:18">
      <c r="B102" s="668" t="s">
        <v>426</v>
      </c>
      <c r="C102" s="669"/>
      <c r="D102" s="670"/>
      <c r="E102" s="41">
        <f>IF(L102&lt;&gt;"",L102,Tools!H24)</f>
        <v>0</v>
      </c>
      <c r="F102" s="41">
        <f t="shared" si="11"/>
        <v>0</v>
      </c>
      <c r="G102" s="41">
        <f>+F102/5</f>
        <v>0</v>
      </c>
      <c r="H102" s="206" t="s">
        <v>394</v>
      </c>
      <c r="I102" s="164">
        <f>VLOOKUP(H102,Tools!$D$4:$E$6,2,FALSE)</f>
        <v>120</v>
      </c>
      <c r="J102" s="164">
        <f t="shared" si="10"/>
        <v>0</v>
      </c>
      <c r="L102" s="628"/>
      <c r="M102" s="628"/>
      <c r="O102" s="151" t="e">
        <f>J103</f>
        <v>#DIV/0!</v>
      </c>
      <c r="P102" s="127" t="e">
        <f>O102/$O$104</f>
        <v>#DIV/0!</v>
      </c>
    </row>
    <row r="103" spans="2:18">
      <c r="B103" s="22" t="s">
        <v>427</v>
      </c>
      <c r="C103" s="688" t="s">
        <v>187</v>
      </c>
      <c r="D103" s="688"/>
      <c r="E103" s="165" t="e">
        <f>SUM(E84:E102)</f>
        <v>#DIV/0!</v>
      </c>
      <c r="F103" s="165" t="e">
        <f>SUM(F84:F102)</f>
        <v>#DIV/0!</v>
      </c>
      <c r="G103" s="165" t="e">
        <f>SUM(G84:G102)</f>
        <v>#DIV/0!</v>
      </c>
      <c r="H103" s="610"/>
      <c r="I103" s="610"/>
      <c r="J103" s="166" t="e">
        <f>SUM(J84:J102)</f>
        <v>#DIV/0!</v>
      </c>
      <c r="O103" s="151" t="e">
        <f>J121</f>
        <v>#DIV/0!</v>
      </c>
      <c r="P103" s="127" t="e">
        <f>O103/$O$104</f>
        <v>#DIV/0!</v>
      </c>
    </row>
    <row r="104" spans="2:18">
      <c r="B104" s="222"/>
      <c r="C104" s="222"/>
      <c r="D104" s="222"/>
      <c r="E104" s="223"/>
      <c r="G104" s="222"/>
      <c r="H104" s="222"/>
      <c r="I104" s="222"/>
      <c r="O104" s="151" t="e">
        <f>O102+O103</f>
        <v>#DIV/0!</v>
      </c>
    </row>
    <row r="105" spans="2:18">
      <c r="B105" s="610" t="s">
        <v>428</v>
      </c>
      <c r="C105" s="610"/>
      <c r="D105" s="610"/>
      <c r="E105" s="143" t="s">
        <v>376</v>
      </c>
      <c r="F105" s="143" t="s">
        <v>377</v>
      </c>
      <c r="G105" s="143" t="s">
        <v>378</v>
      </c>
      <c r="H105" s="143" t="s">
        <v>379</v>
      </c>
      <c r="I105" s="143" t="s">
        <v>30</v>
      </c>
      <c r="J105" s="143" t="s">
        <v>380</v>
      </c>
      <c r="L105" s="633" t="s">
        <v>362</v>
      </c>
      <c r="M105" s="634"/>
    </row>
    <row r="106" spans="2:18">
      <c r="B106" s="668" t="s">
        <v>429</v>
      </c>
      <c r="C106" s="669"/>
      <c r="D106" s="670"/>
      <c r="E106" s="41">
        <f>IF(L106&lt;&gt;"",L106,Tools!H28)</f>
        <v>0</v>
      </c>
      <c r="F106" s="41">
        <f>+E106/6</f>
        <v>0</v>
      </c>
      <c r="G106" s="41">
        <f>+F106/5</f>
        <v>0</v>
      </c>
      <c r="H106" s="206" t="s">
        <v>394</v>
      </c>
      <c r="I106" s="164">
        <f>VLOOKUP(H106,Tools!$D$4:$E$6,2,FALSE)</f>
        <v>120</v>
      </c>
      <c r="J106" s="164">
        <f t="shared" ref="J106:J120" si="13">I106*E106</f>
        <v>0</v>
      </c>
      <c r="L106" s="628"/>
      <c r="M106" s="628"/>
      <c r="Q106" s="412" t="s">
        <v>430</v>
      </c>
      <c r="R106" s="412"/>
    </row>
    <row r="107" spans="2:18">
      <c r="B107" s="668" t="s">
        <v>431</v>
      </c>
      <c r="C107" s="669"/>
      <c r="D107" s="670"/>
      <c r="E107" s="41">
        <f>IF(L107&lt;&gt;"",L107,Tools!H29)</f>
        <v>0</v>
      </c>
      <c r="F107" s="41">
        <f t="shared" ref="F107:F120" si="14">+E107/6</f>
        <v>0</v>
      </c>
      <c r="G107" s="41">
        <f t="shared" ref="G107:G120" si="15">+F107/5</f>
        <v>0</v>
      </c>
      <c r="H107" s="206" t="s">
        <v>394</v>
      </c>
      <c r="I107" s="164">
        <f>VLOOKUP(H107,Tools!$D$4:$E$6,2,FALSE)</f>
        <v>120</v>
      </c>
      <c r="J107" s="164">
        <f t="shared" si="13"/>
        <v>0</v>
      </c>
      <c r="L107" s="628"/>
      <c r="M107" s="628"/>
      <c r="Q107" s="412">
        <v>0</v>
      </c>
      <c r="R107" s="413" t="s">
        <v>432</v>
      </c>
    </row>
    <row r="108" spans="2:18">
      <c r="B108" s="668" t="s">
        <v>433</v>
      </c>
      <c r="C108" s="669"/>
      <c r="D108" s="670"/>
      <c r="E108" s="41" t="e">
        <f>IF(L108&lt;&gt;"",L108,Tools!H30)</f>
        <v>#DIV/0!</v>
      </c>
      <c r="F108" s="41" t="e">
        <f t="shared" si="14"/>
        <v>#DIV/0!</v>
      </c>
      <c r="G108" s="41" t="e">
        <f t="shared" si="15"/>
        <v>#DIV/0!</v>
      </c>
      <c r="H108" s="206" t="s">
        <v>394</v>
      </c>
      <c r="I108" s="164">
        <f>VLOOKUP(H108,Tools!$D$4:$E$6,2,FALSE)</f>
        <v>120</v>
      </c>
      <c r="J108" s="164" t="e">
        <f t="shared" si="13"/>
        <v>#DIV/0!</v>
      </c>
      <c r="L108" s="628"/>
      <c r="M108" s="628"/>
      <c r="Q108" s="412">
        <v>0</v>
      </c>
      <c r="R108" s="413" t="s">
        <v>434</v>
      </c>
    </row>
    <row r="109" spans="2:18">
      <c r="B109" s="668" t="s">
        <v>435</v>
      </c>
      <c r="C109" s="669"/>
      <c r="D109" s="670"/>
      <c r="E109" s="41">
        <f>IF(L109&lt;&gt;"",L109,Tools!H31)</f>
        <v>0</v>
      </c>
      <c r="F109" s="41">
        <f t="shared" si="14"/>
        <v>0</v>
      </c>
      <c r="G109" s="41">
        <f t="shared" si="15"/>
        <v>0</v>
      </c>
      <c r="H109" s="206" t="s">
        <v>394</v>
      </c>
      <c r="I109" s="164">
        <f>VLOOKUP(H109,Tools!$D$4:$E$6,2,FALSE)</f>
        <v>120</v>
      </c>
      <c r="J109" s="164">
        <f t="shared" si="13"/>
        <v>0</v>
      </c>
      <c r="L109" s="628"/>
      <c r="M109" s="628"/>
      <c r="Q109" s="412">
        <v>0</v>
      </c>
      <c r="R109" s="413" t="s">
        <v>436</v>
      </c>
    </row>
    <row r="110" spans="2:18">
      <c r="B110" s="668" t="s">
        <v>437</v>
      </c>
      <c r="C110" s="669"/>
      <c r="D110" s="670"/>
      <c r="E110" s="41" t="e">
        <f>IF(L110&lt;&gt;"",L110,Tools!H32)</f>
        <v>#DIV/0!</v>
      </c>
      <c r="F110" s="41" t="e">
        <f t="shared" si="14"/>
        <v>#DIV/0!</v>
      </c>
      <c r="G110" s="41" t="e">
        <f t="shared" si="15"/>
        <v>#DIV/0!</v>
      </c>
      <c r="H110" s="206" t="s">
        <v>394</v>
      </c>
      <c r="I110" s="164">
        <f>VLOOKUP(H110,Tools!$D$4:$E$6,2,FALSE)</f>
        <v>120</v>
      </c>
      <c r="J110" s="164" t="e">
        <f t="shared" si="13"/>
        <v>#DIV/0!</v>
      </c>
      <c r="L110" s="628"/>
      <c r="M110" s="628"/>
      <c r="Q110" s="412">
        <v>0</v>
      </c>
      <c r="R110" s="412" t="s">
        <v>438</v>
      </c>
    </row>
    <row r="111" spans="2:18">
      <c r="B111" s="668" t="s">
        <v>439</v>
      </c>
      <c r="C111" s="669"/>
      <c r="D111" s="670"/>
      <c r="E111" s="41">
        <f>IF(L111&lt;&gt;"",L111,Tools!H33)</f>
        <v>0</v>
      </c>
      <c r="F111" s="41">
        <f t="shared" si="14"/>
        <v>0</v>
      </c>
      <c r="G111" s="41">
        <f t="shared" si="15"/>
        <v>0</v>
      </c>
      <c r="H111" s="206" t="s">
        <v>394</v>
      </c>
      <c r="I111" s="164">
        <f>VLOOKUP(H111,Tools!$D$4:$E$6,2,FALSE)</f>
        <v>120</v>
      </c>
      <c r="J111" s="164">
        <f t="shared" si="13"/>
        <v>0</v>
      </c>
      <c r="L111" s="628"/>
      <c r="M111" s="628"/>
      <c r="Q111" s="412">
        <v>0</v>
      </c>
      <c r="R111" s="412" t="s">
        <v>440</v>
      </c>
    </row>
    <row r="112" spans="2:18">
      <c r="B112" s="668" t="s">
        <v>441</v>
      </c>
      <c r="C112" s="669"/>
      <c r="D112" s="670"/>
      <c r="E112" s="41" t="e">
        <f>IF(L112&lt;&gt;"",L112,Tools!H34)</f>
        <v>#VALUE!</v>
      </c>
      <c r="F112" s="41" t="e">
        <f t="shared" si="14"/>
        <v>#VALUE!</v>
      </c>
      <c r="G112" s="41" t="e">
        <f t="shared" si="15"/>
        <v>#VALUE!</v>
      </c>
      <c r="H112" s="206" t="s">
        <v>394</v>
      </c>
      <c r="I112" s="164">
        <f>VLOOKUP(H112,Tools!$D$4:$E$6,2,FALSE)</f>
        <v>120</v>
      </c>
      <c r="J112" s="164" t="e">
        <f t="shared" si="13"/>
        <v>#VALUE!</v>
      </c>
      <c r="L112" s="628"/>
      <c r="M112" s="628"/>
      <c r="Q112" s="412">
        <v>0</v>
      </c>
      <c r="R112" s="412" t="s">
        <v>442</v>
      </c>
    </row>
    <row r="113" spans="1:20">
      <c r="B113" s="668" t="s">
        <v>443</v>
      </c>
      <c r="C113" s="669"/>
      <c r="D113" s="670"/>
      <c r="E113" s="41" t="e">
        <f>IF(L113&lt;&gt;"",L113,Tools!H35)</f>
        <v>#DIV/0!</v>
      </c>
      <c r="F113" s="41" t="e">
        <f t="shared" si="14"/>
        <v>#DIV/0!</v>
      </c>
      <c r="G113" s="41" t="e">
        <f t="shared" si="15"/>
        <v>#DIV/0!</v>
      </c>
      <c r="H113" s="206" t="s">
        <v>394</v>
      </c>
      <c r="I113" s="164">
        <f>VLOOKUP(H113,Tools!$D$4:$E$6,2,FALSE)</f>
        <v>120</v>
      </c>
      <c r="J113" s="164" t="e">
        <f t="shared" si="13"/>
        <v>#DIV/0!</v>
      </c>
      <c r="L113" s="628"/>
      <c r="M113" s="628"/>
      <c r="Q113" s="412" t="e">
        <f>Q111/Q112</f>
        <v>#DIV/0!</v>
      </c>
      <c r="R113" s="412" t="s">
        <v>444</v>
      </c>
    </row>
    <row r="114" spans="1:20">
      <c r="B114" s="668" t="s">
        <v>445</v>
      </c>
      <c r="C114" s="669"/>
      <c r="D114" s="670"/>
      <c r="E114" s="41" t="e">
        <f>IF(L114&lt;&gt;"",L114,Tools!H36)</f>
        <v>#DIV/0!</v>
      </c>
      <c r="F114" s="41" t="e">
        <f t="shared" si="14"/>
        <v>#DIV/0!</v>
      </c>
      <c r="G114" s="41" t="e">
        <f t="shared" si="15"/>
        <v>#DIV/0!</v>
      </c>
      <c r="H114" s="206" t="s">
        <v>394</v>
      </c>
      <c r="I114" s="164">
        <f>VLOOKUP(H114,Tools!$D$4:$E$6,2,FALSE)</f>
        <v>120</v>
      </c>
      <c r="J114" s="164" t="e">
        <f t="shared" si="13"/>
        <v>#DIV/0!</v>
      </c>
      <c r="L114" s="628"/>
      <c r="M114" s="628"/>
    </row>
    <row r="115" spans="1:20">
      <c r="B115" s="668" t="s">
        <v>446</v>
      </c>
      <c r="C115" s="669"/>
      <c r="D115" s="670"/>
      <c r="E115" s="41">
        <f>IF(L115&lt;&gt;"",L115,Tools!H37)</f>
        <v>0</v>
      </c>
      <c r="F115" s="41">
        <f t="shared" si="14"/>
        <v>0</v>
      </c>
      <c r="G115" s="41">
        <f t="shared" si="15"/>
        <v>0</v>
      </c>
      <c r="H115" s="206" t="s">
        <v>394</v>
      </c>
      <c r="I115" s="164">
        <f>VLOOKUP(H115,Tools!$D$4:$E$6,2,FALSE)</f>
        <v>120</v>
      </c>
      <c r="J115" s="164">
        <f t="shared" si="13"/>
        <v>0</v>
      </c>
      <c r="L115" s="628"/>
      <c r="M115" s="628"/>
    </row>
    <row r="116" spans="1:20">
      <c r="B116" s="668" t="s">
        <v>116</v>
      </c>
      <c r="C116" s="669"/>
      <c r="D116" s="670"/>
      <c r="E116" s="41">
        <f>IF(L116&lt;&gt;"",L116,Tools!H38)</f>
        <v>0</v>
      </c>
      <c r="F116" s="41">
        <f t="shared" si="14"/>
        <v>0</v>
      </c>
      <c r="G116" s="41">
        <f t="shared" si="15"/>
        <v>0</v>
      </c>
      <c r="H116" s="206" t="s">
        <v>394</v>
      </c>
      <c r="I116" s="164">
        <f>VLOOKUP(H116,Tools!$D$4:$E$6,2,FALSE)</f>
        <v>120</v>
      </c>
      <c r="J116" s="164">
        <f t="shared" si="13"/>
        <v>0</v>
      </c>
      <c r="L116" s="628"/>
      <c r="M116" s="628"/>
    </row>
    <row r="117" spans="1:20">
      <c r="B117" s="668" t="s">
        <v>447</v>
      </c>
      <c r="C117" s="669"/>
      <c r="D117" s="670"/>
      <c r="E117" s="41">
        <f>IF(L117&lt;&gt;"",L117,Tools!H39)</f>
        <v>0</v>
      </c>
      <c r="F117" s="41">
        <f t="shared" si="14"/>
        <v>0</v>
      </c>
      <c r="G117" s="41">
        <f t="shared" si="15"/>
        <v>0</v>
      </c>
      <c r="H117" s="206" t="s">
        <v>394</v>
      </c>
      <c r="I117" s="164">
        <f>VLOOKUP(H117,Tools!$D$4:$E$6,2,FALSE)</f>
        <v>120</v>
      </c>
      <c r="J117" s="164">
        <f t="shared" si="13"/>
        <v>0</v>
      </c>
      <c r="L117" s="628"/>
      <c r="M117" s="628"/>
    </row>
    <row r="118" spans="1:20">
      <c r="B118" s="668" t="s">
        <v>448</v>
      </c>
      <c r="C118" s="669"/>
      <c r="D118" s="687"/>
      <c r="E118" s="41">
        <f>IF(L118&lt;&gt;"",L118,Tools!H40)</f>
        <v>0</v>
      </c>
      <c r="F118" s="41">
        <f t="shared" si="14"/>
        <v>0</v>
      </c>
      <c r="G118" s="41">
        <f t="shared" si="15"/>
        <v>0</v>
      </c>
      <c r="H118" s="206" t="s">
        <v>394</v>
      </c>
      <c r="I118" s="164">
        <f>VLOOKUP(H118,Tools!$D$4:$E$6,2,FALSE)</f>
        <v>120</v>
      </c>
      <c r="J118" s="164">
        <f t="shared" si="13"/>
        <v>0</v>
      </c>
      <c r="L118" s="628"/>
      <c r="M118" s="628"/>
    </row>
    <row r="119" spans="1:20">
      <c r="B119" s="668" t="s">
        <v>449</v>
      </c>
      <c r="C119" s="669"/>
      <c r="D119" s="687"/>
      <c r="E119" s="41">
        <f>IF(L119&lt;&gt;"",L119,Tools!H41)</f>
        <v>0</v>
      </c>
      <c r="F119" s="41">
        <f t="shared" si="14"/>
        <v>0</v>
      </c>
      <c r="G119" s="41">
        <f t="shared" si="15"/>
        <v>0</v>
      </c>
      <c r="H119" s="206" t="s">
        <v>394</v>
      </c>
      <c r="I119" s="164">
        <f>VLOOKUP(H119,Tools!$D$4:$E$6,2,FALSE)</f>
        <v>120</v>
      </c>
      <c r="J119" s="164">
        <f t="shared" si="13"/>
        <v>0</v>
      </c>
      <c r="L119" s="628"/>
      <c r="M119" s="628"/>
    </row>
    <row r="120" spans="1:20">
      <c r="B120" s="668" t="s">
        <v>36</v>
      </c>
      <c r="C120" s="669"/>
      <c r="D120" s="687"/>
      <c r="E120" s="41">
        <f>IF(L120&lt;&gt;"",L120,Tools!H42)</f>
        <v>0</v>
      </c>
      <c r="F120" s="41">
        <f t="shared" si="14"/>
        <v>0</v>
      </c>
      <c r="G120" s="41">
        <f t="shared" si="15"/>
        <v>0</v>
      </c>
      <c r="H120" s="206" t="s">
        <v>394</v>
      </c>
      <c r="I120" s="164">
        <f>VLOOKUP(H120,Tools!$D$4:$E$6,2,FALSE)</f>
        <v>120</v>
      </c>
      <c r="J120" s="164">
        <f t="shared" si="13"/>
        <v>0</v>
      </c>
      <c r="L120" s="628"/>
      <c r="M120" s="628"/>
    </row>
    <row r="121" spans="1:20">
      <c r="B121" s="22" t="s">
        <v>427</v>
      </c>
      <c r="C121" s="688" t="s">
        <v>187</v>
      </c>
      <c r="D121" s="688"/>
      <c r="E121" s="165" t="e">
        <f>SUM(E106:E120)</f>
        <v>#DIV/0!</v>
      </c>
      <c r="F121" s="165" t="e">
        <f>SUM(F106:F120)</f>
        <v>#DIV/0!</v>
      </c>
      <c r="G121" s="165" t="e">
        <f>SUM(G106:G120)</f>
        <v>#DIV/0!</v>
      </c>
      <c r="H121" s="610"/>
      <c r="I121" s="610"/>
      <c r="J121" s="166" t="e">
        <f>SUM(J106:J120)</f>
        <v>#DIV/0!</v>
      </c>
    </row>
    <row r="122" spans="1:20">
      <c r="B122" s="224"/>
      <c r="C122" s="225"/>
      <c r="D122" s="226"/>
      <c r="E122" s="227"/>
      <c r="F122" s="225"/>
      <c r="G122" s="228"/>
    </row>
    <row r="123" spans="1:20" ht="15.75" hidden="1" customHeight="1">
      <c r="A123" s="607" t="s">
        <v>450</v>
      </c>
      <c r="B123" s="608"/>
      <c r="C123" s="608"/>
      <c r="D123" s="608"/>
      <c r="E123" s="608"/>
      <c r="F123" s="608"/>
      <c r="G123" s="608"/>
      <c r="H123" s="608"/>
      <c r="I123" s="608"/>
      <c r="J123" s="608"/>
      <c r="K123" s="608"/>
      <c r="L123" s="608"/>
      <c r="M123" s="608"/>
      <c r="N123" s="608"/>
      <c r="O123" s="608"/>
      <c r="P123" s="608"/>
      <c r="Q123" s="608"/>
      <c r="R123" s="209"/>
    </row>
    <row r="124" spans="1:20" hidden="1"/>
    <row r="125" spans="1:20" ht="15" hidden="1" customHeight="1">
      <c r="B125" s="610" t="s">
        <v>451</v>
      </c>
      <c r="C125" s="610"/>
      <c r="D125" s="610"/>
      <c r="E125" s="610"/>
      <c r="F125" s="610"/>
      <c r="G125" s="610"/>
      <c r="H125" s="610"/>
      <c r="I125" s="610"/>
      <c r="J125" s="610"/>
      <c r="K125" s="610"/>
      <c r="L125" s="610"/>
      <c r="M125" s="610"/>
      <c r="N125" s="610"/>
      <c r="O125" s="610"/>
      <c r="P125" s="610"/>
      <c r="Q125" s="610"/>
      <c r="R125" s="234" t="b">
        <v>0</v>
      </c>
      <c r="S125" s="219"/>
      <c r="T125" s="219"/>
    </row>
    <row r="126" spans="1:20" hidden="1">
      <c r="B126" s="143" t="s">
        <v>27</v>
      </c>
      <c r="C126" s="143" t="s">
        <v>28</v>
      </c>
      <c r="D126" s="143" t="s">
        <v>376</v>
      </c>
      <c r="E126" s="143" t="s">
        <v>377</v>
      </c>
      <c r="F126" s="143" t="s">
        <v>378</v>
      </c>
      <c r="G126" s="143" t="s">
        <v>379</v>
      </c>
      <c r="H126" s="143" t="s">
        <v>30</v>
      </c>
      <c r="I126" s="143" t="s">
        <v>380</v>
      </c>
      <c r="J126" s="633" t="s">
        <v>452</v>
      </c>
      <c r="K126" s="658"/>
      <c r="L126" s="658"/>
      <c r="M126" s="658"/>
      <c r="N126" s="658"/>
      <c r="O126" s="634"/>
      <c r="P126" s="143" t="s">
        <v>387</v>
      </c>
      <c r="Q126" s="205"/>
      <c r="S126" s="219"/>
      <c r="T126" s="219"/>
    </row>
    <row r="127" spans="1:20" hidden="1">
      <c r="B127" s="667" t="s">
        <v>453</v>
      </c>
      <c r="C127" s="667"/>
      <c r="D127" s="667"/>
      <c r="E127" s="667"/>
      <c r="F127" s="667"/>
      <c r="G127" s="667"/>
      <c r="H127" s="667"/>
      <c r="I127" s="667"/>
      <c r="J127" s="667"/>
      <c r="K127" s="667"/>
      <c r="L127" s="667"/>
      <c r="M127" s="667"/>
      <c r="N127" s="667"/>
      <c r="O127" s="667"/>
      <c r="P127" s="667"/>
      <c r="Q127" s="143" t="s">
        <v>388</v>
      </c>
      <c r="S127" s="219"/>
      <c r="T127" s="219"/>
    </row>
    <row r="128" spans="1:20" hidden="1">
      <c r="B128" s="163">
        <v>1</v>
      </c>
      <c r="C128" s="2" t="s">
        <v>454</v>
      </c>
      <c r="D128" s="5"/>
      <c r="E128" s="41">
        <f>+D128/6</f>
        <v>0</v>
      </c>
      <c r="F128" s="41">
        <f>+E128/5</f>
        <v>0</v>
      </c>
      <c r="G128" s="206" t="s">
        <v>394</v>
      </c>
      <c r="H128" s="164">
        <f>VLOOKUP(G128,Tools!$D$4:$E$6,2,FALSE)</f>
        <v>120</v>
      </c>
      <c r="I128" s="164">
        <f>D128*H128</f>
        <v>0</v>
      </c>
      <c r="J128" s="643"/>
      <c r="K128" s="660"/>
      <c r="L128" s="660"/>
      <c r="M128" s="660"/>
      <c r="N128" s="660"/>
      <c r="O128" s="661"/>
      <c r="P128" s="204"/>
      <c r="Q128" s="662"/>
      <c r="S128" s="219"/>
      <c r="T128" s="219"/>
    </row>
    <row r="129" spans="1:20" ht="15.75" hidden="1">
      <c r="B129" s="163">
        <v>2</v>
      </c>
      <c r="C129" s="2" t="s">
        <v>455</v>
      </c>
      <c r="D129" s="5"/>
      <c r="E129" s="41">
        <f>+D129/6</f>
        <v>0</v>
      </c>
      <c r="F129" s="41">
        <f>+E129/5</f>
        <v>0</v>
      </c>
      <c r="G129" s="206" t="s">
        <v>394</v>
      </c>
      <c r="H129" s="164">
        <f>VLOOKUP(G129,Tools!$D$4:$E$6,2,FALSE)</f>
        <v>120</v>
      </c>
      <c r="I129" s="164">
        <f>D129*H129</f>
        <v>0</v>
      </c>
      <c r="J129" s="664"/>
      <c r="K129" s="665"/>
      <c r="L129" s="665"/>
      <c r="M129" s="665"/>
      <c r="N129" s="665"/>
      <c r="O129" s="666"/>
      <c r="P129" s="61"/>
      <c r="Q129" s="663"/>
      <c r="S129" s="219"/>
      <c r="T129" s="219"/>
    </row>
    <row r="130" spans="1:20" hidden="1">
      <c r="B130" s="163">
        <v>3</v>
      </c>
      <c r="C130" s="2" t="s">
        <v>456</v>
      </c>
      <c r="D130" s="5"/>
      <c r="E130" s="41">
        <f>+D130/6</f>
        <v>0</v>
      </c>
      <c r="F130" s="41">
        <f>+E130/5</f>
        <v>0</v>
      </c>
      <c r="G130" s="206" t="s">
        <v>394</v>
      </c>
      <c r="H130" s="164">
        <f>VLOOKUP(G130,Tools!$D$4:$E$6,2,FALSE)</f>
        <v>120</v>
      </c>
      <c r="I130" s="164">
        <f>D130*H130</f>
        <v>0</v>
      </c>
      <c r="J130" s="643"/>
      <c r="K130" s="660"/>
      <c r="L130" s="660"/>
      <c r="M130" s="660"/>
      <c r="N130" s="660"/>
      <c r="O130" s="661"/>
      <c r="P130" s="204"/>
      <c r="Q130" s="663"/>
    </row>
    <row r="131" spans="1:20" hidden="1">
      <c r="B131" s="163">
        <v>4</v>
      </c>
      <c r="C131" s="2" t="s">
        <v>457</v>
      </c>
      <c r="D131" s="5"/>
      <c r="E131" s="41">
        <f>+D131/6</f>
        <v>0</v>
      </c>
      <c r="F131" s="41">
        <f>+E131/5</f>
        <v>0</v>
      </c>
      <c r="G131" s="206" t="s">
        <v>394</v>
      </c>
      <c r="H131" s="164">
        <f>VLOOKUP(G131,Tools!$D$4:$E$6,2,FALSE)</f>
        <v>120</v>
      </c>
      <c r="I131" s="164">
        <f>D131*H131</f>
        <v>0</v>
      </c>
      <c r="J131" s="643"/>
      <c r="K131" s="660"/>
      <c r="L131" s="660"/>
      <c r="M131" s="660"/>
      <c r="N131" s="660"/>
      <c r="O131" s="661"/>
      <c r="P131" s="204"/>
      <c r="Q131" s="663"/>
    </row>
    <row r="132" spans="1:20" hidden="1">
      <c r="B132" s="163">
        <v>5</v>
      </c>
      <c r="C132" s="2" t="s">
        <v>395</v>
      </c>
      <c r="D132" s="5"/>
      <c r="E132" s="41">
        <f>+D132/6</f>
        <v>0</v>
      </c>
      <c r="F132" s="41">
        <f>+E132/5</f>
        <v>0</v>
      </c>
      <c r="G132" s="206" t="s">
        <v>396</v>
      </c>
      <c r="H132" s="164">
        <f>VLOOKUP(G132,Tools!$D$4:$E$6,2,FALSE)</f>
        <v>43</v>
      </c>
      <c r="I132" s="164">
        <f>D132*H132</f>
        <v>0</v>
      </c>
      <c r="J132" s="671" t="s">
        <v>386</v>
      </c>
      <c r="K132" s="671"/>
      <c r="L132" s="671"/>
      <c r="M132" s="671"/>
      <c r="N132" s="671"/>
      <c r="O132" s="671"/>
      <c r="P132" s="671"/>
      <c r="Q132" s="181"/>
    </row>
    <row r="133" spans="1:20" hidden="1">
      <c r="B133" s="23" t="s">
        <v>386</v>
      </c>
      <c r="C133" s="208" t="s">
        <v>187</v>
      </c>
      <c r="D133" s="143">
        <f>SUM(D128:D132)</f>
        <v>0</v>
      </c>
      <c r="E133" s="165">
        <f>SUM(E128:E132)</f>
        <v>0</v>
      </c>
      <c r="F133" s="165">
        <f>SUM(F128:F132)</f>
        <v>0</v>
      </c>
      <c r="G133" s="610"/>
      <c r="H133" s="610"/>
      <c r="I133" s="166">
        <f>SUM(I128:I132)</f>
        <v>0</v>
      </c>
      <c r="J133" s="612"/>
      <c r="K133" s="612"/>
      <c r="L133" s="612"/>
      <c r="M133" s="612"/>
      <c r="N133" s="612"/>
      <c r="O133" s="612"/>
      <c r="P133" s="612"/>
      <c r="Q133" s="165">
        <f>Q128</f>
        <v>0</v>
      </c>
    </row>
    <row r="134" spans="1:20" hidden="1">
      <c r="B134" s="693"/>
      <c r="C134" s="693"/>
      <c r="D134" s="693"/>
      <c r="E134" s="693"/>
      <c r="F134" s="693"/>
      <c r="G134" s="693"/>
      <c r="H134" s="693"/>
      <c r="I134" s="693"/>
      <c r="J134" s="693"/>
      <c r="K134" s="693"/>
      <c r="L134" s="693"/>
      <c r="M134" s="693"/>
      <c r="N134" s="693"/>
      <c r="O134" s="693"/>
      <c r="P134" s="693"/>
      <c r="Q134" s="211"/>
    </row>
    <row r="135" spans="1:20" hidden="1">
      <c r="B135" s="667" t="s">
        <v>458</v>
      </c>
      <c r="C135" s="667"/>
      <c r="D135" s="667"/>
      <c r="E135" s="667"/>
      <c r="F135" s="667"/>
      <c r="G135" s="667"/>
      <c r="H135" s="667"/>
      <c r="I135" s="667"/>
      <c r="J135" s="667"/>
      <c r="K135" s="667"/>
      <c r="L135" s="667"/>
      <c r="M135" s="667"/>
      <c r="N135" s="667"/>
      <c r="O135" s="667"/>
      <c r="P135" s="667"/>
      <c r="Q135" s="143" t="s">
        <v>388</v>
      </c>
    </row>
    <row r="136" spans="1:20" hidden="1">
      <c r="B136" s="163">
        <v>1</v>
      </c>
      <c r="C136" s="2" t="s">
        <v>459</v>
      </c>
      <c r="D136" s="5"/>
      <c r="E136" s="41">
        <f>+D136/6</f>
        <v>0</v>
      </c>
      <c r="F136" s="41">
        <f>+E136/5</f>
        <v>0</v>
      </c>
      <c r="G136" s="206" t="s">
        <v>394</v>
      </c>
      <c r="H136" s="164">
        <f>VLOOKUP(G136,Tools!$D$4:$E$6,2,FALSE)</f>
        <v>120</v>
      </c>
      <c r="I136" s="164">
        <f>D136*H136</f>
        <v>0</v>
      </c>
      <c r="J136" s="611"/>
      <c r="K136" s="611"/>
      <c r="L136" s="611"/>
      <c r="M136" s="611"/>
      <c r="N136" s="611"/>
      <c r="O136" s="611"/>
      <c r="P136" s="611"/>
      <c r="Q136" s="363"/>
    </row>
    <row r="137" spans="1:20" hidden="1">
      <c r="B137" s="163">
        <v>2</v>
      </c>
      <c r="C137" s="2" t="s">
        <v>460</v>
      </c>
      <c r="D137" s="5"/>
      <c r="E137" s="41">
        <f>+D137/6</f>
        <v>0</v>
      </c>
      <c r="F137" s="41">
        <f>+E137/5</f>
        <v>0</v>
      </c>
      <c r="G137" s="206" t="s">
        <v>394</v>
      </c>
      <c r="H137" s="164">
        <f>VLOOKUP(G137,Tools!$D$4:$E$6,2,FALSE)</f>
        <v>120</v>
      </c>
      <c r="I137" s="164">
        <f>D137*H137</f>
        <v>0</v>
      </c>
      <c r="J137" s="611"/>
      <c r="K137" s="611"/>
      <c r="L137" s="611"/>
      <c r="M137" s="611"/>
      <c r="N137" s="611"/>
      <c r="O137" s="611"/>
      <c r="P137" s="611"/>
      <c r="Q137" s="363"/>
    </row>
    <row r="138" spans="1:20" hidden="1">
      <c r="B138" s="163">
        <v>3</v>
      </c>
      <c r="C138" s="2" t="s">
        <v>395</v>
      </c>
      <c r="D138" s="5"/>
      <c r="E138" s="41">
        <f>+D138/6</f>
        <v>0</v>
      </c>
      <c r="F138" s="41">
        <f>+E138/5</f>
        <v>0</v>
      </c>
      <c r="G138" s="206" t="s">
        <v>396</v>
      </c>
      <c r="H138" s="164">
        <f>VLOOKUP(G138,Tools!$D$4:$E$6,2,FALSE)</f>
        <v>43</v>
      </c>
      <c r="I138" s="164">
        <f>D138*H138</f>
        <v>0</v>
      </c>
      <c r="J138" s="671" t="s">
        <v>386</v>
      </c>
      <c r="K138" s="671"/>
      <c r="L138" s="671"/>
      <c r="M138" s="671"/>
      <c r="N138" s="671"/>
      <c r="O138" s="671"/>
      <c r="P138" s="671"/>
      <c r="Q138" s="181"/>
    </row>
    <row r="139" spans="1:20" hidden="1">
      <c r="B139" s="23" t="s">
        <v>386</v>
      </c>
      <c r="C139" s="208" t="s">
        <v>187</v>
      </c>
      <c r="D139" s="143">
        <f>SUM(D136:D138)</f>
        <v>0</v>
      </c>
      <c r="E139" s="165">
        <f>SUM(E136:E138)</f>
        <v>0</v>
      </c>
      <c r="F139" s="165">
        <f>SUM(F136:F138)</f>
        <v>0</v>
      </c>
      <c r="G139" s="610"/>
      <c r="H139" s="610"/>
      <c r="I139" s="166">
        <f>SUM(I136:I138)</f>
        <v>0</v>
      </c>
      <c r="J139" s="612"/>
      <c r="K139" s="612"/>
      <c r="L139" s="612"/>
      <c r="M139" s="612"/>
      <c r="N139" s="612"/>
      <c r="O139" s="612"/>
      <c r="P139" s="612"/>
      <c r="Q139" s="165">
        <f>Q136</f>
        <v>0</v>
      </c>
    </row>
    <row r="140" spans="1:20" hidden="1"/>
    <row r="141" spans="1:20" ht="15" hidden="1" customHeight="1">
      <c r="A141" s="607" t="s">
        <v>461</v>
      </c>
      <c r="B141" s="608"/>
      <c r="C141" s="608"/>
      <c r="D141" s="608"/>
      <c r="E141" s="608"/>
      <c r="F141" s="608"/>
      <c r="G141" s="608"/>
      <c r="H141" s="608"/>
      <c r="I141" s="608"/>
      <c r="J141" s="608"/>
      <c r="K141" s="608"/>
      <c r="L141" s="608"/>
      <c r="M141" s="608"/>
      <c r="N141" s="608"/>
      <c r="O141" s="608"/>
      <c r="P141" s="608"/>
      <c r="Q141" s="608"/>
      <c r="R141" s="209"/>
    </row>
    <row r="142" spans="1:20" hidden="1"/>
    <row r="143" spans="1:20" hidden="1">
      <c r="B143" s="143" t="s">
        <v>27</v>
      </c>
      <c r="C143" s="143" t="s">
        <v>28</v>
      </c>
      <c r="D143" s="143" t="s">
        <v>29</v>
      </c>
      <c r="E143" s="143" t="s">
        <v>30</v>
      </c>
      <c r="F143" s="143" t="s">
        <v>380</v>
      </c>
    </row>
    <row r="144" spans="1:20" hidden="1">
      <c r="B144" s="163">
        <v>1</v>
      </c>
      <c r="C144" s="2" t="s">
        <v>462</v>
      </c>
      <c r="D144" s="5"/>
      <c r="E144" s="24">
        <v>600</v>
      </c>
      <c r="F144" s="144">
        <f>+D144*E144</f>
        <v>0</v>
      </c>
      <c r="G144" s="127" t="s">
        <v>1528</v>
      </c>
    </row>
    <row r="145" spans="1:18" hidden="1">
      <c r="B145" s="163">
        <v>2</v>
      </c>
      <c r="C145" s="2" t="s">
        <v>463</v>
      </c>
      <c r="D145" s="5"/>
      <c r="E145" s="24">
        <v>120</v>
      </c>
      <c r="F145" s="144">
        <f t="shared" ref="F145:F152" si="16">+D145*E145</f>
        <v>0</v>
      </c>
      <c r="G145" s="127" t="s">
        <v>1529</v>
      </c>
    </row>
    <row r="146" spans="1:18" hidden="1">
      <c r="B146" s="163">
        <v>3</v>
      </c>
      <c r="C146" s="2" t="s">
        <v>464</v>
      </c>
      <c r="D146" s="5"/>
      <c r="E146" s="24">
        <v>100</v>
      </c>
      <c r="F146" s="144">
        <f t="shared" si="16"/>
        <v>0</v>
      </c>
      <c r="G146" s="127" t="s">
        <v>1530</v>
      </c>
    </row>
    <row r="147" spans="1:18" hidden="1">
      <c r="B147" s="163">
        <v>4</v>
      </c>
      <c r="C147" s="2" t="s">
        <v>465</v>
      </c>
      <c r="D147" s="5"/>
      <c r="E147" s="24">
        <v>75</v>
      </c>
      <c r="F147" s="144">
        <f t="shared" si="16"/>
        <v>0</v>
      </c>
      <c r="G147" s="127" t="s">
        <v>1531</v>
      </c>
    </row>
    <row r="148" spans="1:18" hidden="1">
      <c r="B148" s="163">
        <v>5</v>
      </c>
      <c r="C148" s="2" t="s">
        <v>466</v>
      </c>
      <c r="D148" s="5"/>
      <c r="E148" s="24">
        <v>30</v>
      </c>
      <c r="F148" s="144">
        <f t="shared" si="16"/>
        <v>0</v>
      </c>
    </row>
    <row r="149" spans="1:18" hidden="1">
      <c r="B149" s="163">
        <v>6</v>
      </c>
      <c r="C149" s="2" t="s">
        <v>467</v>
      </c>
      <c r="D149" s="5"/>
      <c r="E149" s="24">
        <v>40</v>
      </c>
      <c r="F149" s="144">
        <f t="shared" si="16"/>
        <v>0</v>
      </c>
    </row>
    <row r="150" spans="1:18" hidden="1">
      <c r="B150" s="163">
        <v>7</v>
      </c>
      <c r="C150" s="2" t="s">
        <v>468</v>
      </c>
      <c r="D150" s="5"/>
      <c r="E150" s="24">
        <v>30</v>
      </c>
      <c r="F150" s="144">
        <f t="shared" si="16"/>
        <v>0</v>
      </c>
    </row>
    <row r="151" spans="1:18" hidden="1">
      <c r="B151" s="163">
        <v>8</v>
      </c>
      <c r="C151" s="2" t="s">
        <v>469</v>
      </c>
      <c r="D151" s="5"/>
      <c r="E151" s="24">
        <v>30</v>
      </c>
      <c r="F151" s="144">
        <f t="shared" si="16"/>
        <v>0</v>
      </c>
    </row>
    <row r="152" spans="1:18" hidden="1">
      <c r="B152" s="163">
        <v>9</v>
      </c>
      <c r="C152" s="2" t="s">
        <v>470</v>
      </c>
      <c r="D152" s="5"/>
      <c r="E152" s="24">
        <v>30</v>
      </c>
      <c r="F152" s="144">
        <f t="shared" si="16"/>
        <v>0</v>
      </c>
    </row>
    <row r="153" spans="1:18" hidden="1">
      <c r="B153" s="23" t="s">
        <v>386</v>
      </c>
      <c r="C153" s="635" t="s">
        <v>471</v>
      </c>
      <c r="D153" s="691"/>
      <c r="E153" s="636"/>
      <c r="F153" s="170">
        <f>SUM(F144:F152)</f>
        <v>0</v>
      </c>
    </row>
    <row r="154" spans="1:18" hidden="1"/>
    <row r="155" spans="1:18" ht="15" hidden="1" customHeight="1"/>
    <row r="156" spans="1:18" ht="15" customHeight="1">
      <c r="A156" s="607" t="s">
        <v>472</v>
      </c>
      <c r="B156" s="608"/>
      <c r="C156" s="608"/>
      <c r="D156" s="608"/>
      <c r="E156" s="608"/>
      <c r="F156" s="608"/>
      <c r="G156" s="608"/>
      <c r="H156" s="608"/>
      <c r="I156" s="608"/>
      <c r="J156" s="608"/>
      <c r="K156" s="608"/>
      <c r="L156" s="608"/>
      <c r="M156" s="608"/>
      <c r="N156" s="608"/>
      <c r="O156" s="608"/>
      <c r="P156" s="608"/>
      <c r="Q156" s="608"/>
      <c r="R156" s="209"/>
    </row>
    <row r="157" spans="1:18" ht="14.25" customHeight="1"/>
    <row r="158" spans="1:18" ht="18" customHeight="1">
      <c r="B158" s="678" t="s">
        <v>60</v>
      </c>
      <c r="C158" s="679"/>
      <c r="D158" s="679"/>
      <c r="E158" s="679"/>
      <c r="F158" s="679"/>
      <c r="G158" s="679"/>
      <c r="H158" s="679"/>
      <c r="I158" s="679"/>
      <c r="J158" s="679"/>
      <c r="K158" s="679"/>
      <c r="L158" s="679"/>
      <c r="M158" s="679"/>
      <c r="N158" s="679"/>
      <c r="O158" s="679"/>
      <c r="P158" s="679"/>
    </row>
    <row r="159" spans="1:18" ht="24">
      <c r="B159" s="176" t="s">
        <v>473</v>
      </c>
      <c r="C159" s="689" t="s">
        <v>28</v>
      </c>
      <c r="D159" s="690"/>
      <c r="E159" s="690"/>
      <c r="F159" s="690"/>
      <c r="G159" s="690"/>
      <c r="H159" s="690"/>
      <c r="I159" s="690"/>
      <c r="J159" s="690"/>
      <c r="K159" s="690"/>
      <c r="L159" s="690"/>
      <c r="M159" s="690"/>
      <c r="N159" s="690"/>
      <c r="O159" s="177" t="s">
        <v>474</v>
      </c>
      <c r="P159" s="152" t="s">
        <v>475</v>
      </c>
    </row>
    <row r="160" spans="1:18">
      <c r="B160" s="163">
        <v>1</v>
      </c>
      <c r="C160" s="672" t="s">
        <v>1480</v>
      </c>
      <c r="D160" s="673"/>
      <c r="E160" s="673"/>
      <c r="F160" s="673"/>
      <c r="G160" s="673"/>
      <c r="H160" s="673"/>
      <c r="I160" s="673"/>
      <c r="J160" s="673"/>
      <c r="K160" s="673"/>
      <c r="L160" s="673"/>
      <c r="M160" s="673"/>
      <c r="N160" s="674"/>
      <c r="O160" s="229" t="b">
        <v>0</v>
      </c>
      <c r="P160" s="229" t="b">
        <v>0</v>
      </c>
    </row>
    <row r="161" spans="2:16">
      <c r="B161" s="163">
        <v>2</v>
      </c>
      <c r="C161" s="672" t="s">
        <v>1481</v>
      </c>
      <c r="D161" s="673"/>
      <c r="E161" s="673"/>
      <c r="F161" s="673"/>
      <c r="G161" s="673"/>
      <c r="H161" s="673"/>
      <c r="I161" s="673"/>
      <c r="J161" s="673"/>
      <c r="K161" s="673"/>
      <c r="L161" s="673"/>
      <c r="M161" s="673"/>
      <c r="N161" s="674"/>
      <c r="O161" s="229" t="b">
        <v>0</v>
      </c>
      <c r="P161" s="229" t="b">
        <v>0</v>
      </c>
    </row>
    <row r="162" spans="2:16">
      <c r="B162" s="163">
        <v>3</v>
      </c>
      <c r="C162" s="675" t="s">
        <v>1482</v>
      </c>
      <c r="D162" s="676"/>
      <c r="E162" s="676"/>
      <c r="F162" s="676"/>
      <c r="G162" s="676"/>
      <c r="H162" s="676"/>
      <c r="I162" s="676"/>
      <c r="J162" s="676"/>
      <c r="K162" s="676"/>
      <c r="L162" s="676"/>
      <c r="M162" s="676"/>
      <c r="N162" s="677"/>
      <c r="O162" s="229" t="b">
        <v>0</v>
      </c>
      <c r="P162" s="229" t="b">
        <v>0</v>
      </c>
    </row>
    <row r="163" spans="2:16">
      <c r="B163" s="163">
        <v>4</v>
      </c>
      <c r="C163" s="672" t="s">
        <v>1483</v>
      </c>
      <c r="D163" s="673"/>
      <c r="E163" s="673"/>
      <c r="F163" s="673"/>
      <c r="G163" s="673"/>
      <c r="H163" s="673"/>
      <c r="I163" s="673"/>
      <c r="J163" s="673"/>
      <c r="K163" s="673"/>
      <c r="L163" s="673"/>
      <c r="M163" s="673"/>
      <c r="N163" s="674"/>
      <c r="O163" s="229" t="b">
        <v>0</v>
      </c>
      <c r="P163" s="229" t="b">
        <v>0</v>
      </c>
    </row>
    <row r="164" spans="2:16">
      <c r="B164" s="163">
        <v>5</v>
      </c>
      <c r="C164" s="672" t="s">
        <v>1484</v>
      </c>
      <c r="D164" s="673"/>
      <c r="E164" s="673"/>
      <c r="F164" s="673"/>
      <c r="G164" s="673"/>
      <c r="H164" s="673"/>
      <c r="I164" s="673"/>
      <c r="J164" s="673"/>
      <c r="K164" s="673"/>
      <c r="L164" s="673"/>
      <c r="M164" s="673"/>
      <c r="N164" s="674"/>
      <c r="O164" s="229" t="b">
        <v>0</v>
      </c>
      <c r="P164" s="229" t="b">
        <v>0</v>
      </c>
    </row>
    <row r="165" spans="2:16">
      <c r="B165" s="163">
        <v>6</v>
      </c>
      <c r="C165" s="672" t="s">
        <v>1485</v>
      </c>
      <c r="D165" s="673"/>
      <c r="E165" s="673"/>
      <c r="F165" s="673"/>
      <c r="G165" s="673"/>
      <c r="H165" s="673"/>
      <c r="I165" s="673"/>
      <c r="J165" s="673"/>
      <c r="K165" s="673"/>
      <c r="L165" s="673"/>
      <c r="M165" s="673"/>
      <c r="N165" s="674"/>
      <c r="O165" s="229" t="b">
        <v>0</v>
      </c>
      <c r="P165" s="229" t="b">
        <v>0</v>
      </c>
    </row>
    <row r="166" spans="2:16">
      <c r="B166" s="163">
        <v>7</v>
      </c>
      <c r="C166" s="672" t="s">
        <v>1486</v>
      </c>
      <c r="D166" s="673"/>
      <c r="E166" s="673"/>
      <c r="F166" s="673"/>
      <c r="G166" s="673"/>
      <c r="H166" s="673"/>
      <c r="I166" s="673"/>
      <c r="J166" s="673"/>
      <c r="K166" s="673"/>
      <c r="L166" s="673"/>
      <c r="M166" s="673"/>
      <c r="N166" s="674"/>
      <c r="O166" s="229" t="b">
        <v>0</v>
      </c>
      <c r="P166" s="229" t="b">
        <v>0</v>
      </c>
    </row>
    <row r="167" spans="2:16">
      <c r="B167" s="163">
        <v>8</v>
      </c>
      <c r="C167" s="672" t="s">
        <v>1487</v>
      </c>
      <c r="D167" s="673"/>
      <c r="E167" s="673"/>
      <c r="F167" s="673"/>
      <c r="G167" s="673"/>
      <c r="H167" s="673"/>
      <c r="I167" s="673"/>
      <c r="J167" s="673"/>
      <c r="K167" s="673"/>
      <c r="L167" s="673"/>
      <c r="M167" s="673"/>
      <c r="N167" s="674"/>
      <c r="O167" s="229" t="b">
        <v>0</v>
      </c>
      <c r="P167" s="229" t="b">
        <v>0</v>
      </c>
    </row>
    <row r="168" spans="2:16">
      <c r="B168" s="163">
        <v>9</v>
      </c>
      <c r="C168" s="672" t="s">
        <v>1489</v>
      </c>
      <c r="D168" s="673"/>
      <c r="E168" s="673"/>
      <c r="F168" s="673"/>
      <c r="G168" s="673"/>
      <c r="H168" s="673"/>
      <c r="I168" s="673"/>
      <c r="J168" s="673"/>
      <c r="K168" s="673"/>
      <c r="L168" s="673"/>
      <c r="M168" s="673"/>
      <c r="N168" s="674"/>
      <c r="O168" s="229" t="b">
        <v>0</v>
      </c>
      <c r="P168" s="229" t="b">
        <v>0</v>
      </c>
    </row>
    <row r="169" spans="2:16">
      <c r="B169" s="163">
        <v>10</v>
      </c>
      <c r="C169" s="672" t="s">
        <v>1488</v>
      </c>
      <c r="D169" s="673"/>
      <c r="E169" s="673"/>
      <c r="F169" s="673"/>
      <c r="G169" s="673"/>
      <c r="H169" s="673"/>
      <c r="I169" s="673"/>
      <c r="J169" s="673"/>
      <c r="K169" s="673"/>
      <c r="L169" s="673"/>
      <c r="M169" s="673"/>
      <c r="N169" s="674"/>
      <c r="O169" s="229" t="b">
        <v>1</v>
      </c>
      <c r="P169" s="229" t="b">
        <v>1</v>
      </c>
    </row>
    <row r="170" spans="2:16">
      <c r="B170" s="163">
        <v>11</v>
      </c>
      <c r="C170" s="672"/>
      <c r="D170" s="673"/>
      <c r="E170" s="673"/>
      <c r="F170" s="673"/>
      <c r="G170" s="673"/>
      <c r="H170" s="673"/>
      <c r="I170" s="673"/>
      <c r="J170" s="673"/>
      <c r="K170" s="673"/>
      <c r="L170" s="673"/>
      <c r="M170" s="673"/>
      <c r="N170" s="674"/>
      <c r="O170" s="229" t="b">
        <v>0</v>
      </c>
      <c r="P170" s="229" t="b">
        <v>0</v>
      </c>
    </row>
    <row r="171" spans="2:16">
      <c r="B171" s="163">
        <v>12</v>
      </c>
      <c r="C171" s="672"/>
      <c r="D171" s="673"/>
      <c r="E171" s="673"/>
      <c r="F171" s="673"/>
      <c r="G171" s="673"/>
      <c r="H171" s="673"/>
      <c r="I171" s="673"/>
      <c r="J171" s="673"/>
      <c r="K171" s="673"/>
      <c r="L171" s="673"/>
      <c r="M171" s="673"/>
      <c r="N171" s="674"/>
      <c r="O171" s="229" t="b">
        <v>0</v>
      </c>
      <c r="P171" s="229" t="b">
        <v>0</v>
      </c>
    </row>
    <row r="172" spans="2:16">
      <c r="B172" s="163">
        <v>13</v>
      </c>
      <c r="C172" s="672"/>
      <c r="D172" s="673"/>
      <c r="E172" s="673"/>
      <c r="F172" s="673"/>
      <c r="G172" s="673"/>
      <c r="H172" s="673"/>
      <c r="I172" s="673"/>
      <c r="J172" s="673"/>
      <c r="K172" s="673"/>
      <c r="L172" s="673"/>
      <c r="M172" s="673"/>
      <c r="N172" s="674"/>
      <c r="O172" s="229" t="b">
        <v>0</v>
      </c>
      <c r="P172" s="229" t="b">
        <v>0</v>
      </c>
    </row>
    <row r="173" spans="2:16">
      <c r="B173" s="163">
        <v>14</v>
      </c>
      <c r="C173" s="672"/>
      <c r="D173" s="673"/>
      <c r="E173" s="673"/>
      <c r="F173" s="673"/>
      <c r="G173" s="673"/>
      <c r="H173" s="673"/>
      <c r="I173" s="673"/>
      <c r="J173" s="673"/>
      <c r="K173" s="673"/>
      <c r="L173" s="673"/>
      <c r="M173" s="673"/>
      <c r="N173" s="674"/>
      <c r="O173" s="229" t="b">
        <v>0</v>
      </c>
      <c r="P173" s="229" t="b">
        <v>0</v>
      </c>
    </row>
    <row r="174" spans="2:16">
      <c r="B174" s="163">
        <v>15</v>
      </c>
      <c r="C174" s="672"/>
      <c r="D174" s="673"/>
      <c r="E174" s="673"/>
      <c r="F174" s="673"/>
      <c r="G174" s="673"/>
      <c r="H174" s="673"/>
      <c r="I174" s="673"/>
      <c r="J174" s="673"/>
      <c r="K174" s="673"/>
      <c r="L174" s="673"/>
      <c r="M174" s="673"/>
      <c r="N174" s="674"/>
      <c r="O174" s="229" t="b">
        <v>0</v>
      </c>
      <c r="P174" s="229" t="b">
        <v>0</v>
      </c>
    </row>
    <row r="175" spans="2:16">
      <c r="B175" s="163">
        <v>16</v>
      </c>
      <c r="C175" s="672"/>
      <c r="D175" s="673"/>
      <c r="E175" s="673"/>
      <c r="F175" s="673"/>
      <c r="G175" s="673"/>
      <c r="H175" s="673"/>
      <c r="I175" s="673"/>
      <c r="J175" s="673"/>
      <c r="K175" s="673"/>
      <c r="L175" s="673"/>
      <c r="M175" s="673"/>
      <c r="N175" s="674"/>
      <c r="O175" s="229" t="b">
        <v>0</v>
      </c>
      <c r="P175" s="229" t="b">
        <v>0</v>
      </c>
    </row>
    <row r="176" spans="2:16">
      <c r="B176" s="163">
        <v>17</v>
      </c>
      <c r="C176" s="672"/>
      <c r="D176" s="673"/>
      <c r="E176" s="673"/>
      <c r="F176" s="673"/>
      <c r="G176" s="673"/>
      <c r="H176" s="673"/>
      <c r="I176" s="673"/>
      <c r="J176" s="673"/>
      <c r="K176" s="673"/>
      <c r="L176" s="673"/>
      <c r="M176" s="673"/>
      <c r="N176" s="674"/>
      <c r="O176" s="229" t="b">
        <v>0</v>
      </c>
      <c r="P176" s="229" t="b">
        <v>0</v>
      </c>
    </row>
    <row r="177" spans="2:17">
      <c r="B177" s="163">
        <v>18</v>
      </c>
      <c r="C177" s="680" t="s">
        <v>476</v>
      </c>
      <c r="D177" s="681"/>
      <c r="E177" s="681"/>
      <c r="F177" s="681"/>
      <c r="G177" s="681"/>
      <c r="H177" s="681"/>
      <c r="I177" s="681"/>
      <c r="J177" s="681"/>
      <c r="K177" s="681"/>
      <c r="L177" s="681"/>
      <c r="M177" s="681"/>
      <c r="N177" s="682"/>
      <c r="O177" s="229" t="b">
        <v>0</v>
      </c>
      <c r="P177" s="229" t="b">
        <v>0</v>
      </c>
      <c r="Q177" s="127" t="s">
        <v>477</v>
      </c>
    </row>
    <row r="178" spans="2:17">
      <c r="B178" s="163">
        <v>19</v>
      </c>
      <c r="C178" s="680" t="s">
        <v>478</v>
      </c>
      <c r="D178" s="681"/>
      <c r="E178" s="681"/>
      <c r="F178" s="681"/>
      <c r="G178" s="681"/>
      <c r="H178" s="681"/>
      <c r="I178" s="681"/>
      <c r="J178" s="681"/>
      <c r="K178" s="681"/>
      <c r="L178" s="681"/>
      <c r="M178" s="681"/>
      <c r="N178" s="682"/>
      <c r="O178" s="229" t="b">
        <v>0</v>
      </c>
      <c r="P178" s="229" t="b">
        <v>0</v>
      </c>
      <c r="Q178" s="127" t="s">
        <v>479</v>
      </c>
    </row>
    <row r="179" spans="2:17">
      <c r="B179" s="163">
        <v>20</v>
      </c>
      <c r="C179" s="680" t="s">
        <v>480</v>
      </c>
      <c r="D179" s="681"/>
      <c r="E179" s="681"/>
      <c r="F179" s="681"/>
      <c r="G179" s="681"/>
      <c r="H179" s="681"/>
      <c r="I179" s="681"/>
      <c r="J179" s="681"/>
      <c r="K179" s="681"/>
      <c r="L179" s="681"/>
      <c r="M179" s="681"/>
      <c r="N179" s="682"/>
      <c r="O179" s="229" t="b">
        <v>0</v>
      </c>
      <c r="P179" s="229" t="b">
        <v>0</v>
      </c>
      <c r="Q179" s="127" t="s">
        <v>479</v>
      </c>
    </row>
    <row r="180" spans="2:17">
      <c r="B180" s="163">
        <v>21</v>
      </c>
      <c r="C180" s="680" t="s">
        <v>481</v>
      </c>
      <c r="D180" s="681"/>
      <c r="E180" s="681"/>
      <c r="F180" s="681"/>
      <c r="G180" s="681"/>
      <c r="H180" s="681"/>
      <c r="I180" s="681"/>
      <c r="J180" s="681"/>
      <c r="K180" s="681"/>
      <c r="L180" s="681"/>
      <c r="M180" s="681"/>
      <c r="N180" s="682"/>
      <c r="O180" s="229" t="b">
        <v>0</v>
      </c>
      <c r="P180" s="229" t="b">
        <v>0</v>
      </c>
      <c r="Q180" s="127" t="s">
        <v>479</v>
      </c>
    </row>
    <row r="181" spans="2:17">
      <c r="B181" s="163">
        <v>22</v>
      </c>
      <c r="C181" s="672"/>
      <c r="D181" s="673"/>
      <c r="E181" s="673"/>
      <c r="F181" s="673"/>
      <c r="G181" s="673"/>
      <c r="H181" s="673"/>
      <c r="I181" s="673"/>
      <c r="J181" s="673"/>
      <c r="K181" s="673"/>
      <c r="L181" s="673"/>
      <c r="M181" s="673"/>
      <c r="N181" s="674"/>
      <c r="O181" s="229" t="b">
        <v>0</v>
      </c>
      <c r="P181" s="229" t="b">
        <v>0</v>
      </c>
    </row>
    <row r="182" spans="2:17">
      <c r="B182" s="163">
        <v>23</v>
      </c>
      <c r="C182" s="672"/>
      <c r="D182" s="673"/>
      <c r="E182" s="673"/>
      <c r="F182" s="673"/>
      <c r="G182" s="673"/>
      <c r="H182" s="673"/>
      <c r="I182" s="673"/>
      <c r="J182" s="673"/>
      <c r="K182" s="673"/>
      <c r="L182" s="673"/>
      <c r="M182" s="673"/>
      <c r="N182" s="674"/>
      <c r="O182" s="229" t="b">
        <v>0</v>
      </c>
      <c r="P182" s="229" t="b">
        <v>0</v>
      </c>
    </row>
    <row r="183" spans="2:17">
      <c r="B183" s="163">
        <v>24</v>
      </c>
      <c r="C183" s="672"/>
      <c r="D183" s="673"/>
      <c r="E183" s="673"/>
      <c r="F183" s="673"/>
      <c r="G183" s="673"/>
      <c r="H183" s="673"/>
      <c r="I183" s="673"/>
      <c r="J183" s="673"/>
      <c r="K183" s="673"/>
      <c r="L183" s="673"/>
      <c r="M183" s="673"/>
      <c r="N183" s="674"/>
      <c r="O183" s="229" t="b">
        <v>0</v>
      </c>
      <c r="P183" s="229" t="b">
        <v>0</v>
      </c>
    </row>
    <row r="184" spans="2:17">
      <c r="B184" s="163">
        <v>25</v>
      </c>
      <c r="C184" s="672"/>
      <c r="D184" s="673"/>
      <c r="E184" s="673"/>
      <c r="F184" s="673"/>
      <c r="G184" s="673"/>
      <c r="H184" s="673"/>
      <c r="I184" s="673"/>
      <c r="J184" s="673"/>
      <c r="K184" s="673"/>
      <c r="L184" s="673"/>
      <c r="M184" s="673"/>
      <c r="N184" s="674"/>
      <c r="O184" s="229" t="b">
        <v>0</v>
      </c>
      <c r="P184" s="229" t="b">
        <v>0</v>
      </c>
    </row>
    <row r="185" spans="2:17">
      <c r="B185" s="163">
        <v>26</v>
      </c>
      <c r="C185" s="672"/>
      <c r="D185" s="673"/>
      <c r="E185" s="673"/>
      <c r="F185" s="673"/>
      <c r="G185" s="673"/>
      <c r="H185" s="673"/>
      <c r="I185" s="673"/>
      <c r="J185" s="673"/>
      <c r="K185" s="673"/>
      <c r="L185" s="673"/>
      <c r="M185" s="673"/>
      <c r="N185" s="674"/>
      <c r="O185" s="229" t="b">
        <v>0</v>
      </c>
      <c r="P185" s="229" t="b">
        <v>0</v>
      </c>
    </row>
    <row r="186" spans="2:17">
      <c r="B186" s="163">
        <v>27</v>
      </c>
      <c r="C186" s="672"/>
      <c r="D186" s="673"/>
      <c r="E186" s="673"/>
      <c r="F186" s="673"/>
      <c r="G186" s="673"/>
      <c r="H186" s="673"/>
      <c r="I186" s="673"/>
      <c r="J186" s="673"/>
      <c r="K186" s="673"/>
      <c r="L186" s="673"/>
      <c r="M186" s="673"/>
      <c r="N186" s="674"/>
      <c r="O186" s="229" t="b">
        <v>0</v>
      </c>
      <c r="P186" s="229" t="b">
        <v>0</v>
      </c>
    </row>
    <row r="187" spans="2:17">
      <c r="B187" s="163">
        <v>28</v>
      </c>
      <c r="C187" s="672"/>
      <c r="D187" s="673"/>
      <c r="E187" s="673"/>
      <c r="F187" s="673"/>
      <c r="G187" s="673"/>
      <c r="H187" s="673"/>
      <c r="I187" s="673"/>
      <c r="J187" s="673"/>
      <c r="K187" s="673"/>
      <c r="L187" s="673"/>
      <c r="M187" s="673"/>
      <c r="N187" s="674"/>
      <c r="O187" s="229" t="b">
        <v>0</v>
      </c>
      <c r="P187" s="229" t="b">
        <v>0</v>
      </c>
    </row>
    <row r="188" spans="2:17">
      <c r="B188" s="163">
        <v>29</v>
      </c>
      <c r="C188" s="672"/>
      <c r="D188" s="673"/>
      <c r="E188" s="673"/>
      <c r="F188" s="673"/>
      <c r="G188" s="673"/>
      <c r="H188" s="673"/>
      <c r="I188" s="673"/>
      <c r="J188" s="673"/>
      <c r="K188" s="673"/>
      <c r="L188" s="673"/>
      <c r="M188" s="673"/>
      <c r="N188" s="674"/>
      <c r="O188" s="229" t="b">
        <v>0</v>
      </c>
      <c r="P188" s="229" t="b">
        <v>0</v>
      </c>
    </row>
    <row r="189" spans="2:17">
      <c r="B189" s="163">
        <v>30</v>
      </c>
      <c r="C189" s="672"/>
      <c r="D189" s="673"/>
      <c r="E189" s="673"/>
      <c r="F189" s="673"/>
      <c r="G189" s="673"/>
      <c r="H189" s="673"/>
      <c r="I189" s="673"/>
      <c r="J189" s="673"/>
      <c r="K189" s="673"/>
      <c r="L189" s="673"/>
      <c r="M189" s="673"/>
      <c r="N189" s="674"/>
      <c r="O189" s="229" t="b">
        <v>0</v>
      </c>
      <c r="P189" s="229" t="b">
        <v>0</v>
      </c>
    </row>
    <row r="190" spans="2:17">
      <c r="B190" s="230"/>
      <c r="C190" s="231"/>
      <c r="D190" s="231"/>
      <c r="E190" s="231"/>
      <c r="F190" s="231"/>
      <c r="G190" s="231"/>
      <c r="H190" s="231"/>
      <c r="I190" s="231"/>
      <c r="J190" s="231"/>
      <c r="K190" s="231"/>
      <c r="L190" s="231"/>
      <c r="M190" s="231"/>
      <c r="N190" s="231"/>
      <c r="O190" s="232"/>
      <c r="P190" s="232"/>
    </row>
    <row r="191" spans="2:17">
      <c r="B191" s="683" t="s">
        <v>61</v>
      </c>
      <c r="C191" s="683"/>
      <c r="D191" s="683"/>
      <c r="E191" s="683"/>
      <c r="F191" s="683"/>
      <c r="G191" s="683"/>
      <c r="H191" s="683"/>
      <c r="I191" s="683"/>
      <c r="J191" s="683"/>
      <c r="K191" s="683"/>
      <c r="L191" s="683"/>
      <c r="M191" s="683"/>
      <c r="N191" s="683"/>
      <c r="O191" s="683"/>
      <c r="P191" s="683"/>
    </row>
    <row r="192" spans="2:17" ht="24">
      <c r="B192" s="121" t="s">
        <v>473</v>
      </c>
      <c r="C192" s="683" t="s">
        <v>28</v>
      </c>
      <c r="D192" s="683"/>
      <c r="E192" s="683"/>
      <c r="F192" s="683"/>
      <c r="G192" s="683"/>
      <c r="H192" s="683"/>
      <c r="I192" s="683"/>
      <c r="J192" s="683"/>
      <c r="K192" s="683"/>
      <c r="L192" s="683"/>
      <c r="M192" s="683"/>
      <c r="N192" s="683"/>
      <c r="O192" s="177" t="s">
        <v>474</v>
      </c>
      <c r="P192" s="152" t="s">
        <v>475</v>
      </c>
    </row>
    <row r="193" spans="2:17">
      <c r="B193" s="163">
        <v>1</v>
      </c>
      <c r="C193" s="675" t="s">
        <v>1490</v>
      </c>
      <c r="D193" s="676"/>
      <c r="E193" s="676"/>
      <c r="F193" s="676"/>
      <c r="G193" s="676"/>
      <c r="H193" s="676"/>
      <c r="I193" s="676"/>
      <c r="J193" s="676"/>
      <c r="K193" s="676"/>
      <c r="L193" s="676"/>
      <c r="M193" s="676"/>
      <c r="N193" s="677"/>
      <c r="O193" s="229" t="b">
        <v>0</v>
      </c>
      <c r="P193" s="229" t="b">
        <v>0</v>
      </c>
    </row>
    <row r="194" spans="2:17">
      <c r="B194" s="163">
        <v>2</v>
      </c>
      <c r="C194" s="675" t="s">
        <v>1491</v>
      </c>
      <c r="D194" s="676"/>
      <c r="E194" s="676"/>
      <c r="F194" s="676"/>
      <c r="G194" s="676"/>
      <c r="H194" s="676"/>
      <c r="I194" s="676"/>
      <c r="J194" s="676"/>
      <c r="K194" s="676"/>
      <c r="L194" s="676"/>
      <c r="M194" s="676"/>
      <c r="N194" s="677"/>
      <c r="O194" s="229" t="b">
        <v>0</v>
      </c>
      <c r="P194" s="229" t="b">
        <v>0</v>
      </c>
    </row>
    <row r="195" spans="2:17">
      <c r="B195" s="163">
        <v>3</v>
      </c>
      <c r="C195" s="675" t="s">
        <v>1492</v>
      </c>
      <c r="D195" s="676"/>
      <c r="E195" s="676"/>
      <c r="F195" s="676"/>
      <c r="G195" s="676"/>
      <c r="H195" s="676"/>
      <c r="I195" s="676"/>
      <c r="J195" s="676"/>
      <c r="K195" s="676"/>
      <c r="L195" s="676"/>
      <c r="M195" s="676"/>
      <c r="N195" s="677"/>
      <c r="O195" s="229" t="b">
        <v>0</v>
      </c>
      <c r="P195" s="229" t="b">
        <v>0</v>
      </c>
    </row>
    <row r="196" spans="2:17">
      <c r="B196" s="163">
        <v>4</v>
      </c>
      <c r="C196" s="675" t="s">
        <v>1493</v>
      </c>
      <c r="D196" s="676"/>
      <c r="E196" s="676"/>
      <c r="F196" s="676"/>
      <c r="G196" s="676"/>
      <c r="H196" s="676"/>
      <c r="I196" s="676"/>
      <c r="J196" s="676"/>
      <c r="K196" s="676"/>
      <c r="L196" s="676"/>
      <c r="M196" s="676"/>
      <c r="N196" s="677"/>
      <c r="O196" s="229" t="b">
        <v>0</v>
      </c>
      <c r="P196" s="229" t="b">
        <v>0</v>
      </c>
    </row>
    <row r="197" spans="2:17">
      <c r="B197" s="163">
        <v>5</v>
      </c>
      <c r="C197" s="675" t="s">
        <v>1494</v>
      </c>
      <c r="D197" s="676"/>
      <c r="E197" s="676"/>
      <c r="F197" s="676"/>
      <c r="G197" s="676"/>
      <c r="H197" s="676"/>
      <c r="I197" s="676"/>
      <c r="J197" s="676"/>
      <c r="K197" s="676"/>
      <c r="L197" s="676"/>
      <c r="M197" s="676"/>
      <c r="N197" s="677"/>
      <c r="O197" s="229" t="b">
        <v>0</v>
      </c>
      <c r="P197" s="229" t="b">
        <v>0</v>
      </c>
    </row>
    <row r="198" spans="2:17">
      <c r="B198" s="163">
        <v>6</v>
      </c>
      <c r="C198" s="675"/>
      <c r="D198" s="676"/>
      <c r="E198" s="676"/>
      <c r="F198" s="676"/>
      <c r="G198" s="676"/>
      <c r="H198" s="676"/>
      <c r="I198" s="676"/>
      <c r="J198" s="676"/>
      <c r="K198" s="676"/>
      <c r="L198" s="676"/>
      <c r="M198" s="676"/>
      <c r="N198" s="677"/>
      <c r="O198" s="229" t="b">
        <v>0</v>
      </c>
      <c r="P198" s="229" t="b">
        <v>0</v>
      </c>
    </row>
    <row r="199" spans="2:17">
      <c r="B199" s="163">
        <v>7</v>
      </c>
      <c r="C199" s="675"/>
      <c r="D199" s="676"/>
      <c r="E199" s="676"/>
      <c r="F199" s="676"/>
      <c r="G199" s="676"/>
      <c r="H199" s="676"/>
      <c r="I199" s="676"/>
      <c r="J199" s="676"/>
      <c r="K199" s="676"/>
      <c r="L199" s="676"/>
      <c r="M199" s="676"/>
      <c r="N199" s="677"/>
      <c r="O199" s="229" t="b">
        <v>0</v>
      </c>
      <c r="P199" s="229" t="b">
        <v>0</v>
      </c>
    </row>
    <row r="200" spans="2:17">
      <c r="B200" s="163">
        <v>8</v>
      </c>
      <c r="C200" s="675"/>
      <c r="D200" s="676"/>
      <c r="E200" s="676"/>
      <c r="F200" s="676"/>
      <c r="G200" s="676"/>
      <c r="H200" s="676"/>
      <c r="I200" s="676"/>
      <c r="J200" s="676"/>
      <c r="K200" s="676"/>
      <c r="L200" s="676"/>
      <c r="M200" s="676"/>
      <c r="N200" s="677"/>
      <c r="O200" s="229" t="b">
        <v>0</v>
      </c>
      <c r="P200" s="229" t="b">
        <v>0</v>
      </c>
    </row>
    <row r="201" spans="2:17">
      <c r="B201" s="163">
        <v>9</v>
      </c>
      <c r="C201" s="675"/>
      <c r="D201" s="676"/>
      <c r="E201" s="676"/>
      <c r="F201" s="676"/>
      <c r="G201" s="676"/>
      <c r="H201" s="676"/>
      <c r="I201" s="676"/>
      <c r="J201" s="676"/>
      <c r="K201" s="676"/>
      <c r="L201" s="676"/>
      <c r="M201" s="676"/>
      <c r="N201" s="677"/>
      <c r="O201" s="229" t="b">
        <v>0</v>
      </c>
      <c r="P201" s="229" t="b">
        <v>0</v>
      </c>
    </row>
    <row r="202" spans="2:17">
      <c r="B202" s="163">
        <v>10</v>
      </c>
      <c r="C202" s="672" t="s">
        <v>1464</v>
      </c>
      <c r="D202" s="673"/>
      <c r="E202" s="673"/>
      <c r="F202" s="673"/>
      <c r="G202" s="673"/>
      <c r="H202" s="673"/>
      <c r="I202" s="673"/>
      <c r="J202" s="673"/>
      <c r="K202" s="673"/>
      <c r="L202" s="673"/>
      <c r="M202" s="673"/>
      <c r="N202" s="674"/>
      <c r="O202" s="229" t="b">
        <v>1</v>
      </c>
      <c r="P202" s="229" t="b">
        <v>1</v>
      </c>
      <c r="Q202" s="127" t="s">
        <v>1465</v>
      </c>
    </row>
    <row r="203" spans="2:17">
      <c r="B203" s="163">
        <v>11</v>
      </c>
      <c r="C203" s="672" t="s">
        <v>1467</v>
      </c>
      <c r="D203" s="673"/>
      <c r="E203" s="673"/>
      <c r="F203" s="673"/>
      <c r="G203" s="673"/>
      <c r="H203" s="673"/>
      <c r="I203" s="673"/>
      <c r="J203" s="673"/>
      <c r="K203" s="673"/>
      <c r="L203" s="673"/>
      <c r="M203" s="673"/>
      <c r="N203" s="674"/>
      <c r="O203" s="229" t="b">
        <v>1</v>
      </c>
      <c r="P203" s="229" t="b">
        <v>1</v>
      </c>
      <c r="Q203" s="127" t="s">
        <v>1466</v>
      </c>
    </row>
    <row r="204" spans="2:17">
      <c r="B204" s="163">
        <v>12</v>
      </c>
      <c r="C204" s="675"/>
      <c r="D204" s="676"/>
      <c r="E204" s="676"/>
      <c r="F204" s="676"/>
      <c r="G204" s="676"/>
      <c r="H204" s="676"/>
      <c r="I204" s="676"/>
      <c r="J204" s="676"/>
      <c r="K204" s="676"/>
      <c r="L204" s="676"/>
      <c r="M204" s="676"/>
      <c r="N204" s="677"/>
      <c r="O204" s="229" t="b">
        <v>0</v>
      </c>
      <c r="P204" s="229" t="b">
        <v>0</v>
      </c>
    </row>
    <row r="205" spans="2:17">
      <c r="B205" s="163">
        <v>13</v>
      </c>
      <c r="C205" s="684"/>
      <c r="D205" s="685"/>
      <c r="E205" s="685"/>
      <c r="F205" s="685"/>
      <c r="G205" s="685"/>
      <c r="H205" s="685"/>
      <c r="I205" s="685"/>
      <c r="J205" s="685"/>
      <c r="K205" s="685"/>
      <c r="L205" s="685"/>
      <c r="M205" s="685"/>
      <c r="N205" s="686"/>
      <c r="O205" s="229" t="b">
        <v>0</v>
      </c>
      <c r="P205" s="229" t="b">
        <v>0</v>
      </c>
    </row>
    <row r="206" spans="2:17">
      <c r="B206" s="163">
        <v>14</v>
      </c>
      <c r="C206" s="684"/>
      <c r="D206" s="685"/>
      <c r="E206" s="685"/>
      <c r="F206" s="685"/>
      <c r="G206" s="685"/>
      <c r="H206" s="685"/>
      <c r="I206" s="685"/>
      <c r="J206" s="685"/>
      <c r="K206" s="685"/>
      <c r="L206" s="685"/>
      <c r="M206" s="685"/>
      <c r="N206" s="686"/>
      <c r="O206" s="229" t="b">
        <v>0</v>
      </c>
      <c r="P206" s="229" t="b">
        <v>0</v>
      </c>
    </row>
    <row r="207" spans="2:17">
      <c r="B207" s="230"/>
      <c r="C207" s="231"/>
      <c r="D207" s="231"/>
      <c r="E207" s="231"/>
      <c r="F207" s="231"/>
      <c r="G207" s="231"/>
      <c r="H207" s="231"/>
      <c r="I207" s="231"/>
      <c r="J207" s="231"/>
      <c r="K207" s="231"/>
      <c r="L207" s="231"/>
      <c r="M207" s="231"/>
      <c r="N207" s="231"/>
      <c r="O207" s="232"/>
      <c r="P207" s="232"/>
    </row>
    <row r="208" spans="2:17">
      <c r="B208" s="683" t="s">
        <v>62</v>
      </c>
      <c r="C208" s="683"/>
      <c r="D208" s="683"/>
      <c r="E208" s="683"/>
      <c r="F208" s="683"/>
      <c r="G208" s="683"/>
      <c r="H208" s="683"/>
      <c r="I208" s="683"/>
      <c r="J208" s="683"/>
      <c r="K208" s="683"/>
      <c r="L208" s="683"/>
      <c r="M208" s="683"/>
      <c r="N208" s="683"/>
      <c r="O208" s="683"/>
      <c r="P208" s="683"/>
    </row>
    <row r="209" spans="2:17" ht="24">
      <c r="B209" s="121" t="s">
        <v>473</v>
      </c>
      <c r="C209" s="683" t="s">
        <v>28</v>
      </c>
      <c r="D209" s="683"/>
      <c r="E209" s="683"/>
      <c r="F209" s="683"/>
      <c r="G209" s="683"/>
      <c r="H209" s="683"/>
      <c r="I209" s="683"/>
      <c r="J209" s="683"/>
      <c r="K209" s="683"/>
      <c r="L209" s="683"/>
      <c r="M209" s="683"/>
      <c r="N209" s="683"/>
      <c r="O209" s="177" t="s">
        <v>474</v>
      </c>
      <c r="P209" s="152" t="s">
        <v>475</v>
      </c>
    </row>
    <row r="210" spans="2:17">
      <c r="B210" s="163">
        <v>1</v>
      </c>
      <c r="C210" s="675" t="s">
        <v>1495</v>
      </c>
      <c r="D210" s="676"/>
      <c r="E210" s="676"/>
      <c r="F210" s="676"/>
      <c r="G210" s="676"/>
      <c r="H210" s="676"/>
      <c r="I210" s="676"/>
      <c r="J210" s="676"/>
      <c r="K210" s="676"/>
      <c r="L210" s="676"/>
      <c r="M210" s="676"/>
      <c r="N210" s="677"/>
      <c r="O210" s="229" t="b">
        <v>0</v>
      </c>
      <c r="P210" s="229" t="b">
        <v>0</v>
      </c>
    </row>
    <row r="211" spans="2:17">
      <c r="B211" s="163">
        <v>2</v>
      </c>
      <c r="C211" s="675" t="s">
        <v>1496</v>
      </c>
      <c r="D211" s="676"/>
      <c r="E211" s="676"/>
      <c r="F211" s="676"/>
      <c r="G211" s="676"/>
      <c r="H211" s="676"/>
      <c r="I211" s="676"/>
      <c r="J211" s="676"/>
      <c r="K211" s="676"/>
      <c r="L211" s="676"/>
      <c r="M211" s="676"/>
      <c r="N211" s="677"/>
      <c r="O211" s="229" t="b">
        <v>0</v>
      </c>
      <c r="P211" s="229" t="b">
        <v>0</v>
      </c>
    </row>
    <row r="212" spans="2:17">
      <c r="B212" s="163">
        <v>3</v>
      </c>
      <c r="C212" s="675" t="s">
        <v>1497</v>
      </c>
      <c r="D212" s="676"/>
      <c r="E212" s="676"/>
      <c r="F212" s="676"/>
      <c r="G212" s="676"/>
      <c r="H212" s="676"/>
      <c r="I212" s="676"/>
      <c r="J212" s="676"/>
      <c r="K212" s="676"/>
      <c r="L212" s="676"/>
      <c r="M212" s="676"/>
      <c r="N212" s="677"/>
      <c r="O212" s="229" t="b">
        <v>0</v>
      </c>
      <c r="P212" s="229" t="b">
        <v>0</v>
      </c>
    </row>
    <row r="213" spans="2:17">
      <c r="B213" s="163">
        <v>4</v>
      </c>
      <c r="C213" s="675" t="s">
        <v>1498</v>
      </c>
      <c r="D213" s="676"/>
      <c r="E213" s="676"/>
      <c r="F213" s="676"/>
      <c r="G213" s="676"/>
      <c r="H213" s="676"/>
      <c r="I213" s="676"/>
      <c r="J213" s="676"/>
      <c r="K213" s="676"/>
      <c r="L213" s="676"/>
      <c r="M213" s="676"/>
      <c r="N213" s="677"/>
      <c r="O213" s="229" t="b">
        <v>0</v>
      </c>
      <c r="P213" s="229" t="b">
        <v>0</v>
      </c>
    </row>
    <row r="214" spans="2:17">
      <c r="B214" s="163">
        <v>5</v>
      </c>
      <c r="C214" s="675" t="s">
        <v>1499</v>
      </c>
      <c r="D214" s="676"/>
      <c r="E214" s="676"/>
      <c r="F214" s="676"/>
      <c r="G214" s="676"/>
      <c r="H214" s="676"/>
      <c r="I214" s="676"/>
      <c r="J214" s="676"/>
      <c r="K214" s="676"/>
      <c r="L214" s="676"/>
      <c r="M214" s="676"/>
      <c r="N214" s="677"/>
      <c r="O214" s="229" t="b">
        <v>0</v>
      </c>
      <c r="P214" s="229" t="b">
        <v>0</v>
      </c>
    </row>
    <row r="215" spans="2:17">
      <c r="B215" s="163">
        <v>6</v>
      </c>
      <c r="C215" s="675" t="s">
        <v>1477</v>
      </c>
      <c r="D215" s="676"/>
      <c r="E215" s="676"/>
      <c r="F215" s="676"/>
      <c r="G215" s="676"/>
      <c r="H215" s="676"/>
      <c r="I215" s="676"/>
      <c r="J215" s="676"/>
      <c r="K215" s="676"/>
      <c r="L215" s="676"/>
      <c r="M215" s="676"/>
      <c r="N215" s="677"/>
      <c r="O215" s="229" t="b">
        <v>0</v>
      </c>
      <c r="P215" s="229" t="b">
        <v>0</v>
      </c>
    </row>
    <row r="216" spans="2:17">
      <c r="B216" s="163">
        <v>7</v>
      </c>
      <c r="C216" s="675" t="s">
        <v>1500</v>
      </c>
      <c r="D216" s="676"/>
      <c r="E216" s="676"/>
      <c r="F216" s="676"/>
      <c r="G216" s="676"/>
      <c r="H216" s="676"/>
      <c r="I216" s="676"/>
      <c r="J216" s="676"/>
      <c r="K216" s="676"/>
      <c r="L216" s="676"/>
      <c r="M216" s="676"/>
      <c r="N216" s="677"/>
      <c r="O216" s="229" t="b">
        <v>0</v>
      </c>
      <c r="P216" s="229" t="b">
        <v>0</v>
      </c>
    </row>
    <row r="217" spans="2:17">
      <c r="B217" s="163">
        <v>8</v>
      </c>
      <c r="C217" s="675" t="s">
        <v>1501</v>
      </c>
      <c r="D217" s="676"/>
      <c r="E217" s="676"/>
      <c r="F217" s="676"/>
      <c r="G217" s="676"/>
      <c r="H217" s="676"/>
      <c r="I217" s="676"/>
      <c r="J217" s="676"/>
      <c r="K217" s="676"/>
      <c r="L217" s="676"/>
      <c r="M217" s="676"/>
      <c r="N217" s="677"/>
      <c r="O217" s="229" t="b">
        <v>0</v>
      </c>
      <c r="P217" s="229" t="b">
        <v>0</v>
      </c>
    </row>
    <row r="218" spans="2:17">
      <c r="B218" s="163">
        <v>9</v>
      </c>
      <c r="C218" s="675" t="s">
        <v>1502</v>
      </c>
      <c r="D218" s="676"/>
      <c r="E218" s="676"/>
      <c r="F218" s="676"/>
      <c r="G218" s="676"/>
      <c r="H218" s="676"/>
      <c r="I218" s="676"/>
      <c r="J218" s="676"/>
      <c r="K218" s="676"/>
      <c r="L218" s="676"/>
      <c r="M218" s="676"/>
      <c r="N218" s="677"/>
      <c r="O218" s="229" t="b">
        <v>0</v>
      </c>
      <c r="P218" s="229" t="b">
        <v>0</v>
      </c>
    </row>
    <row r="219" spans="2:17">
      <c r="B219" s="163">
        <v>10</v>
      </c>
      <c r="C219" s="675" t="s">
        <v>1503</v>
      </c>
      <c r="D219" s="676"/>
      <c r="E219" s="676"/>
      <c r="F219" s="676"/>
      <c r="G219" s="676"/>
      <c r="H219" s="676"/>
      <c r="I219" s="676"/>
      <c r="J219" s="676"/>
      <c r="K219" s="676"/>
      <c r="L219" s="676"/>
      <c r="M219" s="676"/>
      <c r="N219" s="677"/>
      <c r="O219" s="229" t="b">
        <v>0</v>
      </c>
      <c r="P219" s="229" t="b">
        <v>0</v>
      </c>
    </row>
    <row r="220" spans="2:17">
      <c r="B220" s="163">
        <v>11</v>
      </c>
      <c r="C220" s="675" t="s">
        <v>1504</v>
      </c>
      <c r="D220" s="676"/>
      <c r="E220" s="676"/>
      <c r="F220" s="676"/>
      <c r="G220" s="676"/>
      <c r="H220" s="676"/>
      <c r="I220" s="676"/>
      <c r="J220" s="676"/>
      <c r="K220" s="676"/>
      <c r="L220" s="676"/>
      <c r="M220" s="676"/>
      <c r="N220" s="677"/>
      <c r="O220" s="229" t="b">
        <v>0</v>
      </c>
      <c r="P220" s="229" t="b">
        <v>0</v>
      </c>
    </row>
    <row r="221" spans="2:17">
      <c r="B221" s="163">
        <v>12</v>
      </c>
      <c r="C221" s="675" t="s">
        <v>1505</v>
      </c>
      <c r="D221" s="676"/>
      <c r="E221" s="676"/>
      <c r="F221" s="676"/>
      <c r="G221" s="676"/>
      <c r="H221" s="676"/>
      <c r="I221" s="676"/>
      <c r="J221" s="676"/>
      <c r="K221" s="676"/>
      <c r="L221" s="676"/>
      <c r="M221" s="676"/>
      <c r="N221" s="677"/>
      <c r="O221" s="229" t="b">
        <v>0</v>
      </c>
      <c r="P221" s="229" t="b">
        <v>0</v>
      </c>
    </row>
    <row r="222" spans="2:17">
      <c r="B222" s="163">
        <v>13</v>
      </c>
      <c r="C222" s="675" t="s">
        <v>1506</v>
      </c>
      <c r="D222" s="676"/>
      <c r="E222" s="676"/>
      <c r="F222" s="676"/>
      <c r="G222" s="676"/>
      <c r="H222" s="676"/>
      <c r="I222" s="676"/>
      <c r="J222" s="676"/>
      <c r="K222" s="676"/>
      <c r="L222" s="676"/>
      <c r="M222" s="676"/>
      <c r="N222" s="677"/>
      <c r="O222" s="229" t="b">
        <v>0</v>
      </c>
      <c r="P222" s="229" t="b">
        <v>0</v>
      </c>
    </row>
    <row r="223" spans="2:17">
      <c r="B223" s="163">
        <v>14</v>
      </c>
      <c r="C223" s="675" t="s">
        <v>1507</v>
      </c>
      <c r="D223" s="676"/>
      <c r="E223" s="676"/>
      <c r="F223" s="676"/>
      <c r="G223" s="676"/>
      <c r="H223" s="676"/>
      <c r="I223" s="676"/>
      <c r="J223" s="676"/>
      <c r="K223" s="676"/>
      <c r="L223" s="676"/>
      <c r="M223" s="676"/>
      <c r="N223" s="677"/>
      <c r="O223" s="229" t="b">
        <v>1</v>
      </c>
      <c r="P223" s="229" t="b">
        <v>1</v>
      </c>
      <c r="Q223" s="415" t="s">
        <v>483</v>
      </c>
    </row>
    <row r="224" spans="2:17">
      <c r="B224" s="163">
        <v>15</v>
      </c>
      <c r="C224" s="675"/>
      <c r="D224" s="676"/>
      <c r="E224" s="676"/>
      <c r="F224" s="676"/>
      <c r="G224" s="676"/>
      <c r="H224" s="676"/>
      <c r="I224" s="676"/>
      <c r="J224" s="676"/>
      <c r="K224" s="676"/>
      <c r="L224" s="676"/>
      <c r="M224" s="676"/>
      <c r="N224" s="677"/>
      <c r="O224" s="229" t="b">
        <v>0</v>
      </c>
      <c r="P224" s="229" t="b">
        <v>0</v>
      </c>
    </row>
    <row r="225" spans="1:18">
      <c r="B225" s="163">
        <v>16</v>
      </c>
      <c r="C225" s="675"/>
      <c r="D225" s="676"/>
      <c r="E225" s="676"/>
      <c r="F225" s="676"/>
      <c r="G225" s="676"/>
      <c r="H225" s="676"/>
      <c r="I225" s="676"/>
      <c r="J225" s="676"/>
      <c r="K225" s="676"/>
      <c r="L225" s="676"/>
      <c r="M225" s="676"/>
      <c r="N225" s="677"/>
      <c r="O225" s="229" t="b">
        <v>0</v>
      </c>
      <c r="P225" s="229" t="b">
        <v>0</v>
      </c>
    </row>
    <row r="226" spans="1:18">
      <c r="B226" s="163">
        <v>17</v>
      </c>
      <c r="C226" s="675"/>
      <c r="D226" s="676"/>
      <c r="E226" s="676"/>
      <c r="F226" s="676"/>
      <c r="G226" s="676"/>
      <c r="H226" s="676"/>
      <c r="I226" s="676"/>
      <c r="J226" s="676"/>
      <c r="K226" s="676"/>
      <c r="L226" s="676"/>
      <c r="M226" s="676"/>
      <c r="N226" s="677"/>
      <c r="O226" s="229" t="b">
        <v>0</v>
      </c>
      <c r="P226" s="229" t="b">
        <v>0</v>
      </c>
    </row>
    <row r="227" spans="1:18">
      <c r="B227" s="163">
        <v>18</v>
      </c>
      <c r="C227" s="675"/>
      <c r="D227" s="676"/>
      <c r="E227" s="676"/>
      <c r="F227" s="676"/>
      <c r="G227" s="676"/>
      <c r="H227" s="676"/>
      <c r="I227" s="676"/>
      <c r="J227" s="676"/>
      <c r="K227" s="676"/>
      <c r="L227" s="676"/>
      <c r="M227" s="676"/>
      <c r="N227" s="677"/>
      <c r="O227" s="229" t="b">
        <v>0</v>
      </c>
      <c r="P227" s="229" t="b">
        <v>0</v>
      </c>
    </row>
    <row r="228" spans="1:18">
      <c r="B228" s="163">
        <v>19</v>
      </c>
      <c r="C228" s="675"/>
      <c r="D228" s="676"/>
      <c r="E228" s="676"/>
      <c r="F228" s="676"/>
      <c r="G228" s="676"/>
      <c r="H228" s="676"/>
      <c r="I228" s="676"/>
      <c r="J228" s="676"/>
      <c r="K228" s="676"/>
      <c r="L228" s="676"/>
      <c r="M228" s="676"/>
      <c r="N228" s="677"/>
      <c r="O228" s="229" t="b">
        <v>0</v>
      </c>
      <c r="P228" s="229" t="b">
        <v>0</v>
      </c>
    </row>
    <row r="229" spans="1:18">
      <c r="B229" s="163">
        <v>20</v>
      </c>
      <c r="C229" s="675"/>
      <c r="D229" s="676"/>
      <c r="E229" s="676"/>
      <c r="F229" s="676"/>
      <c r="G229" s="676"/>
      <c r="H229" s="676"/>
      <c r="I229" s="676"/>
      <c r="J229" s="676"/>
      <c r="K229" s="676"/>
      <c r="L229" s="676"/>
      <c r="M229" s="676"/>
      <c r="N229" s="677"/>
      <c r="O229" s="229" t="b">
        <v>0</v>
      </c>
      <c r="P229" s="229" t="b">
        <v>0</v>
      </c>
    </row>
    <row r="230" spans="1:18">
      <c r="B230" s="163">
        <v>21</v>
      </c>
      <c r="C230" s="675"/>
      <c r="D230" s="676"/>
      <c r="E230" s="676"/>
      <c r="F230" s="676"/>
      <c r="G230" s="676"/>
      <c r="H230" s="676"/>
      <c r="I230" s="676"/>
      <c r="J230" s="676"/>
      <c r="K230" s="676"/>
      <c r="L230" s="676"/>
      <c r="M230" s="676"/>
      <c r="N230" s="677"/>
      <c r="O230" s="229" t="b">
        <v>0</v>
      </c>
      <c r="P230" s="229" t="b">
        <v>0</v>
      </c>
    </row>
    <row r="231" spans="1:18">
      <c r="B231" s="163">
        <v>22</v>
      </c>
      <c r="C231" s="675"/>
      <c r="D231" s="676"/>
      <c r="E231" s="676"/>
      <c r="F231" s="676"/>
      <c r="G231" s="676"/>
      <c r="H231" s="676"/>
      <c r="I231" s="676"/>
      <c r="J231" s="676"/>
      <c r="K231" s="676"/>
      <c r="L231" s="676"/>
      <c r="M231" s="676"/>
      <c r="N231" s="677"/>
      <c r="O231" s="229" t="b">
        <v>0</v>
      </c>
      <c r="P231" s="229" t="b">
        <v>0</v>
      </c>
    </row>
    <row r="232" spans="1:18">
      <c r="B232" s="163">
        <v>23</v>
      </c>
      <c r="C232" s="675"/>
      <c r="D232" s="676"/>
      <c r="E232" s="676"/>
      <c r="F232" s="676"/>
      <c r="G232" s="676"/>
      <c r="H232" s="676"/>
      <c r="I232" s="676"/>
      <c r="J232" s="676"/>
      <c r="K232" s="676"/>
      <c r="L232" s="676"/>
      <c r="M232" s="676"/>
      <c r="N232" s="677"/>
      <c r="O232" s="229" t="b">
        <v>0</v>
      </c>
      <c r="P232" s="229" t="b">
        <v>0</v>
      </c>
    </row>
    <row r="233" spans="1:18">
      <c r="B233" s="163">
        <v>24</v>
      </c>
      <c r="C233" s="675"/>
      <c r="D233" s="676"/>
      <c r="E233" s="676"/>
      <c r="F233" s="676"/>
      <c r="G233" s="676"/>
      <c r="H233" s="676"/>
      <c r="I233" s="676"/>
      <c r="J233" s="676"/>
      <c r="K233" s="676"/>
      <c r="L233" s="676"/>
      <c r="M233" s="676"/>
      <c r="N233" s="677"/>
      <c r="O233" s="229" t="b">
        <v>0</v>
      </c>
      <c r="P233" s="229" t="b">
        <v>0</v>
      </c>
    </row>
    <row r="234" spans="1:18">
      <c r="B234" s="233"/>
      <c r="C234" s="231"/>
      <c r="D234" s="231"/>
      <c r="E234" s="231"/>
      <c r="F234" s="231"/>
      <c r="G234" s="231"/>
      <c r="H234" s="231"/>
      <c r="I234" s="231"/>
      <c r="J234" s="231"/>
      <c r="K234" s="231"/>
      <c r="L234" s="231"/>
      <c r="M234" s="231"/>
      <c r="N234" s="231"/>
      <c r="O234" s="234"/>
      <c r="P234" s="234"/>
    </row>
    <row r="235" spans="1:18" ht="15" customHeight="1"/>
    <row r="236" spans="1:18" ht="15" customHeight="1">
      <c r="A236" s="607" t="s">
        <v>484</v>
      </c>
      <c r="B236" s="608"/>
      <c r="C236" s="608"/>
      <c r="D236" s="608"/>
      <c r="E236" s="608"/>
      <c r="F236" s="608"/>
      <c r="G236" s="608"/>
      <c r="H236" s="608"/>
      <c r="I236" s="608"/>
      <c r="J236" s="608"/>
      <c r="K236" s="608"/>
      <c r="L236" s="608"/>
      <c r="M236" s="608"/>
      <c r="N236" s="608"/>
      <c r="O236" s="608"/>
      <c r="P236" s="608"/>
      <c r="Q236" s="608"/>
      <c r="R236" s="692"/>
    </row>
    <row r="238" spans="1:18">
      <c r="B238" s="678" t="s">
        <v>58</v>
      </c>
      <c r="C238" s="679"/>
      <c r="D238" s="679"/>
      <c r="E238" s="679"/>
      <c r="F238" s="679"/>
      <c r="G238" s="679"/>
      <c r="H238" s="679"/>
      <c r="I238" s="679"/>
      <c r="J238" s="679"/>
      <c r="K238" s="679"/>
      <c r="L238" s="679"/>
      <c r="M238" s="679"/>
      <c r="N238" s="679"/>
      <c r="O238" s="679"/>
      <c r="P238" s="679"/>
    </row>
    <row r="239" spans="1:18" ht="24">
      <c r="B239" s="176" t="s">
        <v>473</v>
      </c>
      <c r="C239" s="689" t="s">
        <v>28</v>
      </c>
      <c r="D239" s="690"/>
      <c r="E239" s="690"/>
      <c r="F239" s="690"/>
      <c r="G239" s="690"/>
      <c r="H239" s="690"/>
      <c r="I239" s="690"/>
      <c r="J239" s="690"/>
      <c r="K239" s="690"/>
      <c r="L239" s="690"/>
      <c r="M239" s="690"/>
      <c r="N239" s="690"/>
      <c r="O239" s="177" t="s">
        <v>485</v>
      </c>
      <c r="P239" s="152" t="s">
        <v>475</v>
      </c>
    </row>
    <row r="240" spans="1:18">
      <c r="B240" s="163">
        <v>1</v>
      </c>
      <c r="C240" s="684" t="s">
        <v>1508</v>
      </c>
      <c r="D240" s="685"/>
      <c r="E240" s="685"/>
      <c r="F240" s="685"/>
      <c r="G240" s="685"/>
      <c r="H240" s="685"/>
      <c r="I240" s="685"/>
      <c r="J240" s="685"/>
      <c r="K240" s="685"/>
      <c r="L240" s="685"/>
      <c r="M240" s="685"/>
      <c r="N240" s="685"/>
      <c r="O240" s="229" t="b">
        <v>0</v>
      </c>
      <c r="P240" s="229" t="b">
        <v>0</v>
      </c>
    </row>
    <row r="241" spans="2:16">
      <c r="B241" s="163">
        <v>2</v>
      </c>
      <c r="C241" s="684" t="s">
        <v>1509</v>
      </c>
      <c r="D241" s="685"/>
      <c r="E241" s="685"/>
      <c r="F241" s="685"/>
      <c r="G241" s="685"/>
      <c r="H241" s="685"/>
      <c r="I241" s="685"/>
      <c r="J241" s="685"/>
      <c r="K241" s="685"/>
      <c r="L241" s="685"/>
      <c r="M241" s="685"/>
      <c r="N241" s="685"/>
      <c r="O241" s="229" t="b">
        <v>0</v>
      </c>
      <c r="P241" s="229" t="b">
        <v>0</v>
      </c>
    </row>
    <row r="242" spans="2:16">
      <c r="B242" s="163">
        <v>3</v>
      </c>
      <c r="C242" s="684" t="s">
        <v>1510</v>
      </c>
      <c r="D242" s="685"/>
      <c r="E242" s="685"/>
      <c r="F242" s="685"/>
      <c r="G242" s="685"/>
      <c r="H242" s="685"/>
      <c r="I242" s="685"/>
      <c r="J242" s="685"/>
      <c r="K242" s="685"/>
      <c r="L242" s="685"/>
      <c r="M242" s="685"/>
      <c r="N242" s="685"/>
      <c r="O242" s="229" t="b">
        <v>0</v>
      </c>
      <c r="P242" s="229" t="b">
        <v>0</v>
      </c>
    </row>
    <row r="243" spans="2:16">
      <c r="B243" s="163">
        <v>4</v>
      </c>
      <c r="C243" s="684" t="s">
        <v>1511</v>
      </c>
      <c r="D243" s="685"/>
      <c r="E243" s="685"/>
      <c r="F243" s="685"/>
      <c r="G243" s="685"/>
      <c r="H243" s="685"/>
      <c r="I243" s="685"/>
      <c r="J243" s="685"/>
      <c r="K243" s="685"/>
      <c r="L243" s="685"/>
      <c r="M243" s="685"/>
      <c r="N243" s="685"/>
      <c r="O243" s="229" t="b">
        <v>0</v>
      </c>
      <c r="P243" s="229" t="b">
        <v>0</v>
      </c>
    </row>
    <row r="244" spans="2:16">
      <c r="B244" s="163">
        <v>5</v>
      </c>
      <c r="C244" s="684" t="s">
        <v>1512</v>
      </c>
      <c r="D244" s="685"/>
      <c r="E244" s="685"/>
      <c r="F244" s="685"/>
      <c r="G244" s="685"/>
      <c r="H244" s="685"/>
      <c r="I244" s="685"/>
      <c r="J244" s="685"/>
      <c r="K244" s="685"/>
      <c r="L244" s="685"/>
      <c r="M244" s="685"/>
      <c r="N244" s="685"/>
      <c r="O244" s="229" t="b">
        <v>0</v>
      </c>
      <c r="P244" s="229" t="b">
        <v>0</v>
      </c>
    </row>
    <row r="245" spans="2:16">
      <c r="B245" s="163">
        <v>6</v>
      </c>
      <c r="C245" s="684" t="s">
        <v>1513</v>
      </c>
      <c r="D245" s="685"/>
      <c r="E245" s="685"/>
      <c r="F245" s="685"/>
      <c r="G245" s="685"/>
      <c r="H245" s="685"/>
      <c r="I245" s="685"/>
      <c r="J245" s="685"/>
      <c r="K245" s="685"/>
      <c r="L245" s="685"/>
      <c r="M245" s="685"/>
      <c r="N245" s="685"/>
      <c r="O245" s="229" t="b">
        <v>0</v>
      </c>
      <c r="P245" s="229" t="b">
        <v>0</v>
      </c>
    </row>
    <row r="246" spans="2:16">
      <c r="B246" s="163">
        <v>7</v>
      </c>
      <c r="C246" s="684"/>
      <c r="D246" s="685"/>
      <c r="E246" s="685"/>
      <c r="F246" s="685"/>
      <c r="G246" s="685"/>
      <c r="H246" s="685"/>
      <c r="I246" s="685"/>
      <c r="J246" s="685"/>
      <c r="K246" s="685"/>
      <c r="L246" s="685"/>
      <c r="M246" s="685"/>
      <c r="N246" s="685"/>
      <c r="O246" s="229" t="b">
        <v>0</v>
      </c>
      <c r="P246" s="229" t="b">
        <v>0</v>
      </c>
    </row>
    <row r="247" spans="2:16">
      <c r="B247" s="163">
        <v>8</v>
      </c>
      <c r="C247" s="684"/>
      <c r="D247" s="685"/>
      <c r="E247" s="685"/>
      <c r="F247" s="685"/>
      <c r="G247" s="685"/>
      <c r="H247" s="685"/>
      <c r="I247" s="685"/>
      <c r="J247" s="685"/>
      <c r="K247" s="685"/>
      <c r="L247" s="685"/>
      <c r="M247" s="685"/>
      <c r="N247" s="685"/>
      <c r="O247" s="229" t="b">
        <v>0</v>
      </c>
      <c r="P247" s="229" t="b">
        <v>0</v>
      </c>
    </row>
    <row r="248" spans="2:16">
      <c r="B248" s="163">
        <v>9</v>
      </c>
      <c r="C248" s="684"/>
      <c r="D248" s="685"/>
      <c r="E248" s="685"/>
      <c r="F248" s="685"/>
      <c r="G248" s="685"/>
      <c r="H248" s="685"/>
      <c r="I248" s="685"/>
      <c r="J248" s="685"/>
      <c r="K248" s="685"/>
      <c r="L248" s="685"/>
      <c r="M248" s="685"/>
      <c r="N248" s="685"/>
      <c r="O248" s="229" t="b">
        <v>0</v>
      </c>
      <c r="P248" s="229" t="b">
        <v>0</v>
      </c>
    </row>
    <row r="249" spans="2:16">
      <c r="B249" s="163">
        <v>10</v>
      </c>
      <c r="C249" s="684"/>
      <c r="D249" s="685"/>
      <c r="E249" s="685"/>
      <c r="F249" s="685"/>
      <c r="G249" s="685"/>
      <c r="H249" s="685"/>
      <c r="I249" s="685"/>
      <c r="J249" s="685"/>
      <c r="K249" s="685"/>
      <c r="L249" s="685"/>
      <c r="M249" s="685"/>
      <c r="N249" s="685"/>
      <c r="O249" s="229" t="b">
        <v>0</v>
      </c>
      <c r="P249" s="229" t="b">
        <v>0</v>
      </c>
    </row>
    <row r="251" spans="2:16">
      <c r="B251" s="678" t="s">
        <v>59</v>
      </c>
      <c r="C251" s="679"/>
      <c r="D251" s="679"/>
      <c r="E251" s="679"/>
      <c r="F251" s="679"/>
      <c r="G251" s="679"/>
      <c r="H251" s="679"/>
      <c r="I251" s="679"/>
      <c r="J251" s="679"/>
      <c r="K251" s="679"/>
      <c r="L251" s="679"/>
      <c r="M251" s="679"/>
      <c r="N251" s="679"/>
      <c r="O251" s="679"/>
      <c r="P251" s="679"/>
    </row>
    <row r="252" spans="2:16" ht="24">
      <c r="B252" s="176" t="s">
        <v>473</v>
      </c>
      <c r="C252" s="689" t="s">
        <v>28</v>
      </c>
      <c r="D252" s="690"/>
      <c r="E252" s="690"/>
      <c r="F252" s="690"/>
      <c r="G252" s="690"/>
      <c r="H252" s="690"/>
      <c r="I252" s="690"/>
      <c r="J252" s="690"/>
      <c r="K252" s="690"/>
      <c r="L252" s="690"/>
      <c r="M252" s="690"/>
      <c r="N252" s="690"/>
      <c r="O252" s="177" t="s">
        <v>485</v>
      </c>
      <c r="P252" s="152" t="s">
        <v>475</v>
      </c>
    </row>
    <row r="253" spans="2:16">
      <c r="B253" s="163">
        <v>1</v>
      </c>
      <c r="C253" s="684" t="s">
        <v>1514</v>
      </c>
      <c r="D253" s="685"/>
      <c r="E253" s="685"/>
      <c r="F253" s="685"/>
      <c r="G253" s="685"/>
      <c r="H253" s="685"/>
      <c r="I253" s="685"/>
      <c r="J253" s="685"/>
      <c r="K253" s="685"/>
      <c r="L253" s="685"/>
      <c r="M253" s="685"/>
      <c r="N253" s="685"/>
      <c r="O253" s="229" t="b">
        <v>0</v>
      </c>
      <c r="P253" s="229" t="b">
        <v>0</v>
      </c>
    </row>
    <row r="254" spans="2:16">
      <c r="B254" s="163">
        <v>2</v>
      </c>
      <c r="C254" s="684" t="s">
        <v>1515</v>
      </c>
      <c r="D254" s="685"/>
      <c r="E254" s="685"/>
      <c r="F254" s="685"/>
      <c r="G254" s="685"/>
      <c r="H254" s="685"/>
      <c r="I254" s="685"/>
      <c r="J254" s="685"/>
      <c r="K254" s="685"/>
      <c r="L254" s="685"/>
      <c r="M254" s="685"/>
      <c r="N254" s="685"/>
      <c r="O254" s="229" t="b">
        <v>0</v>
      </c>
      <c r="P254" s="229" t="b">
        <v>0</v>
      </c>
    </row>
    <row r="255" spans="2:16">
      <c r="B255" s="163">
        <v>3</v>
      </c>
      <c r="C255" s="684" t="s">
        <v>1516</v>
      </c>
      <c r="D255" s="685"/>
      <c r="E255" s="685"/>
      <c r="F255" s="685"/>
      <c r="G255" s="685"/>
      <c r="H255" s="685"/>
      <c r="I255" s="685"/>
      <c r="J255" s="685"/>
      <c r="K255" s="685"/>
      <c r="L255" s="685"/>
      <c r="M255" s="685"/>
      <c r="N255" s="685"/>
      <c r="O255" s="229" t="b">
        <v>0</v>
      </c>
      <c r="P255" s="229" t="b">
        <v>0</v>
      </c>
    </row>
    <row r="256" spans="2:16">
      <c r="B256" s="163">
        <v>4</v>
      </c>
      <c r="C256" s="684" t="s">
        <v>1517</v>
      </c>
      <c r="D256" s="685"/>
      <c r="E256" s="685"/>
      <c r="F256" s="685"/>
      <c r="G256" s="685"/>
      <c r="H256" s="685"/>
      <c r="I256" s="685"/>
      <c r="J256" s="685"/>
      <c r="K256" s="685"/>
      <c r="L256" s="685"/>
      <c r="M256" s="685"/>
      <c r="N256" s="685"/>
      <c r="O256" s="229" t="b">
        <v>0</v>
      </c>
      <c r="P256" s="229" t="b">
        <v>0</v>
      </c>
    </row>
    <row r="257" spans="2:16">
      <c r="B257" s="163">
        <v>5</v>
      </c>
      <c r="C257" s="684" t="s">
        <v>1518</v>
      </c>
      <c r="D257" s="685"/>
      <c r="E257" s="685"/>
      <c r="F257" s="685"/>
      <c r="G257" s="685"/>
      <c r="H257" s="685"/>
      <c r="I257" s="685"/>
      <c r="J257" s="685"/>
      <c r="K257" s="685"/>
      <c r="L257" s="685"/>
      <c r="M257" s="685"/>
      <c r="N257" s="685"/>
      <c r="O257" s="229" t="b">
        <v>0</v>
      </c>
      <c r="P257" s="229" t="b">
        <v>0</v>
      </c>
    </row>
    <row r="258" spans="2:16">
      <c r="B258" s="163">
        <v>6</v>
      </c>
      <c r="C258" s="684" t="s">
        <v>1519</v>
      </c>
      <c r="D258" s="685"/>
      <c r="E258" s="685"/>
      <c r="F258" s="685"/>
      <c r="G258" s="685"/>
      <c r="H258" s="685"/>
      <c r="I258" s="685"/>
      <c r="J258" s="685"/>
      <c r="K258" s="685"/>
      <c r="L258" s="685"/>
      <c r="M258" s="685"/>
      <c r="N258" s="685"/>
      <c r="O258" s="229" t="b">
        <v>0</v>
      </c>
      <c r="P258" s="229" t="b">
        <v>0</v>
      </c>
    </row>
    <row r="259" spans="2:16">
      <c r="B259" s="163">
        <v>7</v>
      </c>
      <c r="C259" s="684" t="s">
        <v>1520</v>
      </c>
      <c r="D259" s="685"/>
      <c r="E259" s="685"/>
      <c r="F259" s="685"/>
      <c r="G259" s="685"/>
      <c r="H259" s="685"/>
      <c r="I259" s="685"/>
      <c r="J259" s="685"/>
      <c r="K259" s="685"/>
      <c r="L259" s="685"/>
      <c r="M259" s="685"/>
      <c r="N259" s="685"/>
      <c r="O259" s="229" t="b">
        <v>0</v>
      </c>
      <c r="P259" s="229" t="b">
        <v>0</v>
      </c>
    </row>
    <row r="260" spans="2:16">
      <c r="B260" s="163">
        <v>8</v>
      </c>
      <c r="C260" s="684" t="s">
        <v>1521</v>
      </c>
      <c r="D260" s="685"/>
      <c r="E260" s="685"/>
      <c r="F260" s="685"/>
      <c r="G260" s="685"/>
      <c r="H260" s="685"/>
      <c r="I260" s="685"/>
      <c r="J260" s="685"/>
      <c r="K260" s="685"/>
      <c r="L260" s="685"/>
      <c r="M260" s="685"/>
      <c r="N260" s="685"/>
      <c r="O260" s="229" t="b">
        <v>0</v>
      </c>
      <c r="P260" s="229" t="b">
        <v>0</v>
      </c>
    </row>
    <row r="261" spans="2:16">
      <c r="B261" s="163">
        <v>9</v>
      </c>
      <c r="C261" s="684" t="s">
        <v>1522</v>
      </c>
      <c r="D261" s="685"/>
      <c r="E261" s="685"/>
      <c r="F261" s="685"/>
      <c r="G261" s="685"/>
      <c r="H261" s="685"/>
      <c r="I261" s="685"/>
      <c r="J261" s="685"/>
      <c r="K261" s="685"/>
      <c r="L261" s="685"/>
      <c r="M261" s="685"/>
      <c r="N261" s="685"/>
      <c r="O261" s="229" t="b">
        <v>0</v>
      </c>
      <c r="P261" s="229" t="b">
        <v>0</v>
      </c>
    </row>
    <row r="262" spans="2:16">
      <c r="B262" s="163">
        <v>10</v>
      </c>
      <c r="C262" s="684" t="s">
        <v>1523</v>
      </c>
      <c r="D262" s="685"/>
      <c r="E262" s="685"/>
      <c r="F262" s="685"/>
      <c r="G262" s="685"/>
      <c r="H262" s="685"/>
      <c r="I262" s="685"/>
      <c r="J262" s="685"/>
      <c r="K262" s="685"/>
      <c r="L262" s="685"/>
      <c r="M262" s="685"/>
      <c r="N262" s="685"/>
      <c r="O262" s="229" t="b">
        <v>0</v>
      </c>
      <c r="P262" s="229" t="b">
        <v>0</v>
      </c>
    </row>
    <row r="263" spans="2:16">
      <c r="B263" s="163">
        <v>11</v>
      </c>
      <c r="C263" s="684" t="s">
        <v>1524</v>
      </c>
      <c r="D263" s="685"/>
      <c r="E263" s="685"/>
      <c r="F263" s="685"/>
      <c r="G263" s="685"/>
      <c r="H263" s="685"/>
      <c r="I263" s="685"/>
      <c r="J263" s="685"/>
      <c r="K263" s="685"/>
      <c r="L263" s="685"/>
      <c r="M263" s="685"/>
      <c r="N263" s="685"/>
      <c r="O263" s="229" t="b">
        <v>0</v>
      </c>
      <c r="P263" s="229" t="b">
        <v>0</v>
      </c>
    </row>
    <row r="264" spans="2:16">
      <c r="B264" s="163">
        <v>12</v>
      </c>
      <c r="C264" s="684"/>
      <c r="D264" s="685"/>
      <c r="E264" s="685"/>
      <c r="F264" s="685"/>
      <c r="G264" s="685"/>
      <c r="H264" s="685"/>
      <c r="I264" s="685"/>
      <c r="J264" s="685"/>
      <c r="K264" s="685"/>
      <c r="L264" s="685"/>
      <c r="M264" s="685"/>
      <c r="N264" s="685"/>
      <c r="O264" s="229" t="b">
        <v>0</v>
      </c>
      <c r="P264" s="229" t="b">
        <v>0</v>
      </c>
    </row>
    <row r="265" spans="2:16">
      <c r="B265" s="163">
        <v>13</v>
      </c>
      <c r="C265" s="684"/>
      <c r="D265" s="685"/>
      <c r="E265" s="685"/>
      <c r="F265" s="685"/>
      <c r="G265" s="685"/>
      <c r="H265" s="685"/>
      <c r="I265" s="685"/>
      <c r="J265" s="685"/>
      <c r="K265" s="685"/>
      <c r="L265" s="685"/>
      <c r="M265" s="685"/>
      <c r="N265" s="685"/>
      <c r="O265" s="229" t="b">
        <v>0</v>
      </c>
      <c r="P265" s="229" t="b">
        <v>0</v>
      </c>
    </row>
    <row r="266" spans="2:16">
      <c r="B266" s="163">
        <v>14</v>
      </c>
      <c r="C266" s="684"/>
      <c r="D266" s="685"/>
      <c r="E266" s="685"/>
      <c r="F266" s="685"/>
      <c r="G266" s="685"/>
      <c r="H266" s="685"/>
      <c r="I266" s="685"/>
      <c r="J266" s="685"/>
      <c r="K266" s="685"/>
      <c r="L266" s="685"/>
      <c r="M266" s="685"/>
      <c r="N266" s="685"/>
      <c r="O266" s="229" t="b">
        <v>0</v>
      </c>
      <c r="P266" s="229" t="b">
        <v>0</v>
      </c>
    </row>
    <row r="267" spans="2:16">
      <c r="B267" s="163">
        <v>15</v>
      </c>
      <c r="C267" s="684"/>
      <c r="D267" s="685"/>
      <c r="E267" s="685"/>
      <c r="F267" s="685"/>
      <c r="G267" s="685"/>
      <c r="H267" s="685"/>
      <c r="I267" s="685"/>
      <c r="J267" s="685"/>
      <c r="K267" s="685"/>
      <c r="L267" s="685"/>
      <c r="M267" s="685"/>
      <c r="N267" s="685"/>
      <c r="O267" s="229" t="b">
        <v>0</v>
      </c>
      <c r="P267" s="229" t="b">
        <v>0</v>
      </c>
    </row>
  </sheetData>
  <sheetProtection objects="1" scenarios="1" formatCells="0" formatRows="0"/>
  <mergeCells count="278">
    <mergeCell ref="D38:D41"/>
    <mergeCell ref="L113:M113"/>
    <mergeCell ref="L114:M114"/>
    <mergeCell ref="L115:M115"/>
    <mergeCell ref="L116:M116"/>
    <mergeCell ref="L117:M117"/>
    <mergeCell ref="L118:M118"/>
    <mergeCell ref="L119:M119"/>
    <mergeCell ref="L120:M120"/>
    <mergeCell ref="B90:D90"/>
    <mergeCell ref="B97:D97"/>
    <mergeCell ref="B98:D98"/>
    <mergeCell ref="B99:D99"/>
    <mergeCell ref="B100:D100"/>
    <mergeCell ref="B101:D101"/>
    <mergeCell ref="L86:M86"/>
    <mergeCell ref="L87:M87"/>
    <mergeCell ref="B107:D107"/>
    <mergeCell ref="B108:D108"/>
    <mergeCell ref="B85:D85"/>
    <mergeCell ref="B86:D86"/>
    <mergeCell ref="B83:D83"/>
    <mergeCell ref="B84:D84"/>
    <mergeCell ref="B105:D105"/>
    <mergeCell ref="C239:N239"/>
    <mergeCell ref="C233:N233"/>
    <mergeCell ref="C227:N227"/>
    <mergeCell ref="C228:N228"/>
    <mergeCell ref="B91:D91"/>
    <mergeCell ref="B92:D92"/>
    <mergeCell ref="B93:D93"/>
    <mergeCell ref="B94:D94"/>
    <mergeCell ref="B95:D95"/>
    <mergeCell ref="B96:D96"/>
    <mergeCell ref="B110:D110"/>
    <mergeCell ref="L106:M106"/>
    <mergeCell ref="L107:M107"/>
    <mergeCell ref="L108:M108"/>
    <mergeCell ref="L109:M109"/>
    <mergeCell ref="L110:M110"/>
    <mergeCell ref="L111:M111"/>
    <mergeCell ref="L112:M112"/>
    <mergeCell ref="B111:D111"/>
    <mergeCell ref="B112:D112"/>
    <mergeCell ref="C181:N181"/>
    <mergeCell ref="C182:N182"/>
    <mergeCell ref="B134:P134"/>
    <mergeCell ref="B135:P135"/>
    <mergeCell ref="A236:R236"/>
    <mergeCell ref="B238:P238"/>
    <mergeCell ref="A72:Q72"/>
    <mergeCell ref="A81:Q81"/>
    <mergeCell ref="A123:Q123"/>
    <mergeCell ref="C226:N226"/>
    <mergeCell ref="C215:N215"/>
    <mergeCell ref="C216:N216"/>
    <mergeCell ref="C217:N217"/>
    <mergeCell ref="C218:N218"/>
    <mergeCell ref="C219:N219"/>
    <mergeCell ref="C220:N220"/>
    <mergeCell ref="B113:D113"/>
    <mergeCell ref="B114:D114"/>
    <mergeCell ref="B115:D115"/>
    <mergeCell ref="B116:D116"/>
    <mergeCell ref="B117:D117"/>
    <mergeCell ref="B118:D118"/>
    <mergeCell ref="B120:D120"/>
    <mergeCell ref="L83:M83"/>
    <mergeCell ref="B102:D102"/>
    <mergeCell ref="B106:D106"/>
    <mergeCell ref="B109:D109"/>
    <mergeCell ref="C103:D103"/>
    <mergeCell ref="C258:N258"/>
    <mergeCell ref="C246:N246"/>
    <mergeCell ref="C247:N247"/>
    <mergeCell ref="C248:N248"/>
    <mergeCell ref="C249:N249"/>
    <mergeCell ref="B251:P251"/>
    <mergeCell ref="C252:N252"/>
    <mergeCell ref="C240:N240"/>
    <mergeCell ref="C241:N241"/>
    <mergeCell ref="C242:N242"/>
    <mergeCell ref="C243:N243"/>
    <mergeCell ref="C244:N244"/>
    <mergeCell ref="C245:N245"/>
    <mergeCell ref="C253:N253"/>
    <mergeCell ref="C254:N254"/>
    <mergeCell ref="C255:N255"/>
    <mergeCell ref="C256:N256"/>
    <mergeCell ref="C257:N257"/>
    <mergeCell ref="C231:N231"/>
    <mergeCell ref="C232:N232"/>
    <mergeCell ref="C211:N211"/>
    <mergeCell ref="C212:N212"/>
    <mergeCell ref="C213:N213"/>
    <mergeCell ref="C214:N214"/>
    <mergeCell ref="C221:N221"/>
    <mergeCell ref="C222:N222"/>
    <mergeCell ref="C223:N223"/>
    <mergeCell ref="C224:N224"/>
    <mergeCell ref="C225:N225"/>
    <mergeCell ref="C265:N265"/>
    <mergeCell ref="C266:N266"/>
    <mergeCell ref="C267:N267"/>
    <mergeCell ref="C259:N259"/>
    <mergeCell ref="C260:N260"/>
    <mergeCell ref="C261:N261"/>
    <mergeCell ref="C262:N262"/>
    <mergeCell ref="C263:N263"/>
    <mergeCell ref="C264:N264"/>
    <mergeCell ref="C210:N210"/>
    <mergeCell ref="B208:P208"/>
    <mergeCell ref="C209:N209"/>
    <mergeCell ref="C205:N205"/>
    <mergeCell ref="C206:N206"/>
    <mergeCell ref="C229:N229"/>
    <mergeCell ref="C230:N230"/>
    <mergeCell ref="B119:D119"/>
    <mergeCell ref="C121:D121"/>
    <mergeCell ref="C179:N179"/>
    <mergeCell ref="C180:N180"/>
    <mergeCell ref="J136:P136"/>
    <mergeCell ref="J137:P137"/>
    <mergeCell ref="C170:N170"/>
    <mergeCell ref="C165:N165"/>
    <mergeCell ref="C159:N159"/>
    <mergeCell ref="C160:N160"/>
    <mergeCell ref="C161:N161"/>
    <mergeCell ref="J138:P138"/>
    <mergeCell ref="J139:P139"/>
    <mergeCell ref="C164:N164"/>
    <mergeCell ref="C153:E153"/>
    <mergeCell ref="A141:Q141"/>
    <mergeCell ref="A156:Q156"/>
    <mergeCell ref="C201:N201"/>
    <mergeCell ref="C202:N202"/>
    <mergeCell ref="B191:P191"/>
    <mergeCell ref="C192:N192"/>
    <mergeCell ref="C188:N188"/>
    <mergeCell ref="C189:N189"/>
    <mergeCell ref="C203:N203"/>
    <mergeCell ref="C204:N204"/>
    <mergeCell ref="C195:N195"/>
    <mergeCell ref="C196:N196"/>
    <mergeCell ref="C197:N197"/>
    <mergeCell ref="C198:N198"/>
    <mergeCell ref="C199:N199"/>
    <mergeCell ref="C200:N200"/>
    <mergeCell ref="C173:N173"/>
    <mergeCell ref="C174:N174"/>
    <mergeCell ref="C166:N166"/>
    <mergeCell ref="C167:N167"/>
    <mergeCell ref="C168:N168"/>
    <mergeCell ref="C169:N169"/>
    <mergeCell ref="C193:N193"/>
    <mergeCell ref="C194:N194"/>
    <mergeCell ref="C183:N183"/>
    <mergeCell ref="C184:N184"/>
    <mergeCell ref="C185:N185"/>
    <mergeCell ref="C186:N186"/>
    <mergeCell ref="C187:N187"/>
    <mergeCell ref="C177:N177"/>
    <mergeCell ref="C178:N178"/>
    <mergeCell ref="C175:N175"/>
    <mergeCell ref="C176:N176"/>
    <mergeCell ref="B87:D87"/>
    <mergeCell ref="B88:D88"/>
    <mergeCell ref="B89:D89"/>
    <mergeCell ref="G133:H133"/>
    <mergeCell ref="J132:P132"/>
    <mergeCell ref="J133:P133"/>
    <mergeCell ref="G139:H139"/>
    <mergeCell ref="C171:N171"/>
    <mergeCell ref="C172:N172"/>
    <mergeCell ref="C163:N163"/>
    <mergeCell ref="C162:N162"/>
    <mergeCell ref="B158:P158"/>
    <mergeCell ref="L88:M88"/>
    <mergeCell ref="L89:M89"/>
    <mergeCell ref="L96:M96"/>
    <mergeCell ref="L97:M97"/>
    <mergeCell ref="L98:M98"/>
    <mergeCell ref="L99:M99"/>
    <mergeCell ref="L100:M100"/>
    <mergeCell ref="L101:M101"/>
    <mergeCell ref="L102:M102"/>
    <mergeCell ref="L90:M90"/>
    <mergeCell ref="L91:M91"/>
    <mergeCell ref="L92:M92"/>
    <mergeCell ref="Q128:Q131"/>
    <mergeCell ref="J128:O128"/>
    <mergeCell ref="J129:O129"/>
    <mergeCell ref="J130:O130"/>
    <mergeCell ref="J131:O131"/>
    <mergeCell ref="J126:O126"/>
    <mergeCell ref="B127:P127"/>
    <mergeCell ref="B125:Q125"/>
    <mergeCell ref="H103:I103"/>
    <mergeCell ref="H121:I121"/>
    <mergeCell ref="L105:M105"/>
    <mergeCell ref="J75:P75"/>
    <mergeCell ref="J79:Q79"/>
    <mergeCell ref="J46:Q46"/>
    <mergeCell ref="J64:P64"/>
    <mergeCell ref="J65:P65"/>
    <mergeCell ref="J61:P61"/>
    <mergeCell ref="J62:P62"/>
    <mergeCell ref="B60:Q60"/>
    <mergeCell ref="J58:P58"/>
    <mergeCell ref="G58:H58"/>
    <mergeCell ref="J53:O53"/>
    <mergeCell ref="J54:O54"/>
    <mergeCell ref="J55:O55"/>
    <mergeCell ref="J56:O56"/>
    <mergeCell ref="J57:O57"/>
    <mergeCell ref="B52:Q52"/>
    <mergeCell ref="B4:D4"/>
    <mergeCell ref="G11:H11"/>
    <mergeCell ref="G12:H12"/>
    <mergeCell ref="G13:H13"/>
    <mergeCell ref="G14:H14"/>
    <mergeCell ref="G15:H15"/>
    <mergeCell ref="J11:O11"/>
    <mergeCell ref="J12:O12"/>
    <mergeCell ref="J13:O13"/>
    <mergeCell ref="J14:O14"/>
    <mergeCell ref="J15:O15"/>
    <mergeCell ref="M5:O6"/>
    <mergeCell ref="J5:L6"/>
    <mergeCell ref="G8:H8"/>
    <mergeCell ref="G21:H21"/>
    <mergeCell ref="I21:K21"/>
    <mergeCell ref="L21:O21"/>
    <mergeCell ref="B45:Q45"/>
    <mergeCell ref="L93:M93"/>
    <mergeCell ref="L94:M94"/>
    <mergeCell ref="L95:M95"/>
    <mergeCell ref="G22:H27"/>
    <mergeCell ref="L22:O27"/>
    <mergeCell ref="J66:P66"/>
    <mergeCell ref="J67:P67"/>
    <mergeCell ref="L84:M84"/>
    <mergeCell ref="L85:M85"/>
    <mergeCell ref="G69:H69"/>
    <mergeCell ref="B69:C69"/>
    <mergeCell ref="J68:P68"/>
    <mergeCell ref="J69:P69"/>
    <mergeCell ref="J70:P70"/>
    <mergeCell ref="G79:H79"/>
    <mergeCell ref="G70:H70"/>
    <mergeCell ref="B70:C70"/>
    <mergeCell ref="J76:P76"/>
    <mergeCell ref="J77:P77"/>
    <mergeCell ref="J78:P78"/>
    <mergeCell ref="G17:H17"/>
    <mergeCell ref="J17:O17"/>
    <mergeCell ref="G18:H18"/>
    <mergeCell ref="J18:O18"/>
    <mergeCell ref="G9:H9"/>
    <mergeCell ref="A2:Q2"/>
    <mergeCell ref="C1:P1"/>
    <mergeCell ref="B74:Q74"/>
    <mergeCell ref="J49:Q49"/>
    <mergeCell ref="J50:Q50"/>
    <mergeCell ref="G50:H50"/>
    <mergeCell ref="J3:O3"/>
    <mergeCell ref="J63:P63"/>
    <mergeCell ref="A43:Q43"/>
    <mergeCell ref="A30:Q30"/>
    <mergeCell ref="J47:Q47"/>
    <mergeCell ref="J48:Q48"/>
    <mergeCell ref="I22:K22"/>
    <mergeCell ref="I23:K23"/>
    <mergeCell ref="I24:K24"/>
    <mergeCell ref="I25:K25"/>
    <mergeCell ref="I26:K26"/>
    <mergeCell ref="I27:K27"/>
    <mergeCell ref="G20:O20"/>
  </mergeCells>
  <phoneticPr fontId="38" type="noConversion"/>
  <conditionalFormatting sqref="B46:J46 C50:J50 B45">
    <cfRule type="expression" dxfId="76" priority="163">
      <formula>$B$50="NA"</formula>
    </cfRule>
  </conditionalFormatting>
  <conditionalFormatting sqref="E47:F49 B47:C49 H47:I49">
    <cfRule type="expression" dxfId="75" priority="160">
      <formula>$B$50="NA"</formula>
    </cfRule>
  </conditionalFormatting>
  <conditionalFormatting sqref="D47:D49 J47:J49 G47:G49">
    <cfRule type="expression" dxfId="74" priority="159">
      <formula>$B$50="NA"</formula>
    </cfRule>
  </conditionalFormatting>
  <conditionalFormatting sqref="B52:Q52 C58:Q58 B53:J53 P53:Q53">
    <cfRule type="expression" dxfId="73" priority="158">
      <formula>$B$58="NA"</formula>
    </cfRule>
  </conditionalFormatting>
  <conditionalFormatting sqref="E54:F57 B54:C57 H54:I57">
    <cfRule type="expression" dxfId="72" priority="157">
      <formula>$B$58="NA"</formula>
    </cfRule>
  </conditionalFormatting>
  <conditionalFormatting sqref="D54:D57 J54:J57 P54:Q57 G54:G57">
    <cfRule type="expression" dxfId="71" priority="156">
      <formula>$B$58="NA"</formula>
    </cfRule>
  </conditionalFormatting>
  <conditionalFormatting sqref="B69:Q70 B60:Q61">
    <cfRule type="expression" dxfId="70" priority="152">
      <formula>COUNTIF($B$62:$B$68,"&lt;&gt;NA")=0</formula>
    </cfRule>
  </conditionalFormatting>
  <conditionalFormatting sqref="J62:Q65 D62:D66 G62:G66 G68 D68 B68 B62:B66">
    <cfRule type="expression" dxfId="69" priority="117">
      <formula>COUNTIF($B$62:$B$68,"&lt;&gt;NA")=0</formula>
    </cfRule>
  </conditionalFormatting>
  <conditionalFormatting sqref="H68:Q68 C62:C65 C68 E62:F66 H62:I66 E68:F68">
    <cfRule type="expression" dxfId="68" priority="116">
      <formula>COUNTIF($B$62:$B$68,"&lt;&gt;NA")=0</formula>
    </cfRule>
  </conditionalFormatting>
  <conditionalFormatting sqref="B74:Q75 C79:J79">
    <cfRule type="expression" dxfId="67" priority="115">
      <formula>$B$79="NA"</formula>
    </cfRule>
  </conditionalFormatting>
  <conditionalFormatting sqref="B76:C78 E76:F78 H76:I78">
    <cfRule type="expression" dxfId="66" priority="105">
      <formula>$B$79="NA"</formula>
    </cfRule>
  </conditionalFormatting>
  <conditionalFormatting sqref="D76:D78 J76:Q78 G76:G78">
    <cfRule type="expression" dxfId="65" priority="104">
      <formula>$B$79="NA"</formula>
    </cfRule>
  </conditionalFormatting>
  <conditionalFormatting sqref="B83:J83 C103:J103 L83">
    <cfRule type="expression" dxfId="64" priority="102">
      <formula>$B$103="NA"</formula>
    </cfRule>
  </conditionalFormatting>
  <conditionalFormatting sqref="B84:G102 I84:J102">
    <cfRule type="expression" dxfId="63" priority="94">
      <formula>$B$103="NA"</formula>
    </cfRule>
  </conditionalFormatting>
  <conditionalFormatting sqref="B105:J105 C121:J121 L105">
    <cfRule type="expression" dxfId="62" priority="824">
      <formula>$B$121="NA"</formula>
    </cfRule>
  </conditionalFormatting>
  <conditionalFormatting sqref="B125:Q125 C133:Q133 B127:Q127 B126:J126 P126:Q126">
    <cfRule type="expression" dxfId="61" priority="92">
      <formula>$B$133="NA"</formula>
    </cfRule>
  </conditionalFormatting>
  <conditionalFormatting sqref="E128:F132 J132:Q132 B128:C132 H128:I132">
    <cfRule type="expression" dxfId="60" priority="91">
      <formula>$B$133="NA"</formula>
    </cfRule>
  </conditionalFormatting>
  <conditionalFormatting sqref="D128:D132 J128:J131 P128:Q131 G128:G132">
    <cfRule type="expression" dxfId="59" priority="90">
      <formula>$B$133="NA"</formula>
    </cfRule>
  </conditionalFormatting>
  <conditionalFormatting sqref="C139:Q139 B135:Q135">
    <cfRule type="expression" dxfId="58" priority="89">
      <formula>$B$139="NA"</formula>
    </cfRule>
  </conditionalFormatting>
  <conditionalFormatting sqref="E136:F138 B136:C138 J138:Q138 H136:I138">
    <cfRule type="expression" dxfId="57" priority="88">
      <formula>$B$139="NA"</formula>
    </cfRule>
  </conditionalFormatting>
  <conditionalFormatting sqref="J136:Q137 D136:D138 G136:G138">
    <cfRule type="expression" dxfId="56" priority="87">
      <formula>$B$139="NA"</formula>
    </cfRule>
  </conditionalFormatting>
  <conditionalFormatting sqref="B143:F143 C153:F153">
    <cfRule type="expression" dxfId="55" priority="86">
      <formula>$B$153="NA"</formula>
    </cfRule>
  </conditionalFormatting>
  <conditionalFormatting sqref="B144:C152 F144:F152">
    <cfRule type="expression" dxfId="54" priority="65">
      <formula>$B$153="NA"</formula>
    </cfRule>
  </conditionalFormatting>
  <conditionalFormatting sqref="D144:E152">
    <cfRule type="expression" dxfId="53" priority="64">
      <formula>$B$153="NA"</formula>
    </cfRule>
  </conditionalFormatting>
  <conditionalFormatting sqref="C190:N190 C160:C176 C181:C189">
    <cfRule type="expression" dxfId="52" priority="165">
      <formula>$P160=TRUE</formula>
    </cfRule>
  </conditionalFormatting>
  <conditionalFormatting sqref="C193">
    <cfRule type="expression" dxfId="51" priority="167">
      <formula>$P$193=TRUE</formula>
    </cfRule>
  </conditionalFormatting>
  <conditionalFormatting sqref="C240:N249 C253:N267 C207:N207 C210:C222 C224:C233 C193:C201 C204:C206">
    <cfRule type="expression" dxfId="50" priority="175">
      <formula>$P193=TRUE</formula>
    </cfRule>
  </conditionalFormatting>
  <conditionalFormatting sqref="B106:G120 I106:J120">
    <cfRule type="expression" dxfId="49" priority="177">
      <formula>$B$121="NA"</formula>
    </cfRule>
  </conditionalFormatting>
  <conditionalFormatting sqref="H106:H120">
    <cfRule type="expression" dxfId="48" priority="176">
      <formula>$B$121="NA"</formula>
    </cfRule>
  </conditionalFormatting>
  <conditionalFormatting sqref="H84:H102">
    <cfRule type="expression" dxfId="47" priority="93">
      <formula>$B$103="NA"</formula>
    </cfRule>
  </conditionalFormatting>
  <conditionalFormatting sqref="J66:Q66">
    <cfRule type="expression" dxfId="46" priority="10">
      <formula>COUNTIF($B$62:$B$68,"&lt;&gt;NA")=0</formula>
    </cfRule>
  </conditionalFormatting>
  <conditionalFormatting sqref="C66">
    <cfRule type="expression" dxfId="45" priority="9">
      <formula>COUNTIF($B$62:$B$68,"&lt;&gt;NA")=0</formula>
    </cfRule>
  </conditionalFormatting>
  <conditionalFormatting sqref="B67 D67 G67">
    <cfRule type="expression" dxfId="44" priority="8">
      <formula>COUNTIF($B$62:$B$68,"&lt;&gt;NA")=0</formula>
    </cfRule>
  </conditionalFormatting>
  <conditionalFormatting sqref="E67:F67 H67:I67">
    <cfRule type="expression" dxfId="43" priority="7">
      <formula>COUNTIF($B$62:$B$68,"&lt;&gt;NA")=0</formula>
    </cfRule>
  </conditionalFormatting>
  <conditionalFormatting sqref="J67:Q67">
    <cfRule type="expression" dxfId="42" priority="6">
      <formula>COUNTIF($B$62:$B$68,"&lt;&gt;NA")=0</formula>
    </cfRule>
  </conditionalFormatting>
  <conditionalFormatting sqref="C67">
    <cfRule type="expression" dxfId="41" priority="5">
      <formula>COUNTIF($B$62:$B$68,"&lt;&gt;NA")=0</formula>
    </cfRule>
  </conditionalFormatting>
  <conditionalFormatting sqref="C223">
    <cfRule type="expression" dxfId="40" priority="4">
      <formula>$P223=TRUE</formula>
    </cfRule>
  </conditionalFormatting>
  <conditionalFormatting sqref="C177:C180">
    <cfRule type="expression" dxfId="39" priority="3">
      <formula>$P177=TRUE</formula>
    </cfRule>
  </conditionalFormatting>
  <conditionalFormatting sqref="C202:C203">
    <cfRule type="expression" dxfId="38" priority="1">
      <formula>$P202=TRUE</formula>
    </cfRule>
  </conditionalFormatting>
  <dataValidations count="1">
    <dataValidation type="list" allowBlank="1" showInputMessage="1" showErrorMessage="1" sqref="B54:B57" xr:uid="{1612B964-CE28-4CFD-A3DC-4EF6F24C63EC}">
      <formula1>#REF!</formula1>
    </dataValidation>
  </dataValidations>
  <pageMargins left="0.7" right="0.7" top="0.75" bottom="0.75" header="0.3" footer="0.3"/>
  <pageSetup scale="55" orientation="landscape" r:id="rId1"/>
  <drawing r:id="rId2"/>
  <legacyDrawing r:id="rId3"/>
  <controls>
    <mc:AlternateContent xmlns:mc="http://schemas.openxmlformats.org/markup-compatibility/2006">
      <mc:Choice Requires="x14">
        <control shapeId="3339" r:id="rId4" name="CheckBox4">
          <controlPr locked="0" defaultSize="0" autoLine="0" autoPict="0" r:id="rId5">
            <anchor moveWithCells="1">
              <from>
                <xdr:col>11</xdr:col>
                <xdr:colOff>19050</xdr:colOff>
                <xdr:row>21</xdr:row>
                <xdr:rowOff>47625</xdr:rowOff>
              </from>
              <to>
                <xdr:col>14</xdr:col>
                <xdr:colOff>742950</xdr:colOff>
                <xdr:row>22</xdr:row>
                <xdr:rowOff>104775</xdr:rowOff>
              </to>
            </anchor>
          </controlPr>
        </control>
      </mc:Choice>
      <mc:Fallback>
        <control shapeId="3339" r:id="rId4" name="CheckBox4"/>
      </mc:Fallback>
    </mc:AlternateContent>
    <mc:AlternateContent xmlns:mc="http://schemas.openxmlformats.org/markup-compatibility/2006">
      <mc:Choice Requires="x14">
        <control shapeId="3340" r:id="rId6" name="CheckBox5">
          <controlPr locked="0" defaultSize="0" autoLine="0" autoPict="0" r:id="rId7">
            <anchor moveWithCells="1">
              <from>
                <xdr:col>11</xdr:col>
                <xdr:colOff>28575</xdr:colOff>
                <xdr:row>22</xdr:row>
                <xdr:rowOff>152400</xdr:rowOff>
              </from>
              <to>
                <xdr:col>14</xdr:col>
                <xdr:colOff>438150</xdr:colOff>
                <xdr:row>24</xdr:row>
                <xdr:rowOff>0</xdr:rowOff>
              </to>
            </anchor>
          </controlPr>
        </control>
      </mc:Choice>
      <mc:Fallback>
        <control shapeId="3340" r:id="rId6" name="CheckBox5"/>
      </mc:Fallback>
    </mc:AlternateContent>
    <mc:AlternateContent xmlns:mc="http://schemas.openxmlformats.org/markup-compatibility/2006">
      <mc:Choice Requires="x14">
        <control shapeId="3341" r:id="rId8" name="CheckBox6">
          <controlPr locked="0" defaultSize="0" autoLine="0" autoPict="0" r:id="rId9">
            <anchor moveWithCells="1">
              <from>
                <xdr:col>11</xdr:col>
                <xdr:colOff>28575</xdr:colOff>
                <xdr:row>24</xdr:row>
                <xdr:rowOff>57150</xdr:rowOff>
              </from>
              <to>
                <xdr:col>14</xdr:col>
                <xdr:colOff>504825</xdr:colOff>
                <xdr:row>25</xdr:row>
                <xdr:rowOff>104775</xdr:rowOff>
              </to>
            </anchor>
          </controlPr>
        </control>
      </mc:Choice>
      <mc:Fallback>
        <control shapeId="3341" r:id="rId8" name="CheckBox6"/>
      </mc:Fallback>
    </mc:AlternateContent>
    <mc:AlternateContent xmlns:mc="http://schemas.openxmlformats.org/markup-compatibility/2006">
      <mc:Choice Requires="x14">
        <control shapeId="3342" r:id="rId10" name="CheckBox7">
          <controlPr locked="0" defaultSize="0" autoLine="0" autoPict="0" r:id="rId11">
            <anchor moveWithCells="1">
              <from>
                <xdr:col>11</xdr:col>
                <xdr:colOff>19050</xdr:colOff>
                <xdr:row>25</xdr:row>
                <xdr:rowOff>133350</xdr:rowOff>
              </from>
              <to>
                <xdr:col>14</xdr:col>
                <xdr:colOff>581025</xdr:colOff>
                <xdr:row>26</xdr:row>
                <xdr:rowOff>180975</xdr:rowOff>
              </to>
            </anchor>
          </controlPr>
        </control>
      </mc:Choice>
      <mc:Fallback>
        <control shapeId="3342" r:id="rId10" name="CheckBox7"/>
      </mc:Fallback>
    </mc:AlternateContent>
    <mc:AlternateContent xmlns:mc="http://schemas.openxmlformats.org/markup-compatibility/2006">
      <mc:Choice Requires="x14">
        <control shapeId="3074" r:id="rId12" name="CheckBox1">
          <controlPr locked="0" defaultSize="0" print="0" autoLine="0" linkedCell="I22" r:id="rId13">
            <anchor moveWithCells="1" sizeWithCells="1">
              <from>
                <xdr:col>8</xdr:col>
                <xdr:colOff>76200</xdr:colOff>
                <xdr:row>21</xdr:row>
                <xdr:rowOff>28575</xdr:rowOff>
              </from>
              <to>
                <xdr:col>10</xdr:col>
                <xdr:colOff>257175</xdr:colOff>
                <xdr:row>22</xdr:row>
                <xdr:rowOff>85725</xdr:rowOff>
              </to>
            </anchor>
          </controlPr>
        </control>
      </mc:Choice>
      <mc:Fallback>
        <control shapeId="3074" r:id="rId12" name="CheckBox1"/>
      </mc:Fallback>
    </mc:AlternateContent>
    <mc:AlternateContent xmlns:mc="http://schemas.openxmlformats.org/markup-compatibility/2006">
      <mc:Choice Requires="x14">
        <control shapeId="3345" r:id="rId14" name="CheckBox8">
          <controlPr locked="0" defaultSize="0" autoLine="0" linkedCell="I24" r:id="rId15">
            <anchor moveWithCells="1">
              <from>
                <xdr:col>8</xdr:col>
                <xdr:colOff>66675</xdr:colOff>
                <xdr:row>22</xdr:row>
                <xdr:rowOff>123825</xdr:rowOff>
              </from>
              <to>
                <xdr:col>10</xdr:col>
                <xdr:colOff>161925</xdr:colOff>
                <xdr:row>23</xdr:row>
                <xdr:rowOff>152400</xdr:rowOff>
              </to>
            </anchor>
          </controlPr>
        </control>
      </mc:Choice>
      <mc:Fallback>
        <control shapeId="3345" r:id="rId14" name="CheckBox8"/>
      </mc:Fallback>
    </mc:AlternateContent>
    <mc:AlternateContent xmlns:mc="http://schemas.openxmlformats.org/markup-compatibility/2006">
      <mc:Choice Requires="x14">
        <control shapeId="3075" r:id="rId16" name="CheckBox2">
          <controlPr locked="0" defaultSize="0" autoLine="0" linkedCell="I25" r:id="rId17">
            <anchor moveWithCells="1">
              <from>
                <xdr:col>8</xdr:col>
                <xdr:colOff>76200</xdr:colOff>
                <xdr:row>24</xdr:row>
                <xdr:rowOff>28575</xdr:rowOff>
              </from>
              <to>
                <xdr:col>9</xdr:col>
                <xdr:colOff>638175</xdr:colOff>
                <xdr:row>25</xdr:row>
                <xdr:rowOff>76200</xdr:rowOff>
              </to>
            </anchor>
          </controlPr>
        </control>
      </mc:Choice>
      <mc:Fallback>
        <control shapeId="3075" r:id="rId16" name="CheckBox2"/>
      </mc:Fallback>
    </mc:AlternateContent>
    <mc:AlternateContent xmlns:mc="http://schemas.openxmlformats.org/markup-compatibility/2006">
      <mc:Choice Requires="x14">
        <control shapeId="3076" r:id="rId18" name="CheckBox3">
          <controlPr locked="0" defaultSize="0" autoLine="0" linkedCell="I27" r:id="rId19">
            <anchor moveWithCells="1">
              <from>
                <xdr:col>8</xdr:col>
                <xdr:colOff>76200</xdr:colOff>
                <xdr:row>25</xdr:row>
                <xdr:rowOff>133350</xdr:rowOff>
              </from>
              <to>
                <xdr:col>10</xdr:col>
                <xdr:colOff>57150</xdr:colOff>
                <xdr:row>26</xdr:row>
                <xdr:rowOff>180975</xdr:rowOff>
              </to>
            </anchor>
          </controlPr>
        </control>
      </mc:Choice>
      <mc:Fallback>
        <control shapeId="3076" r:id="rId18" name="CheckBox3"/>
      </mc:Fallback>
    </mc:AlternateContent>
    <mc:AlternateContent xmlns:mc="http://schemas.openxmlformats.org/markup-compatibility/2006">
      <mc:Choice Requires="x14">
        <control shapeId="3078" r:id="rId20" name="Check Box 6">
          <controlPr defaultSize="0" autoFill="0" autoLine="0" autoPict="0">
            <anchor moveWithCells="1">
              <from>
                <xdr:col>14</xdr:col>
                <xdr:colOff>285750</xdr:colOff>
                <xdr:row>160</xdr:row>
                <xdr:rowOff>9525</xdr:rowOff>
              </from>
              <to>
                <xdr:col>14</xdr:col>
                <xdr:colOff>495300</xdr:colOff>
                <xdr:row>161</xdr:row>
                <xdr:rowOff>0</xdr:rowOff>
              </to>
            </anchor>
          </controlPr>
        </control>
      </mc:Choice>
    </mc:AlternateContent>
    <mc:AlternateContent xmlns:mc="http://schemas.openxmlformats.org/markup-compatibility/2006">
      <mc:Choice Requires="x14">
        <control shapeId="3080" r:id="rId21" name="Check Box 8">
          <controlPr defaultSize="0" autoFill="0" autoLine="0" autoPict="0">
            <anchor moveWithCells="1">
              <from>
                <xdr:col>14</xdr:col>
                <xdr:colOff>285750</xdr:colOff>
                <xdr:row>162</xdr:row>
                <xdr:rowOff>9525</xdr:rowOff>
              </from>
              <to>
                <xdr:col>14</xdr:col>
                <xdr:colOff>495300</xdr:colOff>
                <xdr:row>163</xdr:row>
                <xdr:rowOff>0</xdr:rowOff>
              </to>
            </anchor>
          </controlPr>
        </control>
      </mc:Choice>
    </mc:AlternateContent>
    <mc:AlternateContent xmlns:mc="http://schemas.openxmlformats.org/markup-compatibility/2006">
      <mc:Choice Requires="x14">
        <control shapeId="3081" r:id="rId22" name="Check Box 9">
          <controlPr defaultSize="0" autoFill="0" autoLine="0" autoPict="0">
            <anchor moveWithCells="1">
              <from>
                <xdr:col>14</xdr:col>
                <xdr:colOff>285750</xdr:colOff>
                <xdr:row>163</xdr:row>
                <xdr:rowOff>9525</xdr:rowOff>
              </from>
              <to>
                <xdr:col>14</xdr:col>
                <xdr:colOff>495300</xdr:colOff>
                <xdr:row>164</xdr:row>
                <xdr:rowOff>0</xdr:rowOff>
              </to>
            </anchor>
          </controlPr>
        </control>
      </mc:Choice>
    </mc:AlternateContent>
    <mc:AlternateContent xmlns:mc="http://schemas.openxmlformats.org/markup-compatibility/2006">
      <mc:Choice Requires="x14">
        <control shapeId="3082" r:id="rId23" name="Check Box 10">
          <controlPr defaultSize="0" autoFill="0" autoLine="0" autoPict="0">
            <anchor moveWithCells="1">
              <from>
                <xdr:col>14</xdr:col>
                <xdr:colOff>285750</xdr:colOff>
                <xdr:row>164</xdr:row>
                <xdr:rowOff>9525</xdr:rowOff>
              </from>
              <to>
                <xdr:col>14</xdr:col>
                <xdr:colOff>495300</xdr:colOff>
                <xdr:row>165</xdr:row>
                <xdr:rowOff>0</xdr:rowOff>
              </to>
            </anchor>
          </controlPr>
        </control>
      </mc:Choice>
    </mc:AlternateContent>
    <mc:AlternateContent xmlns:mc="http://schemas.openxmlformats.org/markup-compatibility/2006">
      <mc:Choice Requires="x14">
        <control shapeId="3083" r:id="rId24" name="Check Box 11">
          <controlPr defaultSize="0" autoFill="0" autoLine="0" autoPict="0">
            <anchor moveWithCells="1">
              <from>
                <xdr:col>14</xdr:col>
                <xdr:colOff>285750</xdr:colOff>
                <xdr:row>165</xdr:row>
                <xdr:rowOff>9525</xdr:rowOff>
              </from>
              <to>
                <xdr:col>14</xdr:col>
                <xdr:colOff>495300</xdr:colOff>
                <xdr:row>166</xdr:row>
                <xdr:rowOff>0</xdr:rowOff>
              </to>
            </anchor>
          </controlPr>
        </control>
      </mc:Choice>
    </mc:AlternateContent>
    <mc:AlternateContent xmlns:mc="http://schemas.openxmlformats.org/markup-compatibility/2006">
      <mc:Choice Requires="x14">
        <control shapeId="3084" r:id="rId25" name="Check Box 12">
          <controlPr defaultSize="0" autoFill="0" autoLine="0" autoPict="0">
            <anchor moveWithCells="1">
              <from>
                <xdr:col>14</xdr:col>
                <xdr:colOff>285750</xdr:colOff>
                <xdr:row>166</xdr:row>
                <xdr:rowOff>9525</xdr:rowOff>
              </from>
              <to>
                <xdr:col>14</xdr:col>
                <xdr:colOff>495300</xdr:colOff>
                <xdr:row>167</xdr:row>
                <xdr:rowOff>0</xdr:rowOff>
              </to>
            </anchor>
          </controlPr>
        </control>
      </mc:Choice>
    </mc:AlternateContent>
    <mc:AlternateContent xmlns:mc="http://schemas.openxmlformats.org/markup-compatibility/2006">
      <mc:Choice Requires="x14">
        <control shapeId="3085" r:id="rId26" name="Check Box 13">
          <controlPr defaultSize="0" autoFill="0" autoLine="0" autoPict="0">
            <anchor moveWithCells="1">
              <from>
                <xdr:col>14</xdr:col>
                <xdr:colOff>285750</xdr:colOff>
                <xdr:row>167</xdr:row>
                <xdr:rowOff>9525</xdr:rowOff>
              </from>
              <to>
                <xdr:col>14</xdr:col>
                <xdr:colOff>495300</xdr:colOff>
                <xdr:row>168</xdr:row>
                <xdr:rowOff>0</xdr:rowOff>
              </to>
            </anchor>
          </controlPr>
        </control>
      </mc:Choice>
    </mc:AlternateContent>
    <mc:AlternateContent xmlns:mc="http://schemas.openxmlformats.org/markup-compatibility/2006">
      <mc:Choice Requires="x14">
        <control shapeId="3086" r:id="rId27" name="Check Box 14">
          <controlPr defaultSize="0" autoFill="0" autoLine="0" autoPict="0">
            <anchor moveWithCells="1">
              <from>
                <xdr:col>14</xdr:col>
                <xdr:colOff>285750</xdr:colOff>
                <xdr:row>168</xdr:row>
                <xdr:rowOff>9525</xdr:rowOff>
              </from>
              <to>
                <xdr:col>14</xdr:col>
                <xdr:colOff>495300</xdr:colOff>
                <xdr:row>169</xdr:row>
                <xdr:rowOff>0</xdr:rowOff>
              </to>
            </anchor>
          </controlPr>
        </control>
      </mc:Choice>
    </mc:AlternateContent>
    <mc:AlternateContent xmlns:mc="http://schemas.openxmlformats.org/markup-compatibility/2006">
      <mc:Choice Requires="x14">
        <control shapeId="3087" r:id="rId28" name="Check Box 15">
          <controlPr defaultSize="0" autoFill="0" autoLine="0" autoPict="0">
            <anchor moveWithCells="1">
              <from>
                <xdr:col>14</xdr:col>
                <xdr:colOff>285750</xdr:colOff>
                <xdr:row>169</xdr:row>
                <xdr:rowOff>9525</xdr:rowOff>
              </from>
              <to>
                <xdr:col>14</xdr:col>
                <xdr:colOff>495300</xdr:colOff>
                <xdr:row>170</xdr:row>
                <xdr:rowOff>0</xdr:rowOff>
              </to>
            </anchor>
          </controlPr>
        </control>
      </mc:Choice>
    </mc:AlternateContent>
    <mc:AlternateContent xmlns:mc="http://schemas.openxmlformats.org/markup-compatibility/2006">
      <mc:Choice Requires="x14">
        <control shapeId="3088" r:id="rId29" name="Check Box 16">
          <controlPr defaultSize="0" autoFill="0" autoLine="0" autoPict="0">
            <anchor moveWithCells="1">
              <from>
                <xdr:col>14</xdr:col>
                <xdr:colOff>285750</xdr:colOff>
                <xdr:row>170</xdr:row>
                <xdr:rowOff>9525</xdr:rowOff>
              </from>
              <to>
                <xdr:col>14</xdr:col>
                <xdr:colOff>495300</xdr:colOff>
                <xdr:row>171</xdr:row>
                <xdr:rowOff>0</xdr:rowOff>
              </to>
            </anchor>
          </controlPr>
        </control>
      </mc:Choice>
    </mc:AlternateContent>
    <mc:AlternateContent xmlns:mc="http://schemas.openxmlformats.org/markup-compatibility/2006">
      <mc:Choice Requires="x14">
        <control shapeId="3089" r:id="rId30" name="Check Box 17">
          <controlPr defaultSize="0" autoFill="0" autoLine="0" autoPict="0">
            <anchor moveWithCells="1">
              <from>
                <xdr:col>14</xdr:col>
                <xdr:colOff>285750</xdr:colOff>
                <xdr:row>171</xdr:row>
                <xdr:rowOff>9525</xdr:rowOff>
              </from>
              <to>
                <xdr:col>14</xdr:col>
                <xdr:colOff>495300</xdr:colOff>
                <xdr:row>172</xdr:row>
                <xdr:rowOff>0</xdr:rowOff>
              </to>
            </anchor>
          </controlPr>
        </control>
      </mc:Choice>
    </mc:AlternateContent>
    <mc:AlternateContent xmlns:mc="http://schemas.openxmlformats.org/markup-compatibility/2006">
      <mc:Choice Requires="x14">
        <control shapeId="3090" r:id="rId31" name="Check Box 18">
          <controlPr defaultSize="0" autoFill="0" autoLine="0" autoPict="0">
            <anchor moveWithCells="1">
              <from>
                <xdr:col>14</xdr:col>
                <xdr:colOff>285750</xdr:colOff>
                <xdr:row>172</xdr:row>
                <xdr:rowOff>9525</xdr:rowOff>
              </from>
              <to>
                <xdr:col>14</xdr:col>
                <xdr:colOff>495300</xdr:colOff>
                <xdr:row>173</xdr:row>
                <xdr:rowOff>0</xdr:rowOff>
              </to>
            </anchor>
          </controlPr>
        </control>
      </mc:Choice>
    </mc:AlternateContent>
    <mc:AlternateContent xmlns:mc="http://schemas.openxmlformats.org/markup-compatibility/2006">
      <mc:Choice Requires="x14">
        <control shapeId="3091" r:id="rId32" name="Check Box 19">
          <controlPr defaultSize="0" autoFill="0" autoLine="0" autoPict="0">
            <anchor moveWithCells="1">
              <from>
                <xdr:col>14</xdr:col>
                <xdr:colOff>285750</xdr:colOff>
                <xdr:row>173</xdr:row>
                <xdr:rowOff>9525</xdr:rowOff>
              </from>
              <to>
                <xdr:col>14</xdr:col>
                <xdr:colOff>495300</xdr:colOff>
                <xdr:row>174</xdr:row>
                <xdr:rowOff>0</xdr:rowOff>
              </to>
            </anchor>
          </controlPr>
        </control>
      </mc:Choice>
    </mc:AlternateContent>
    <mc:AlternateContent xmlns:mc="http://schemas.openxmlformats.org/markup-compatibility/2006">
      <mc:Choice Requires="x14">
        <control shapeId="3092" r:id="rId33" name="Check Box 20">
          <controlPr defaultSize="0" autoFill="0" autoLine="0" autoPict="0">
            <anchor moveWithCells="1">
              <from>
                <xdr:col>14</xdr:col>
                <xdr:colOff>285750</xdr:colOff>
                <xdr:row>174</xdr:row>
                <xdr:rowOff>9525</xdr:rowOff>
              </from>
              <to>
                <xdr:col>14</xdr:col>
                <xdr:colOff>495300</xdr:colOff>
                <xdr:row>175</xdr:row>
                <xdr:rowOff>0</xdr:rowOff>
              </to>
            </anchor>
          </controlPr>
        </control>
      </mc:Choice>
    </mc:AlternateContent>
    <mc:AlternateContent xmlns:mc="http://schemas.openxmlformats.org/markup-compatibility/2006">
      <mc:Choice Requires="x14">
        <control shapeId="3094" r:id="rId34" name="Check Box 22">
          <controlPr defaultSize="0" autoFill="0" autoLine="0" autoPict="0">
            <anchor moveWithCells="1">
              <from>
                <xdr:col>15</xdr:col>
                <xdr:colOff>295275</xdr:colOff>
                <xdr:row>160</xdr:row>
                <xdr:rowOff>9525</xdr:rowOff>
              </from>
              <to>
                <xdr:col>15</xdr:col>
                <xdr:colOff>504825</xdr:colOff>
                <xdr:row>161</xdr:row>
                <xdr:rowOff>0</xdr:rowOff>
              </to>
            </anchor>
          </controlPr>
        </control>
      </mc:Choice>
    </mc:AlternateContent>
    <mc:AlternateContent xmlns:mc="http://schemas.openxmlformats.org/markup-compatibility/2006">
      <mc:Choice Requires="x14">
        <control shapeId="3096" r:id="rId35" name="Check Box 24">
          <controlPr defaultSize="0" autoFill="0" autoLine="0" autoPict="0">
            <anchor moveWithCells="1">
              <from>
                <xdr:col>15</xdr:col>
                <xdr:colOff>295275</xdr:colOff>
                <xdr:row>162</xdr:row>
                <xdr:rowOff>9525</xdr:rowOff>
              </from>
              <to>
                <xdr:col>15</xdr:col>
                <xdr:colOff>504825</xdr:colOff>
                <xdr:row>163</xdr:row>
                <xdr:rowOff>0</xdr:rowOff>
              </to>
            </anchor>
          </controlPr>
        </control>
      </mc:Choice>
    </mc:AlternateContent>
    <mc:AlternateContent xmlns:mc="http://schemas.openxmlformats.org/markup-compatibility/2006">
      <mc:Choice Requires="x14">
        <control shapeId="3097" r:id="rId36" name="Check Box 25">
          <controlPr defaultSize="0" autoFill="0" autoLine="0" autoPict="0">
            <anchor moveWithCells="1">
              <from>
                <xdr:col>15</xdr:col>
                <xdr:colOff>295275</xdr:colOff>
                <xdr:row>163</xdr:row>
                <xdr:rowOff>9525</xdr:rowOff>
              </from>
              <to>
                <xdr:col>15</xdr:col>
                <xdr:colOff>504825</xdr:colOff>
                <xdr:row>164</xdr:row>
                <xdr:rowOff>0</xdr:rowOff>
              </to>
            </anchor>
          </controlPr>
        </control>
      </mc:Choice>
    </mc:AlternateContent>
    <mc:AlternateContent xmlns:mc="http://schemas.openxmlformats.org/markup-compatibility/2006">
      <mc:Choice Requires="x14">
        <control shapeId="3098" r:id="rId37" name="Check Box 26">
          <controlPr defaultSize="0" autoFill="0" autoLine="0" autoPict="0">
            <anchor moveWithCells="1">
              <from>
                <xdr:col>15</xdr:col>
                <xdr:colOff>295275</xdr:colOff>
                <xdr:row>164</xdr:row>
                <xdr:rowOff>9525</xdr:rowOff>
              </from>
              <to>
                <xdr:col>15</xdr:col>
                <xdr:colOff>504825</xdr:colOff>
                <xdr:row>165</xdr:row>
                <xdr:rowOff>0</xdr:rowOff>
              </to>
            </anchor>
          </controlPr>
        </control>
      </mc:Choice>
    </mc:AlternateContent>
    <mc:AlternateContent xmlns:mc="http://schemas.openxmlformats.org/markup-compatibility/2006">
      <mc:Choice Requires="x14">
        <control shapeId="3099" r:id="rId38" name="Check Box 27">
          <controlPr defaultSize="0" autoFill="0" autoLine="0" autoPict="0">
            <anchor moveWithCells="1">
              <from>
                <xdr:col>15</xdr:col>
                <xdr:colOff>295275</xdr:colOff>
                <xdr:row>165</xdr:row>
                <xdr:rowOff>9525</xdr:rowOff>
              </from>
              <to>
                <xdr:col>15</xdr:col>
                <xdr:colOff>504825</xdr:colOff>
                <xdr:row>166</xdr:row>
                <xdr:rowOff>0</xdr:rowOff>
              </to>
            </anchor>
          </controlPr>
        </control>
      </mc:Choice>
    </mc:AlternateContent>
    <mc:AlternateContent xmlns:mc="http://schemas.openxmlformats.org/markup-compatibility/2006">
      <mc:Choice Requires="x14">
        <control shapeId="3100" r:id="rId39" name="Check Box 28">
          <controlPr defaultSize="0" autoFill="0" autoLine="0" autoPict="0">
            <anchor moveWithCells="1">
              <from>
                <xdr:col>15</xdr:col>
                <xdr:colOff>295275</xdr:colOff>
                <xdr:row>166</xdr:row>
                <xdr:rowOff>9525</xdr:rowOff>
              </from>
              <to>
                <xdr:col>15</xdr:col>
                <xdr:colOff>504825</xdr:colOff>
                <xdr:row>167</xdr:row>
                <xdr:rowOff>0</xdr:rowOff>
              </to>
            </anchor>
          </controlPr>
        </control>
      </mc:Choice>
    </mc:AlternateContent>
    <mc:AlternateContent xmlns:mc="http://schemas.openxmlformats.org/markup-compatibility/2006">
      <mc:Choice Requires="x14">
        <control shapeId="3101" r:id="rId40" name="Check Box 29">
          <controlPr defaultSize="0" autoFill="0" autoLine="0" autoPict="0">
            <anchor moveWithCells="1">
              <from>
                <xdr:col>15</xdr:col>
                <xdr:colOff>295275</xdr:colOff>
                <xdr:row>167</xdr:row>
                <xdr:rowOff>9525</xdr:rowOff>
              </from>
              <to>
                <xdr:col>15</xdr:col>
                <xdr:colOff>504825</xdr:colOff>
                <xdr:row>168</xdr:row>
                <xdr:rowOff>0</xdr:rowOff>
              </to>
            </anchor>
          </controlPr>
        </control>
      </mc:Choice>
    </mc:AlternateContent>
    <mc:AlternateContent xmlns:mc="http://schemas.openxmlformats.org/markup-compatibility/2006">
      <mc:Choice Requires="x14">
        <control shapeId="3102" r:id="rId41" name="Check Box 30">
          <controlPr defaultSize="0" autoFill="0" autoLine="0" autoPict="0">
            <anchor moveWithCells="1">
              <from>
                <xdr:col>15</xdr:col>
                <xdr:colOff>295275</xdr:colOff>
                <xdr:row>168</xdr:row>
                <xdr:rowOff>9525</xdr:rowOff>
              </from>
              <to>
                <xdr:col>15</xdr:col>
                <xdr:colOff>504825</xdr:colOff>
                <xdr:row>169</xdr:row>
                <xdr:rowOff>0</xdr:rowOff>
              </to>
            </anchor>
          </controlPr>
        </control>
      </mc:Choice>
    </mc:AlternateContent>
    <mc:AlternateContent xmlns:mc="http://schemas.openxmlformats.org/markup-compatibility/2006">
      <mc:Choice Requires="x14">
        <control shapeId="3103" r:id="rId42" name="Check Box 31">
          <controlPr defaultSize="0" autoFill="0" autoLine="0" autoPict="0">
            <anchor moveWithCells="1">
              <from>
                <xdr:col>15</xdr:col>
                <xdr:colOff>295275</xdr:colOff>
                <xdr:row>169</xdr:row>
                <xdr:rowOff>9525</xdr:rowOff>
              </from>
              <to>
                <xdr:col>15</xdr:col>
                <xdr:colOff>504825</xdr:colOff>
                <xdr:row>170</xdr:row>
                <xdr:rowOff>0</xdr:rowOff>
              </to>
            </anchor>
          </controlPr>
        </control>
      </mc:Choice>
    </mc:AlternateContent>
    <mc:AlternateContent xmlns:mc="http://schemas.openxmlformats.org/markup-compatibility/2006">
      <mc:Choice Requires="x14">
        <control shapeId="3104" r:id="rId43" name="Check Box 32">
          <controlPr defaultSize="0" autoFill="0" autoLine="0" autoPict="0">
            <anchor moveWithCells="1">
              <from>
                <xdr:col>15</xdr:col>
                <xdr:colOff>295275</xdr:colOff>
                <xdr:row>170</xdr:row>
                <xdr:rowOff>9525</xdr:rowOff>
              </from>
              <to>
                <xdr:col>15</xdr:col>
                <xdr:colOff>504825</xdr:colOff>
                <xdr:row>171</xdr:row>
                <xdr:rowOff>0</xdr:rowOff>
              </to>
            </anchor>
          </controlPr>
        </control>
      </mc:Choice>
    </mc:AlternateContent>
    <mc:AlternateContent xmlns:mc="http://schemas.openxmlformats.org/markup-compatibility/2006">
      <mc:Choice Requires="x14">
        <control shapeId="3105" r:id="rId44" name="Check Box 33">
          <controlPr defaultSize="0" autoFill="0" autoLine="0" autoPict="0">
            <anchor moveWithCells="1">
              <from>
                <xdr:col>15</xdr:col>
                <xdr:colOff>295275</xdr:colOff>
                <xdr:row>171</xdr:row>
                <xdr:rowOff>9525</xdr:rowOff>
              </from>
              <to>
                <xdr:col>15</xdr:col>
                <xdr:colOff>504825</xdr:colOff>
                <xdr:row>172</xdr:row>
                <xdr:rowOff>0</xdr:rowOff>
              </to>
            </anchor>
          </controlPr>
        </control>
      </mc:Choice>
    </mc:AlternateContent>
    <mc:AlternateContent xmlns:mc="http://schemas.openxmlformats.org/markup-compatibility/2006">
      <mc:Choice Requires="x14">
        <control shapeId="3106" r:id="rId45" name="Check Box 34">
          <controlPr defaultSize="0" autoFill="0" autoLine="0" autoPict="0">
            <anchor moveWithCells="1">
              <from>
                <xdr:col>15</xdr:col>
                <xdr:colOff>295275</xdr:colOff>
                <xdr:row>172</xdr:row>
                <xdr:rowOff>9525</xdr:rowOff>
              </from>
              <to>
                <xdr:col>15</xdr:col>
                <xdr:colOff>504825</xdr:colOff>
                <xdr:row>173</xdr:row>
                <xdr:rowOff>0</xdr:rowOff>
              </to>
            </anchor>
          </controlPr>
        </control>
      </mc:Choice>
    </mc:AlternateContent>
    <mc:AlternateContent xmlns:mc="http://schemas.openxmlformats.org/markup-compatibility/2006">
      <mc:Choice Requires="x14">
        <control shapeId="3107" r:id="rId46" name="Check Box 35">
          <controlPr defaultSize="0" autoFill="0" autoLine="0" autoPict="0">
            <anchor moveWithCells="1">
              <from>
                <xdr:col>15</xdr:col>
                <xdr:colOff>295275</xdr:colOff>
                <xdr:row>173</xdr:row>
                <xdr:rowOff>9525</xdr:rowOff>
              </from>
              <to>
                <xdr:col>15</xdr:col>
                <xdr:colOff>504825</xdr:colOff>
                <xdr:row>174</xdr:row>
                <xdr:rowOff>0</xdr:rowOff>
              </to>
            </anchor>
          </controlPr>
        </control>
      </mc:Choice>
    </mc:AlternateContent>
    <mc:AlternateContent xmlns:mc="http://schemas.openxmlformats.org/markup-compatibility/2006">
      <mc:Choice Requires="x14">
        <control shapeId="3108" r:id="rId47" name="Check Box 36">
          <controlPr defaultSize="0" autoFill="0" autoLine="0" autoPict="0">
            <anchor moveWithCells="1">
              <from>
                <xdr:col>15</xdr:col>
                <xdr:colOff>295275</xdr:colOff>
                <xdr:row>174</xdr:row>
                <xdr:rowOff>9525</xdr:rowOff>
              </from>
              <to>
                <xdr:col>15</xdr:col>
                <xdr:colOff>504825</xdr:colOff>
                <xdr:row>175</xdr:row>
                <xdr:rowOff>0</xdr:rowOff>
              </to>
            </anchor>
          </controlPr>
        </control>
      </mc:Choice>
    </mc:AlternateContent>
    <mc:AlternateContent xmlns:mc="http://schemas.openxmlformats.org/markup-compatibility/2006">
      <mc:Choice Requires="x14">
        <control shapeId="3110" r:id="rId48" name="Check Box 38">
          <controlPr defaultSize="0" autoFill="0" autoLine="0" autoPict="0">
            <anchor moveWithCells="1">
              <from>
                <xdr:col>14</xdr:col>
                <xdr:colOff>285750</xdr:colOff>
                <xdr:row>193</xdr:row>
                <xdr:rowOff>9525</xdr:rowOff>
              </from>
              <to>
                <xdr:col>14</xdr:col>
                <xdr:colOff>495300</xdr:colOff>
                <xdr:row>194</xdr:row>
                <xdr:rowOff>0</xdr:rowOff>
              </to>
            </anchor>
          </controlPr>
        </control>
      </mc:Choice>
    </mc:AlternateContent>
    <mc:AlternateContent xmlns:mc="http://schemas.openxmlformats.org/markup-compatibility/2006">
      <mc:Choice Requires="x14">
        <control shapeId="3111" r:id="rId49" name="Check Box 39">
          <controlPr defaultSize="0" autoFill="0" autoLine="0" autoPict="0">
            <anchor moveWithCells="1">
              <from>
                <xdr:col>14</xdr:col>
                <xdr:colOff>285750</xdr:colOff>
                <xdr:row>194</xdr:row>
                <xdr:rowOff>9525</xdr:rowOff>
              </from>
              <to>
                <xdr:col>14</xdr:col>
                <xdr:colOff>495300</xdr:colOff>
                <xdr:row>195</xdr:row>
                <xdr:rowOff>0</xdr:rowOff>
              </to>
            </anchor>
          </controlPr>
        </control>
      </mc:Choice>
    </mc:AlternateContent>
    <mc:AlternateContent xmlns:mc="http://schemas.openxmlformats.org/markup-compatibility/2006">
      <mc:Choice Requires="x14">
        <control shapeId="3112" r:id="rId50" name="Check Box 40">
          <controlPr defaultSize="0" autoFill="0" autoLine="0" autoPict="0">
            <anchor moveWithCells="1">
              <from>
                <xdr:col>14</xdr:col>
                <xdr:colOff>285750</xdr:colOff>
                <xdr:row>195</xdr:row>
                <xdr:rowOff>9525</xdr:rowOff>
              </from>
              <to>
                <xdr:col>14</xdr:col>
                <xdr:colOff>495300</xdr:colOff>
                <xdr:row>196</xdr:row>
                <xdr:rowOff>0</xdr:rowOff>
              </to>
            </anchor>
          </controlPr>
        </control>
      </mc:Choice>
    </mc:AlternateContent>
    <mc:AlternateContent xmlns:mc="http://schemas.openxmlformats.org/markup-compatibility/2006">
      <mc:Choice Requires="x14">
        <control shapeId="3113" r:id="rId51" name="Check Box 41">
          <controlPr defaultSize="0" autoFill="0" autoLine="0" autoPict="0">
            <anchor moveWithCells="1">
              <from>
                <xdr:col>14</xdr:col>
                <xdr:colOff>285750</xdr:colOff>
                <xdr:row>196</xdr:row>
                <xdr:rowOff>9525</xdr:rowOff>
              </from>
              <to>
                <xdr:col>14</xdr:col>
                <xdr:colOff>495300</xdr:colOff>
                <xdr:row>197</xdr:row>
                <xdr:rowOff>0</xdr:rowOff>
              </to>
            </anchor>
          </controlPr>
        </control>
      </mc:Choice>
    </mc:AlternateContent>
    <mc:AlternateContent xmlns:mc="http://schemas.openxmlformats.org/markup-compatibility/2006">
      <mc:Choice Requires="x14">
        <control shapeId="3114" r:id="rId52" name="Check Box 42">
          <controlPr defaultSize="0" autoFill="0" autoLine="0" autoPict="0">
            <anchor moveWithCells="1">
              <from>
                <xdr:col>14</xdr:col>
                <xdr:colOff>285750</xdr:colOff>
                <xdr:row>197</xdr:row>
                <xdr:rowOff>9525</xdr:rowOff>
              </from>
              <to>
                <xdr:col>14</xdr:col>
                <xdr:colOff>495300</xdr:colOff>
                <xdr:row>198</xdr:row>
                <xdr:rowOff>0</xdr:rowOff>
              </to>
            </anchor>
          </controlPr>
        </control>
      </mc:Choice>
    </mc:AlternateContent>
    <mc:AlternateContent xmlns:mc="http://schemas.openxmlformats.org/markup-compatibility/2006">
      <mc:Choice Requires="x14">
        <control shapeId="3115" r:id="rId53" name="Check Box 43">
          <controlPr defaultSize="0" autoFill="0" autoLine="0" autoPict="0">
            <anchor moveWithCells="1">
              <from>
                <xdr:col>14</xdr:col>
                <xdr:colOff>285750</xdr:colOff>
                <xdr:row>198</xdr:row>
                <xdr:rowOff>9525</xdr:rowOff>
              </from>
              <to>
                <xdr:col>14</xdr:col>
                <xdr:colOff>495300</xdr:colOff>
                <xdr:row>199</xdr:row>
                <xdr:rowOff>0</xdr:rowOff>
              </to>
            </anchor>
          </controlPr>
        </control>
      </mc:Choice>
    </mc:AlternateContent>
    <mc:AlternateContent xmlns:mc="http://schemas.openxmlformats.org/markup-compatibility/2006">
      <mc:Choice Requires="x14">
        <control shapeId="3116" r:id="rId54" name="Check Box 44">
          <controlPr defaultSize="0" autoFill="0" autoLine="0" autoPict="0">
            <anchor moveWithCells="1">
              <from>
                <xdr:col>14</xdr:col>
                <xdr:colOff>285750</xdr:colOff>
                <xdr:row>199</xdr:row>
                <xdr:rowOff>9525</xdr:rowOff>
              </from>
              <to>
                <xdr:col>14</xdr:col>
                <xdr:colOff>495300</xdr:colOff>
                <xdr:row>200</xdr:row>
                <xdr:rowOff>0</xdr:rowOff>
              </to>
            </anchor>
          </controlPr>
        </control>
      </mc:Choice>
    </mc:AlternateContent>
    <mc:AlternateContent xmlns:mc="http://schemas.openxmlformats.org/markup-compatibility/2006">
      <mc:Choice Requires="x14">
        <control shapeId="3117" r:id="rId55" name="Check Box 45">
          <controlPr defaultSize="0" autoFill="0" autoLine="0" autoPict="0">
            <anchor moveWithCells="1">
              <from>
                <xdr:col>14</xdr:col>
                <xdr:colOff>285750</xdr:colOff>
                <xdr:row>200</xdr:row>
                <xdr:rowOff>9525</xdr:rowOff>
              </from>
              <to>
                <xdr:col>14</xdr:col>
                <xdr:colOff>495300</xdr:colOff>
                <xdr:row>201</xdr:row>
                <xdr:rowOff>0</xdr:rowOff>
              </to>
            </anchor>
          </controlPr>
        </control>
      </mc:Choice>
    </mc:AlternateContent>
    <mc:AlternateContent xmlns:mc="http://schemas.openxmlformats.org/markup-compatibility/2006">
      <mc:Choice Requires="x14">
        <control shapeId="3118" r:id="rId56" name="Check Box 46">
          <controlPr defaultSize="0" autoFill="0" autoLine="0" autoPict="0">
            <anchor moveWithCells="1">
              <from>
                <xdr:col>14</xdr:col>
                <xdr:colOff>285750</xdr:colOff>
                <xdr:row>201</xdr:row>
                <xdr:rowOff>9525</xdr:rowOff>
              </from>
              <to>
                <xdr:col>14</xdr:col>
                <xdr:colOff>495300</xdr:colOff>
                <xdr:row>202</xdr:row>
                <xdr:rowOff>0</xdr:rowOff>
              </to>
            </anchor>
          </controlPr>
        </control>
      </mc:Choice>
    </mc:AlternateContent>
    <mc:AlternateContent xmlns:mc="http://schemas.openxmlformats.org/markup-compatibility/2006">
      <mc:Choice Requires="x14">
        <control shapeId="3119" r:id="rId57" name="Check Box 47">
          <controlPr defaultSize="0" autoFill="0" autoLine="0" autoPict="0">
            <anchor moveWithCells="1">
              <from>
                <xdr:col>14</xdr:col>
                <xdr:colOff>285750</xdr:colOff>
                <xdr:row>202</xdr:row>
                <xdr:rowOff>9525</xdr:rowOff>
              </from>
              <to>
                <xdr:col>14</xdr:col>
                <xdr:colOff>495300</xdr:colOff>
                <xdr:row>203</xdr:row>
                <xdr:rowOff>0</xdr:rowOff>
              </to>
            </anchor>
          </controlPr>
        </control>
      </mc:Choice>
    </mc:AlternateContent>
    <mc:AlternateContent xmlns:mc="http://schemas.openxmlformats.org/markup-compatibility/2006">
      <mc:Choice Requires="x14">
        <control shapeId="3120" r:id="rId58" name="Check Box 48">
          <controlPr defaultSize="0" autoFill="0" autoLine="0" autoPict="0">
            <anchor moveWithCells="1">
              <from>
                <xdr:col>14</xdr:col>
                <xdr:colOff>285750</xdr:colOff>
                <xdr:row>203</xdr:row>
                <xdr:rowOff>9525</xdr:rowOff>
              </from>
              <to>
                <xdr:col>14</xdr:col>
                <xdr:colOff>495300</xdr:colOff>
                <xdr:row>204</xdr:row>
                <xdr:rowOff>0</xdr:rowOff>
              </to>
            </anchor>
          </controlPr>
        </control>
      </mc:Choice>
    </mc:AlternateContent>
    <mc:AlternateContent xmlns:mc="http://schemas.openxmlformats.org/markup-compatibility/2006">
      <mc:Choice Requires="x14">
        <control shapeId="3130" r:id="rId59" name="Check Box 58">
          <controlPr defaultSize="0" autoFill="0" autoLine="0" autoPict="0">
            <anchor moveWithCells="1">
              <from>
                <xdr:col>15</xdr:col>
                <xdr:colOff>295275</xdr:colOff>
                <xdr:row>193</xdr:row>
                <xdr:rowOff>9525</xdr:rowOff>
              </from>
              <to>
                <xdr:col>15</xdr:col>
                <xdr:colOff>504825</xdr:colOff>
                <xdr:row>194</xdr:row>
                <xdr:rowOff>0</xdr:rowOff>
              </to>
            </anchor>
          </controlPr>
        </control>
      </mc:Choice>
    </mc:AlternateContent>
    <mc:AlternateContent xmlns:mc="http://schemas.openxmlformats.org/markup-compatibility/2006">
      <mc:Choice Requires="x14">
        <control shapeId="3131" r:id="rId60" name="Check Box 59">
          <controlPr defaultSize="0" autoFill="0" autoLine="0" autoPict="0">
            <anchor moveWithCells="1">
              <from>
                <xdr:col>15</xdr:col>
                <xdr:colOff>295275</xdr:colOff>
                <xdr:row>194</xdr:row>
                <xdr:rowOff>9525</xdr:rowOff>
              </from>
              <to>
                <xdr:col>15</xdr:col>
                <xdr:colOff>504825</xdr:colOff>
                <xdr:row>195</xdr:row>
                <xdr:rowOff>0</xdr:rowOff>
              </to>
            </anchor>
          </controlPr>
        </control>
      </mc:Choice>
    </mc:AlternateContent>
    <mc:AlternateContent xmlns:mc="http://schemas.openxmlformats.org/markup-compatibility/2006">
      <mc:Choice Requires="x14">
        <control shapeId="3132" r:id="rId61" name="Check Box 60">
          <controlPr defaultSize="0" autoFill="0" autoLine="0" autoPict="0">
            <anchor moveWithCells="1">
              <from>
                <xdr:col>15</xdr:col>
                <xdr:colOff>295275</xdr:colOff>
                <xdr:row>195</xdr:row>
                <xdr:rowOff>9525</xdr:rowOff>
              </from>
              <to>
                <xdr:col>15</xdr:col>
                <xdr:colOff>504825</xdr:colOff>
                <xdr:row>196</xdr:row>
                <xdr:rowOff>0</xdr:rowOff>
              </to>
            </anchor>
          </controlPr>
        </control>
      </mc:Choice>
    </mc:AlternateContent>
    <mc:AlternateContent xmlns:mc="http://schemas.openxmlformats.org/markup-compatibility/2006">
      <mc:Choice Requires="x14">
        <control shapeId="3133" r:id="rId62" name="Check Box 61">
          <controlPr defaultSize="0" autoFill="0" autoLine="0" autoPict="0">
            <anchor moveWithCells="1">
              <from>
                <xdr:col>15</xdr:col>
                <xdr:colOff>295275</xdr:colOff>
                <xdr:row>196</xdr:row>
                <xdr:rowOff>9525</xdr:rowOff>
              </from>
              <to>
                <xdr:col>15</xdr:col>
                <xdr:colOff>504825</xdr:colOff>
                <xdr:row>197</xdr:row>
                <xdr:rowOff>0</xdr:rowOff>
              </to>
            </anchor>
          </controlPr>
        </control>
      </mc:Choice>
    </mc:AlternateContent>
    <mc:AlternateContent xmlns:mc="http://schemas.openxmlformats.org/markup-compatibility/2006">
      <mc:Choice Requires="x14">
        <control shapeId="3134" r:id="rId63" name="Check Box 62">
          <controlPr defaultSize="0" autoFill="0" autoLine="0" autoPict="0">
            <anchor moveWithCells="1">
              <from>
                <xdr:col>15</xdr:col>
                <xdr:colOff>295275</xdr:colOff>
                <xdr:row>197</xdr:row>
                <xdr:rowOff>9525</xdr:rowOff>
              </from>
              <to>
                <xdr:col>15</xdr:col>
                <xdr:colOff>504825</xdr:colOff>
                <xdr:row>198</xdr:row>
                <xdr:rowOff>0</xdr:rowOff>
              </to>
            </anchor>
          </controlPr>
        </control>
      </mc:Choice>
    </mc:AlternateContent>
    <mc:AlternateContent xmlns:mc="http://schemas.openxmlformats.org/markup-compatibility/2006">
      <mc:Choice Requires="x14">
        <control shapeId="3135" r:id="rId64" name="Check Box 63">
          <controlPr defaultSize="0" autoFill="0" autoLine="0" autoPict="0">
            <anchor moveWithCells="1">
              <from>
                <xdr:col>15</xdr:col>
                <xdr:colOff>295275</xdr:colOff>
                <xdr:row>198</xdr:row>
                <xdr:rowOff>9525</xdr:rowOff>
              </from>
              <to>
                <xdr:col>15</xdr:col>
                <xdr:colOff>504825</xdr:colOff>
                <xdr:row>199</xdr:row>
                <xdr:rowOff>0</xdr:rowOff>
              </to>
            </anchor>
          </controlPr>
        </control>
      </mc:Choice>
    </mc:AlternateContent>
    <mc:AlternateContent xmlns:mc="http://schemas.openxmlformats.org/markup-compatibility/2006">
      <mc:Choice Requires="x14">
        <control shapeId="3136" r:id="rId65" name="Check Box 64">
          <controlPr defaultSize="0" autoFill="0" autoLine="0" autoPict="0">
            <anchor moveWithCells="1">
              <from>
                <xdr:col>15</xdr:col>
                <xdr:colOff>295275</xdr:colOff>
                <xdr:row>199</xdr:row>
                <xdr:rowOff>9525</xdr:rowOff>
              </from>
              <to>
                <xdr:col>15</xdr:col>
                <xdr:colOff>504825</xdr:colOff>
                <xdr:row>200</xdr:row>
                <xdr:rowOff>0</xdr:rowOff>
              </to>
            </anchor>
          </controlPr>
        </control>
      </mc:Choice>
    </mc:AlternateContent>
    <mc:AlternateContent xmlns:mc="http://schemas.openxmlformats.org/markup-compatibility/2006">
      <mc:Choice Requires="x14">
        <control shapeId="3137" r:id="rId66" name="Check Box 65">
          <controlPr defaultSize="0" autoFill="0" autoLine="0" autoPict="0">
            <anchor moveWithCells="1">
              <from>
                <xdr:col>15</xdr:col>
                <xdr:colOff>295275</xdr:colOff>
                <xdr:row>200</xdr:row>
                <xdr:rowOff>9525</xdr:rowOff>
              </from>
              <to>
                <xdr:col>15</xdr:col>
                <xdr:colOff>504825</xdr:colOff>
                <xdr:row>201</xdr:row>
                <xdr:rowOff>0</xdr:rowOff>
              </to>
            </anchor>
          </controlPr>
        </control>
      </mc:Choice>
    </mc:AlternateContent>
    <mc:AlternateContent xmlns:mc="http://schemas.openxmlformats.org/markup-compatibility/2006">
      <mc:Choice Requires="x14">
        <control shapeId="3138" r:id="rId67" name="Check Box 66">
          <controlPr defaultSize="0" autoFill="0" autoLine="0" autoPict="0">
            <anchor moveWithCells="1">
              <from>
                <xdr:col>15</xdr:col>
                <xdr:colOff>295275</xdr:colOff>
                <xdr:row>201</xdr:row>
                <xdr:rowOff>9525</xdr:rowOff>
              </from>
              <to>
                <xdr:col>15</xdr:col>
                <xdr:colOff>504825</xdr:colOff>
                <xdr:row>202</xdr:row>
                <xdr:rowOff>0</xdr:rowOff>
              </to>
            </anchor>
          </controlPr>
        </control>
      </mc:Choice>
    </mc:AlternateContent>
    <mc:AlternateContent xmlns:mc="http://schemas.openxmlformats.org/markup-compatibility/2006">
      <mc:Choice Requires="x14">
        <control shapeId="3139" r:id="rId68" name="Check Box 67">
          <controlPr defaultSize="0" autoFill="0" autoLine="0" autoPict="0">
            <anchor moveWithCells="1">
              <from>
                <xdr:col>15</xdr:col>
                <xdr:colOff>295275</xdr:colOff>
                <xdr:row>202</xdr:row>
                <xdr:rowOff>9525</xdr:rowOff>
              </from>
              <to>
                <xdr:col>15</xdr:col>
                <xdr:colOff>504825</xdr:colOff>
                <xdr:row>203</xdr:row>
                <xdr:rowOff>0</xdr:rowOff>
              </to>
            </anchor>
          </controlPr>
        </control>
      </mc:Choice>
    </mc:AlternateContent>
    <mc:AlternateContent xmlns:mc="http://schemas.openxmlformats.org/markup-compatibility/2006">
      <mc:Choice Requires="x14">
        <control shapeId="3140" r:id="rId69" name="Check Box 68">
          <controlPr defaultSize="0" autoFill="0" autoLine="0" autoPict="0">
            <anchor moveWithCells="1">
              <from>
                <xdr:col>15</xdr:col>
                <xdr:colOff>295275</xdr:colOff>
                <xdr:row>203</xdr:row>
                <xdr:rowOff>9525</xdr:rowOff>
              </from>
              <to>
                <xdr:col>15</xdr:col>
                <xdr:colOff>504825</xdr:colOff>
                <xdr:row>204</xdr:row>
                <xdr:rowOff>0</xdr:rowOff>
              </to>
            </anchor>
          </controlPr>
        </control>
      </mc:Choice>
    </mc:AlternateContent>
    <mc:AlternateContent xmlns:mc="http://schemas.openxmlformats.org/markup-compatibility/2006">
      <mc:Choice Requires="x14">
        <control shapeId="3150" r:id="rId70" name="Check Box 78">
          <controlPr defaultSize="0" autoFill="0" autoLine="0" autoPict="0">
            <anchor moveWithCells="1">
              <from>
                <xdr:col>14</xdr:col>
                <xdr:colOff>285750</xdr:colOff>
                <xdr:row>210</xdr:row>
                <xdr:rowOff>9525</xdr:rowOff>
              </from>
              <to>
                <xdr:col>14</xdr:col>
                <xdr:colOff>495300</xdr:colOff>
                <xdr:row>211</xdr:row>
                <xdr:rowOff>0</xdr:rowOff>
              </to>
            </anchor>
          </controlPr>
        </control>
      </mc:Choice>
    </mc:AlternateContent>
    <mc:AlternateContent xmlns:mc="http://schemas.openxmlformats.org/markup-compatibility/2006">
      <mc:Choice Requires="x14">
        <control shapeId="3151" r:id="rId71" name="Check Box 79">
          <controlPr defaultSize="0" autoFill="0" autoLine="0" autoPict="0">
            <anchor moveWithCells="1">
              <from>
                <xdr:col>14</xdr:col>
                <xdr:colOff>285750</xdr:colOff>
                <xdr:row>211</xdr:row>
                <xdr:rowOff>9525</xdr:rowOff>
              </from>
              <to>
                <xdr:col>14</xdr:col>
                <xdr:colOff>495300</xdr:colOff>
                <xdr:row>212</xdr:row>
                <xdr:rowOff>0</xdr:rowOff>
              </to>
            </anchor>
          </controlPr>
        </control>
      </mc:Choice>
    </mc:AlternateContent>
    <mc:AlternateContent xmlns:mc="http://schemas.openxmlformats.org/markup-compatibility/2006">
      <mc:Choice Requires="x14">
        <control shapeId="3152" r:id="rId72" name="Check Box 80">
          <controlPr defaultSize="0" autoFill="0" autoLine="0" autoPict="0">
            <anchor moveWithCells="1">
              <from>
                <xdr:col>14</xdr:col>
                <xdr:colOff>285750</xdr:colOff>
                <xdr:row>212</xdr:row>
                <xdr:rowOff>9525</xdr:rowOff>
              </from>
              <to>
                <xdr:col>14</xdr:col>
                <xdr:colOff>495300</xdr:colOff>
                <xdr:row>213</xdr:row>
                <xdr:rowOff>0</xdr:rowOff>
              </to>
            </anchor>
          </controlPr>
        </control>
      </mc:Choice>
    </mc:AlternateContent>
    <mc:AlternateContent xmlns:mc="http://schemas.openxmlformats.org/markup-compatibility/2006">
      <mc:Choice Requires="x14">
        <control shapeId="3153" r:id="rId73" name="Check Box 81">
          <controlPr defaultSize="0" autoFill="0" autoLine="0" autoPict="0">
            <anchor moveWithCells="1">
              <from>
                <xdr:col>14</xdr:col>
                <xdr:colOff>285750</xdr:colOff>
                <xdr:row>213</xdr:row>
                <xdr:rowOff>9525</xdr:rowOff>
              </from>
              <to>
                <xdr:col>14</xdr:col>
                <xdr:colOff>495300</xdr:colOff>
                <xdr:row>214</xdr:row>
                <xdr:rowOff>0</xdr:rowOff>
              </to>
            </anchor>
          </controlPr>
        </control>
      </mc:Choice>
    </mc:AlternateContent>
    <mc:AlternateContent xmlns:mc="http://schemas.openxmlformats.org/markup-compatibility/2006">
      <mc:Choice Requires="x14">
        <control shapeId="3154" r:id="rId74" name="Check Box 82">
          <controlPr defaultSize="0" autoFill="0" autoLine="0" autoPict="0">
            <anchor moveWithCells="1">
              <from>
                <xdr:col>14</xdr:col>
                <xdr:colOff>285750</xdr:colOff>
                <xdr:row>214</xdr:row>
                <xdr:rowOff>9525</xdr:rowOff>
              </from>
              <to>
                <xdr:col>14</xdr:col>
                <xdr:colOff>495300</xdr:colOff>
                <xdr:row>215</xdr:row>
                <xdr:rowOff>0</xdr:rowOff>
              </to>
            </anchor>
          </controlPr>
        </control>
      </mc:Choice>
    </mc:AlternateContent>
    <mc:AlternateContent xmlns:mc="http://schemas.openxmlformats.org/markup-compatibility/2006">
      <mc:Choice Requires="x14">
        <control shapeId="3155" r:id="rId75" name="Check Box 83">
          <controlPr defaultSize="0" autoFill="0" autoLine="0" autoPict="0">
            <anchor moveWithCells="1">
              <from>
                <xdr:col>14</xdr:col>
                <xdr:colOff>285750</xdr:colOff>
                <xdr:row>215</xdr:row>
                <xdr:rowOff>9525</xdr:rowOff>
              </from>
              <to>
                <xdr:col>14</xdr:col>
                <xdr:colOff>495300</xdr:colOff>
                <xdr:row>216</xdr:row>
                <xdr:rowOff>0</xdr:rowOff>
              </to>
            </anchor>
          </controlPr>
        </control>
      </mc:Choice>
    </mc:AlternateContent>
    <mc:AlternateContent xmlns:mc="http://schemas.openxmlformats.org/markup-compatibility/2006">
      <mc:Choice Requires="x14">
        <control shapeId="3156" r:id="rId76" name="Check Box 84">
          <controlPr defaultSize="0" autoFill="0" autoLine="0" autoPict="0">
            <anchor moveWithCells="1">
              <from>
                <xdr:col>14</xdr:col>
                <xdr:colOff>285750</xdr:colOff>
                <xdr:row>216</xdr:row>
                <xdr:rowOff>9525</xdr:rowOff>
              </from>
              <to>
                <xdr:col>14</xdr:col>
                <xdr:colOff>495300</xdr:colOff>
                <xdr:row>217</xdr:row>
                <xdr:rowOff>0</xdr:rowOff>
              </to>
            </anchor>
          </controlPr>
        </control>
      </mc:Choice>
    </mc:AlternateContent>
    <mc:AlternateContent xmlns:mc="http://schemas.openxmlformats.org/markup-compatibility/2006">
      <mc:Choice Requires="x14">
        <control shapeId="3157" r:id="rId77" name="Check Box 85">
          <controlPr defaultSize="0" autoFill="0" autoLine="0" autoPict="0">
            <anchor moveWithCells="1">
              <from>
                <xdr:col>14</xdr:col>
                <xdr:colOff>285750</xdr:colOff>
                <xdr:row>217</xdr:row>
                <xdr:rowOff>9525</xdr:rowOff>
              </from>
              <to>
                <xdr:col>14</xdr:col>
                <xdr:colOff>495300</xdr:colOff>
                <xdr:row>218</xdr:row>
                <xdr:rowOff>0</xdr:rowOff>
              </to>
            </anchor>
          </controlPr>
        </control>
      </mc:Choice>
    </mc:AlternateContent>
    <mc:AlternateContent xmlns:mc="http://schemas.openxmlformats.org/markup-compatibility/2006">
      <mc:Choice Requires="x14">
        <control shapeId="3158" r:id="rId78" name="Check Box 86">
          <controlPr defaultSize="0" autoFill="0" autoLine="0" autoPict="0">
            <anchor moveWithCells="1">
              <from>
                <xdr:col>14</xdr:col>
                <xdr:colOff>285750</xdr:colOff>
                <xdr:row>218</xdr:row>
                <xdr:rowOff>9525</xdr:rowOff>
              </from>
              <to>
                <xdr:col>14</xdr:col>
                <xdr:colOff>495300</xdr:colOff>
                <xdr:row>219</xdr:row>
                <xdr:rowOff>0</xdr:rowOff>
              </to>
            </anchor>
          </controlPr>
        </control>
      </mc:Choice>
    </mc:AlternateContent>
    <mc:AlternateContent xmlns:mc="http://schemas.openxmlformats.org/markup-compatibility/2006">
      <mc:Choice Requires="x14">
        <control shapeId="3159" r:id="rId79" name="Check Box 87">
          <controlPr defaultSize="0" autoFill="0" autoLine="0" autoPict="0">
            <anchor moveWithCells="1">
              <from>
                <xdr:col>14</xdr:col>
                <xdr:colOff>285750</xdr:colOff>
                <xdr:row>219</xdr:row>
                <xdr:rowOff>9525</xdr:rowOff>
              </from>
              <to>
                <xdr:col>14</xdr:col>
                <xdr:colOff>495300</xdr:colOff>
                <xdr:row>220</xdr:row>
                <xdr:rowOff>0</xdr:rowOff>
              </to>
            </anchor>
          </controlPr>
        </control>
      </mc:Choice>
    </mc:AlternateContent>
    <mc:AlternateContent xmlns:mc="http://schemas.openxmlformats.org/markup-compatibility/2006">
      <mc:Choice Requires="x14">
        <control shapeId="3160" r:id="rId80" name="Check Box 88">
          <controlPr defaultSize="0" autoFill="0" autoLine="0" autoPict="0">
            <anchor moveWithCells="1">
              <from>
                <xdr:col>14</xdr:col>
                <xdr:colOff>285750</xdr:colOff>
                <xdr:row>220</xdr:row>
                <xdr:rowOff>9525</xdr:rowOff>
              </from>
              <to>
                <xdr:col>14</xdr:col>
                <xdr:colOff>495300</xdr:colOff>
                <xdr:row>221</xdr:row>
                <xdr:rowOff>0</xdr:rowOff>
              </to>
            </anchor>
          </controlPr>
        </control>
      </mc:Choice>
    </mc:AlternateContent>
    <mc:AlternateContent xmlns:mc="http://schemas.openxmlformats.org/markup-compatibility/2006">
      <mc:Choice Requires="x14">
        <control shapeId="3161" r:id="rId81" name="Check Box 89">
          <controlPr defaultSize="0" autoFill="0" autoLine="0" autoPict="0">
            <anchor moveWithCells="1">
              <from>
                <xdr:col>14</xdr:col>
                <xdr:colOff>285750</xdr:colOff>
                <xdr:row>221</xdr:row>
                <xdr:rowOff>9525</xdr:rowOff>
              </from>
              <to>
                <xdr:col>14</xdr:col>
                <xdr:colOff>495300</xdr:colOff>
                <xdr:row>222</xdr:row>
                <xdr:rowOff>0</xdr:rowOff>
              </to>
            </anchor>
          </controlPr>
        </control>
      </mc:Choice>
    </mc:AlternateContent>
    <mc:AlternateContent xmlns:mc="http://schemas.openxmlformats.org/markup-compatibility/2006">
      <mc:Choice Requires="x14">
        <control shapeId="3162" r:id="rId82" name="Check Box 90">
          <controlPr defaultSize="0" autoFill="0" autoLine="0" autoPict="0">
            <anchor moveWithCells="1">
              <from>
                <xdr:col>14</xdr:col>
                <xdr:colOff>285750</xdr:colOff>
                <xdr:row>222</xdr:row>
                <xdr:rowOff>9525</xdr:rowOff>
              </from>
              <to>
                <xdr:col>14</xdr:col>
                <xdr:colOff>495300</xdr:colOff>
                <xdr:row>223</xdr:row>
                <xdr:rowOff>0</xdr:rowOff>
              </to>
            </anchor>
          </controlPr>
        </control>
      </mc:Choice>
    </mc:AlternateContent>
    <mc:AlternateContent xmlns:mc="http://schemas.openxmlformats.org/markup-compatibility/2006">
      <mc:Choice Requires="x14">
        <control shapeId="3163" r:id="rId83" name="Check Box 91">
          <controlPr defaultSize="0" autoFill="0" autoLine="0" autoPict="0">
            <anchor moveWithCells="1">
              <from>
                <xdr:col>14</xdr:col>
                <xdr:colOff>285750</xdr:colOff>
                <xdr:row>223</xdr:row>
                <xdr:rowOff>9525</xdr:rowOff>
              </from>
              <to>
                <xdr:col>14</xdr:col>
                <xdr:colOff>495300</xdr:colOff>
                <xdr:row>224</xdr:row>
                <xdr:rowOff>0</xdr:rowOff>
              </to>
            </anchor>
          </controlPr>
        </control>
      </mc:Choice>
    </mc:AlternateContent>
    <mc:AlternateContent xmlns:mc="http://schemas.openxmlformats.org/markup-compatibility/2006">
      <mc:Choice Requires="x14">
        <control shapeId="3164" r:id="rId84" name="Check Box 92">
          <controlPr defaultSize="0" autoFill="0" autoLine="0" autoPict="0">
            <anchor moveWithCells="1">
              <from>
                <xdr:col>14</xdr:col>
                <xdr:colOff>285750</xdr:colOff>
                <xdr:row>224</xdr:row>
                <xdr:rowOff>9525</xdr:rowOff>
              </from>
              <to>
                <xdr:col>14</xdr:col>
                <xdr:colOff>495300</xdr:colOff>
                <xdr:row>225</xdr:row>
                <xdr:rowOff>0</xdr:rowOff>
              </to>
            </anchor>
          </controlPr>
        </control>
      </mc:Choice>
    </mc:AlternateContent>
    <mc:AlternateContent xmlns:mc="http://schemas.openxmlformats.org/markup-compatibility/2006">
      <mc:Choice Requires="x14">
        <control shapeId="3165" r:id="rId85" name="Check Box 93">
          <controlPr defaultSize="0" autoFill="0" autoLine="0" autoPict="0">
            <anchor moveWithCells="1">
              <from>
                <xdr:col>14</xdr:col>
                <xdr:colOff>285750</xdr:colOff>
                <xdr:row>225</xdr:row>
                <xdr:rowOff>9525</xdr:rowOff>
              </from>
              <to>
                <xdr:col>14</xdr:col>
                <xdr:colOff>495300</xdr:colOff>
                <xdr:row>226</xdr:row>
                <xdr:rowOff>0</xdr:rowOff>
              </to>
            </anchor>
          </controlPr>
        </control>
      </mc:Choice>
    </mc:AlternateContent>
    <mc:AlternateContent xmlns:mc="http://schemas.openxmlformats.org/markup-compatibility/2006">
      <mc:Choice Requires="x14">
        <control shapeId="3166" r:id="rId86" name="Check Box 94">
          <controlPr defaultSize="0" autoFill="0" autoLine="0" autoPict="0">
            <anchor moveWithCells="1">
              <from>
                <xdr:col>14</xdr:col>
                <xdr:colOff>285750</xdr:colOff>
                <xdr:row>226</xdr:row>
                <xdr:rowOff>9525</xdr:rowOff>
              </from>
              <to>
                <xdr:col>14</xdr:col>
                <xdr:colOff>495300</xdr:colOff>
                <xdr:row>227</xdr:row>
                <xdr:rowOff>0</xdr:rowOff>
              </to>
            </anchor>
          </controlPr>
        </control>
      </mc:Choice>
    </mc:AlternateContent>
    <mc:AlternateContent xmlns:mc="http://schemas.openxmlformats.org/markup-compatibility/2006">
      <mc:Choice Requires="x14">
        <control shapeId="3167" r:id="rId87" name="Check Box 95">
          <controlPr defaultSize="0" autoFill="0" autoLine="0" autoPict="0">
            <anchor moveWithCells="1">
              <from>
                <xdr:col>14</xdr:col>
                <xdr:colOff>285750</xdr:colOff>
                <xdr:row>227</xdr:row>
                <xdr:rowOff>9525</xdr:rowOff>
              </from>
              <to>
                <xdr:col>14</xdr:col>
                <xdr:colOff>495300</xdr:colOff>
                <xdr:row>228</xdr:row>
                <xdr:rowOff>0</xdr:rowOff>
              </to>
            </anchor>
          </controlPr>
        </control>
      </mc:Choice>
    </mc:AlternateContent>
    <mc:AlternateContent xmlns:mc="http://schemas.openxmlformats.org/markup-compatibility/2006">
      <mc:Choice Requires="x14">
        <control shapeId="3168" r:id="rId88" name="Check Box 96">
          <controlPr defaultSize="0" autoFill="0" autoLine="0" autoPict="0">
            <anchor moveWithCells="1">
              <from>
                <xdr:col>14</xdr:col>
                <xdr:colOff>285750</xdr:colOff>
                <xdr:row>228</xdr:row>
                <xdr:rowOff>9525</xdr:rowOff>
              </from>
              <to>
                <xdr:col>14</xdr:col>
                <xdr:colOff>495300</xdr:colOff>
                <xdr:row>229</xdr:row>
                <xdr:rowOff>0</xdr:rowOff>
              </to>
            </anchor>
          </controlPr>
        </control>
      </mc:Choice>
    </mc:AlternateContent>
    <mc:AlternateContent xmlns:mc="http://schemas.openxmlformats.org/markup-compatibility/2006">
      <mc:Choice Requires="x14">
        <control shapeId="3210" r:id="rId89" name="Check Box 138">
          <controlPr defaultSize="0" autoFill="0" autoLine="0" autoPict="0">
            <anchor moveWithCells="1">
              <from>
                <xdr:col>14</xdr:col>
                <xdr:colOff>285750</xdr:colOff>
                <xdr:row>240</xdr:row>
                <xdr:rowOff>9525</xdr:rowOff>
              </from>
              <to>
                <xdr:col>14</xdr:col>
                <xdr:colOff>495300</xdr:colOff>
                <xdr:row>241</xdr:row>
                <xdr:rowOff>0</xdr:rowOff>
              </to>
            </anchor>
          </controlPr>
        </control>
      </mc:Choice>
    </mc:AlternateContent>
    <mc:AlternateContent xmlns:mc="http://schemas.openxmlformats.org/markup-compatibility/2006">
      <mc:Choice Requires="x14">
        <control shapeId="3211" r:id="rId90" name="Check Box 139">
          <controlPr defaultSize="0" autoFill="0" autoLine="0" autoPict="0">
            <anchor moveWithCells="1">
              <from>
                <xdr:col>14</xdr:col>
                <xdr:colOff>285750</xdr:colOff>
                <xdr:row>241</xdr:row>
                <xdr:rowOff>9525</xdr:rowOff>
              </from>
              <to>
                <xdr:col>14</xdr:col>
                <xdr:colOff>495300</xdr:colOff>
                <xdr:row>242</xdr:row>
                <xdr:rowOff>0</xdr:rowOff>
              </to>
            </anchor>
          </controlPr>
        </control>
      </mc:Choice>
    </mc:AlternateContent>
    <mc:AlternateContent xmlns:mc="http://schemas.openxmlformats.org/markup-compatibility/2006">
      <mc:Choice Requires="x14">
        <control shapeId="3212" r:id="rId91" name="Check Box 140">
          <controlPr defaultSize="0" autoFill="0" autoLine="0" autoPict="0">
            <anchor moveWithCells="1">
              <from>
                <xdr:col>14</xdr:col>
                <xdr:colOff>285750</xdr:colOff>
                <xdr:row>242</xdr:row>
                <xdr:rowOff>9525</xdr:rowOff>
              </from>
              <to>
                <xdr:col>14</xdr:col>
                <xdr:colOff>495300</xdr:colOff>
                <xdr:row>243</xdr:row>
                <xdr:rowOff>0</xdr:rowOff>
              </to>
            </anchor>
          </controlPr>
        </control>
      </mc:Choice>
    </mc:AlternateContent>
    <mc:AlternateContent xmlns:mc="http://schemas.openxmlformats.org/markup-compatibility/2006">
      <mc:Choice Requires="x14">
        <control shapeId="3213" r:id="rId92" name="Check Box 141">
          <controlPr defaultSize="0" autoFill="0" autoLine="0" autoPict="0">
            <anchor moveWithCells="1">
              <from>
                <xdr:col>14</xdr:col>
                <xdr:colOff>285750</xdr:colOff>
                <xdr:row>243</xdr:row>
                <xdr:rowOff>9525</xdr:rowOff>
              </from>
              <to>
                <xdr:col>14</xdr:col>
                <xdr:colOff>495300</xdr:colOff>
                <xdr:row>244</xdr:row>
                <xdr:rowOff>0</xdr:rowOff>
              </to>
            </anchor>
          </controlPr>
        </control>
      </mc:Choice>
    </mc:AlternateContent>
    <mc:AlternateContent xmlns:mc="http://schemas.openxmlformats.org/markup-compatibility/2006">
      <mc:Choice Requires="x14">
        <control shapeId="3214" r:id="rId93" name="Check Box 142">
          <controlPr defaultSize="0" autoFill="0" autoLine="0" autoPict="0">
            <anchor moveWithCells="1">
              <from>
                <xdr:col>14</xdr:col>
                <xdr:colOff>285750</xdr:colOff>
                <xdr:row>244</xdr:row>
                <xdr:rowOff>9525</xdr:rowOff>
              </from>
              <to>
                <xdr:col>14</xdr:col>
                <xdr:colOff>495300</xdr:colOff>
                <xdr:row>245</xdr:row>
                <xdr:rowOff>0</xdr:rowOff>
              </to>
            </anchor>
          </controlPr>
        </control>
      </mc:Choice>
    </mc:AlternateContent>
    <mc:AlternateContent xmlns:mc="http://schemas.openxmlformats.org/markup-compatibility/2006">
      <mc:Choice Requires="x14">
        <control shapeId="3215" r:id="rId94" name="Check Box 143">
          <controlPr defaultSize="0" autoFill="0" autoLine="0" autoPict="0">
            <anchor moveWithCells="1">
              <from>
                <xdr:col>14</xdr:col>
                <xdr:colOff>285750</xdr:colOff>
                <xdr:row>245</xdr:row>
                <xdr:rowOff>9525</xdr:rowOff>
              </from>
              <to>
                <xdr:col>14</xdr:col>
                <xdr:colOff>495300</xdr:colOff>
                <xdr:row>246</xdr:row>
                <xdr:rowOff>0</xdr:rowOff>
              </to>
            </anchor>
          </controlPr>
        </control>
      </mc:Choice>
    </mc:AlternateContent>
    <mc:AlternateContent xmlns:mc="http://schemas.openxmlformats.org/markup-compatibility/2006">
      <mc:Choice Requires="x14">
        <control shapeId="3216" r:id="rId95" name="Check Box 144">
          <controlPr defaultSize="0" autoFill="0" autoLine="0" autoPict="0">
            <anchor moveWithCells="1">
              <from>
                <xdr:col>14</xdr:col>
                <xdr:colOff>285750</xdr:colOff>
                <xdr:row>246</xdr:row>
                <xdr:rowOff>9525</xdr:rowOff>
              </from>
              <to>
                <xdr:col>14</xdr:col>
                <xdr:colOff>495300</xdr:colOff>
                <xdr:row>247</xdr:row>
                <xdr:rowOff>0</xdr:rowOff>
              </to>
            </anchor>
          </controlPr>
        </control>
      </mc:Choice>
    </mc:AlternateContent>
    <mc:AlternateContent xmlns:mc="http://schemas.openxmlformats.org/markup-compatibility/2006">
      <mc:Choice Requires="x14">
        <control shapeId="3217" r:id="rId96" name="Check Box 145">
          <controlPr defaultSize="0" autoFill="0" autoLine="0" autoPict="0">
            <anchor moveWithCells="1">
              <from>
                <xdr:col>14</xdr:col>
                <xdr:colOff>285750</xdr:colOff>
                <xdr:row>247</xdr:row>
                <xdr:rowOff>9525</xdr:rowOff>
              </from>
              <to>
                <xdr:col>14</xdr:col>
                <xdr:colOff>495300</xdr:colOff>
                <xdr:row>248</xdr:row>
                <xdr:rowOff>0</xdr:rowOff>
              </to>
            </anchor>
          </controlPr>
        </control>
      </mc:Choice>
    </mc:AlternateContent>
    <mc:AlternateContent xmlns:mc="http://schemas.openxmlformats.org/markup-compatibility/2006">
      <mc:Choice Requires="x14">
        <control shapeId="3218" r:id="rId97" name="Check Box 146">
          <controlPr defaultSize="0" autoFill="0" autoLine="0" autoPict="0">
            <anchor moveWithCells="1">
              <from>
                <xdr:col>14</xdr:col>
                <xdr:colOff>285750</xdr:colOff>
                <xdr:row>248</xdr:row>
                <xdr:rowOff>9525</xdr:rowOff>
              </from>
              <to>
                <xdr:col>14</xdr:col>
                <xdr:colOff>495300</xdr:colOff>
                <xdr:row>249</xdr:row>
                <xdr:rowOff>0</xdr:rowOff>
              </to>
            </anchor>
          </controlPr>
        </control>
      </mc:Choice>
    </mc:AlternateContent>
    <mc:AlternateContent xmlns:mc="http://schemas.openxmlformats.org/markup-compatibility/2006">
      <mc:Choice Requires="x14">
        <control shapeId="3220" r:id="rId98" name="Check Box 148">
          <controlPr defaultSize="0" autoFill="0" autoLine="0" autoPict="0">
            <anchor moveWithCells="1">
              <from>
                <xdr:col>15</xdr:col>
                <xdr:colOff>285750</xdr:colOff>
                <xdr:row>240</xdr:row>
                <xdr:rowOff>9525</xdr:rowOff>
              </from>
              <to>
                <xdr:col>15</xdr:col>
                <xdr:colOff>495300</xdr:colOff>
                <xdr:row>241</xdr:row>
                <xdr:rowOff>0</xdr:rowOff>
              </to>
            </anchor>
          </controlPr>
        </control>
      </mc:Choice>
    </mc:AlternateContent>
    <mc:AlternateContent xmlns:mc="http://schemas.openxmlformats.org/markup-compatibility/2006">
      <mc:Choice Requires="x14">
        <control shapeId="3221" r:id="rId99" name="Check Box 149">
          <controlPr defaultSize="0" autoFill="0" autoLine="0" autoPict="0">
            <anchor moveWithCells="1">
              <from>
                <xdr:col>15</xdr:col>
                <xdr:colOff>285750</xdr:colOff>
                <xdr:row>241</xdr:row>
                <xdr:rowOff>9525</xdr:rowOff>
              </from>
              <to>
                <xdr:col>15</xdr:col>
                <xdr:colOff>495300</xdr:colOff>
                <xdr:row>242</xdr:row>
                <xdr:rowOff>0</xdr:rowOff>
              </to>
            </anchor>
          </controlPr>
        </control>
      </mc:Choice>
    </mc:AlternateContent>
    <mc:AlternateContent xmlns:mc="http://schemas.openxmlformats.org/markup-compatibility/2006">
      <mc:Choice Requires="x14">
        <control shapeId="3222" r:id="rId100" name="Check Box 150">
          <controlPr defaultSize="0" autoFill="0" autoLine="0" autoPict="0">
            <anchor moveWithCells="1">
              <from>
                <xdr:col>15</xdr:col>
                <xdr:colOff>285750</xdr:colOff>
                <xdr:row>242</xdr:row>
                <xdr:rowOff>9525</xdr:rowOff>
              </from>
              <to>
                <xdr:col>15</xdr:col>
                <xdr:colOff>495300</xdr:colOff>
                <xdr:row>243</xdr:row>
                <xdr:rowOff>0</xdr:rowOff>
              </to>
            </anchor>
          </controlPr>
        </control>
      </mc:Choice>
    </mc:AlternateContent>
    <mc:AlternateContent xmlns:mc="http://schemas.openxmlformats.org/markup-compatibility/2006">
      <mc:Choice Requires="x14">
        <control shapeId="3223" r:id="rId101" name="Check Box 151">
          <controlPr defaultSize="0" autoFill="0" autoLine="0" autoPict="0">
            <anchor moveWithCells="1">
              <from>
                <xdr:col>15</xdr:col>
                <xdr:colOff>285750</xdr:colOff>
                <xdr:row>243</xdr:row>
                <xdr:rowOff>9525</xdr:rowOff>
              </from>
              <to>
                <xdr:col>15</xdr:col>
                <xdr:colOff>495300</xdr:colOff>
                <xdr:row>244</xdr:row>
                <xdr:rowOff>0</xdr:rowOff>
              </to>
            </anchor>
          </controlPr>
        </control>
      </mc:Choice>
    </mc:AlternateContent>
    <mc:AlternateContent xmlns:mc="http://schemas.openxmlformats.org/markup-compatibility/2006">
      <mc:Choice Requires="x14">
        <control shapeId="3224" r:id="rId102" name="Check Box 152">
          <controlPr defaultSize="0" autoFill="0" autoLine="0" autoPict="0">
            <anchor moveWithCells="1">
              <from>
                <xdr:col>15</xdr:col>
                <xdr:colOff>285750</xdr:colOff>
                <xdr:row>244</xdr:row>
                <xdr:rowOff>9525</xdr:rowOff>
              </from>
              <to>
                <xdr:col>15</xdr:col>
                <xdr:colOff>495300</xdr:colOff>
                <xdr:row>245</xdr:row>
                <xdr:rowOff>0</xdr:rowOff>
              </to>
            </anchor>
          </controlPr>
        </control>
      </mc:Choice>
    </mc:AlternateContent>
    <mc:AlternateContent xmlns:mc="http://schemas.openxmlformats.org/markup-compatibility/2006">
      <mc:Choice Requires="x14">
        <control shapeId="3225" r:id="rId103" name="Check Box 153">
          <controlPr defaultSize="0" autoFill="0" autoLine="0" autoPict="0">
            <anchor moveWithCells="1">
              <from>
                <xdr:col>15</xdr:col>
                <xdr:colOff>285750</xdr:colOff>
                <xdr:row>245</xdr:row>
                <xdr:rowOff>9525</xdr:rowOff>
              </from>
              <to>
                <xdr:col>15</xdr:col>
                <xdr:colOff>495300</xdr:colOff>
                <xdr:row>246</xdr:row>
                <xdr:rowOff>0</xdr:rowOff>
              </to>
            </anchor>
          </controlPr>
        </control>
      </mc:Choice>
    </mc:AlternateContent>
    <mc:AlternateContent xmlns:mc="http://schemas.openxmlformats.org/markup-compatibility/2006">
      <mc:Choice Requires="x14">
        <control shapeId="3226" r:id="rId104" name="Check Box 154">
          <controlPr defaultSize="0" autoFill="0" autoLine="0" autoPict="0">
            <anchor moveWithCells="1">
              <from>
                <xdr:col>15</xdr:col>
                <xdr:colOff>285750</xdr:colOff>
                <xdr:row>246</xdr:row>
                <xdr:rowOff>9525</xdr:rowOff>
              </from>
              <to>
                <xdr:col>15</xdr:col>
                <xdr:colOff>495300</xdr:colOff>
                <xdr:row>247</xdr:row>
                <xdr:rowOff>0</xdr:rowOff>
              </to>
            </anchor>
          </controlPr>
        </control>
      </mc:Choice>
    </mc:AlternateContent>
    <mc:AlternateContent xmlns:mc="http://schemas.openxmlformats.org/markup-compatibility/2006">
      <mc:Choice Requires="x14">
        <control shapeId="3227" r:id="rId105" name="Check Box 155">
          <controlPr defaultSize="0" autoFill="0" autoLine="0" autoPict="0">
            <anchor moveWithCells="1">
              <from>
                <xdr:col>15</xdr:col>
                <xdr:colOff>285750</xdr:colOff>
                <xdr:row>247</xdr:row>
                <xdr:rowOff>9525</xdr:rowOff>
              </from>
              <to>
                <xdr:col>15</xdr:col>
                <xdr:colOff>495300</xdr:colOff>
                <xdr:row>248</xdr:row>
                <xdr:rowOff>0</xdr:rowOff>
              </to>
            </anchor>
          </controlPr>
        </control>
      </mc:Choice>
    </mc:AlternateContent>
    <mc:AlternateContent xmlns:mc="http://schemas.openxmlformats.org/markup-compatibility/2006">
      <mc:Choice Requires="x14">
        <control shapeId="3228" r:id="rId106" name="Check Box 156">
          <controlPr defaultSize="0" autoFill="0" autoLine="0" autoPict="0">
            <anchor moveWithCells="1">
              <from>
                <xdr:col>15</xdr:col>
                <xdr:colOff>285750</xdr:colOff>
                <xdr:row>248</xdr:row>
                <xdr:rowOff>9525</xdr:rowOff>
              </from>
              <to>
                <xdr:col>15</xdr:col>
                <xdr:colOff>495300</xdr:colOff>
                <xdr:row>249</xdr:row>
                <xdr:rowOff>0</xdr:rowOff>
              </to>
            </anchor>
          </controlPr>
        </control>
      </mc:Choice>
    </mc:AlternateContent>
    <mc:AlternateContent xmlns:mc="http://schemas.openxmlformats.org/markup-compatibility/2006">
      <mc:Choice Requires="x14">
        <control shapeId="3230" r:id="rId107" name="Check Box 158">
          <controlPr defaultSize="0" autoFill="0" autoLine="0" autoPict="0">
            <anchor moveWithCells="1">
              <from>
                <xdr:col>14</xdr:col>
                <xdr:colOff>285750</xdr:colOff>
                <xdr:row>253</xdr:row>
                <xdr:rowOff>9525</xdr:rowOff>
              </from>
              <to>
                <xdr:col>14</xdr:col>
                <xdr:colOff>495300</xdr:colOff>
                <xdr:row>254</xdr:row>
                <xdr:rowOff>0</xdr:rowOff>
              </to>
            </anchor>
          </controlPr>
        </control>
      </mc:Choice>
    </mc:AlternateContent>
    <mc:AlternateContent xmlns:mc="http://schemas.openxmlformats.org/markup-compatibility/2006">
      <mc:Choice Requires="x14">
        <control shapeId="3231" r:id="rId108" name="Check Box 159">
          <controlPr defaultSize="0" autoFill="0" autoLine="0" autoPict="0">
            <anchor moveWithCells="1">
              <from>
                <xdr:col>14</xdr:col>
                <xdr:colOff>285750</xdr:colOff>
                <xdr:row>254</xdr:row>
                <xdr:rowOff>9525</xdr:rowOff>
              </from>
              <to>
                <xdr:col>14</xdr:col>
                <xdr:colOff>495300</xdr:colOff>
                <xdr:row>255</xdr:row>
                <xdr:rowOff>0</xdr:rowOff>
              </to>
            </anchor>
          </controlPr>
        </control>
      </mc:Choice>
    </mc:AlternateContent>
    <mc:AlternateContent xmlns:mc="http://schemas.openxmlformats.org/markup-compatibility/2006">
      <mc:Choice Requires="x14">
        <control shapeId="3232" r:id="rId109" name="Check Box 160">
          <controlPr defaultSize="0" autoFill="0" autoLine="0" autoPict="0">
            <anchor moveWithCells="1">
              <from>
                <xdr:col>14</xdr:col>
                <xdr:colOff>285750</xdr:colOff>
                <xdr:row>255</xdr:row>
                <xdr:rowOff>9525</xdr:rowOff>
              </from>
              <to>
                <xdr:col>14</xdr:col>
                <xdr:colOff>495300</xdr:colOff>
                <xdr:row>256</xdr:row>
                <xdr:rowOff>0</xdr:rowOff>
              </to>
            </anchor>
          </controlPr>
        </control>
      </mc:Choice>
    </mc:AlternateContent>
    <mc:AlternateContent xmlns:mc="http://schemas.openxmlformats.org/markup-compatibility/2006">
      <mc:Choice Requires="x14">
        <control shapeId="3233" r:id="rId110" name="Check Box 161">
          <controlPr defaultSize="0" autoFill="0" autoLine="0" autoPict="0">
            <anchor moveWithCells="1">
              <from>
                <xdr:col>14</xdr:col>
                <xdr:colOff>285750</xdr:colOff>
                <xdr:row>256</xdr:row>
                <xdr:rowOff>9525</xdr:rowOff>
              </from>
              <to>
                <xdr:col>14</xdr:col>
                <xdr:colOff>495300</xdr:colOff>
                <xdr:row>257</xdr:row>
                <xdr:rowOff>0</xdr:rowOff>
              </to>
            </anchor>
          </controlPr>
        </control>
      </mc:Choice>
    </mc:AlternateContent>
    <mc:AlternateContent xmlns:mc="http://schemas.openxmlformats.org/markup-compatibility/2006">
      <mc:Choice Requires="x14">
        <control shapeId="3234" r:id="rId111" name="Check Box 162">
          <controlPr defaultSize="0" autoFill="0" autoLine="0" autoPict="0">
            <anchor moveWithCells="1">
              <from>
                <xdr:col>14</xdr:col>
                <xdr:colOff>285750</xdr:colOff>
                <xdr:row>257</xdr:row>
                <xdr:rowOff>9525</xdr:rowOff>
              </from>
              <to>
                <xdr:col>14</xdr:col>
                <xdr:colOff>495300</xdr:colOff>
                <xdr:row>258</xdr:row>
                <xdr:rowOff>0</xdr:rowOff>
              </to>
            </anchor>
          </controlPr>
        </control>
      </mc:Choice>
    </mc:AlternateContent>
    <mc:AlternateContent xmlns:mc="http://schemas.openxmlformats.org/markup-compatibility/2006">
      <mc:Choice Requires="x14">
        <control shapeId="3235" r:id="rId112" name="Check Box 163">
          <controlPr defaultSize="0" autoFill="0" autoLine="0" autoPict="0">
            <anchor moveWithCells="1">
              <from>
                <xdr:col>14</xdr:col>
                <xdr:colOff>285750</xdr:colOff>
                <xdr:row>258</xdr:row>
                <xdr:rowOff>9525</xdr:rowOff>
              </from>
              <to>
                <xdr:col>14</xdr:col>
                <xdr:colOff>495300</xdr:colOff>
                <xdr:row>259</xdr:row>
                <xdr:rowOff>0</xdr:rowOff>
              </to>
            </anchor>
          </controlPr>
        </control>
      </mc:Choice>
    </mc:AlternateContent>
    <mc:AlternateContent xmlns:mc="http://schemas.openxmlformats.org/markup-compatibility/2006">
      <mc:Choice Requires="x14">
        <control shapeId="3236" r:id="rId113" name="Check Box 164">
          <controlPr defaultSize="0" autoFill="0" autoLine="0" autoPict="0">
            <anchor moveWithCells="1">
              <from>
                <xdr:col>14</xdr:col>
                <xdr:colOff>285750</xdr:colOff>
                <xdr:row>259</xdr:row>
                <xdr:rowOff>9525</xdr:rowOff>
              </from>
              <to>
                <xdr:col>14</xdr:col>
                <xdr:colOff>495300</xdr:colOff>
                <xdr:row>260</xdr:row>
                <xdr:rowOff>0</xdr:rowOff>
              </to>
            </anchor>
          </controlPr>
        </control>
      </mc:Choice>
    </mc:AlternateContent>
    <mc:AlternateContent xmlns:mc="http://schemas.openxmlformats.org/markup-compatibility/2006">
      <mc:Choice Requires="x14">
        <control shapeId="3237" r:id="rId114" name="Check Box 165">
          <controlPr defaultSize="0" autoFill="0" autoLine="0" autoPict="0">
            <anchor moveWithCells="1">
              <from>
                <xdr:col>14</xdr:col>
                <xdr:colOff>285750</xdr:colOff>
                <xdr:row>260</xdr:row>
                <xdr:rowOff>9525</xdr:rowOff>
              </from>
              <to>
                <xdr:col>14</xdr:col>
                <xdr:colOff>495300</xdr:colOff>
                <xdr:row>261</xdr:row>
                <xdr:rowOff>0</xdr:rowOff>
              </to>
            </anchor>
          </controlPr>
        </control>
      </mc:Choice>
    </mc:AlternateContent>
    <mc:AlternateContent xmlns:mc="http://schemas.openxmlformats.org/markup-compatibility/2006">
      <mc:Choice Requires="x14">
        <control shapeId="3238" r:id="rId115" name="Check Box 166">
          <controlPr defaultSize="0" autoFill="0" autoLine="0" autoPict="0">
            <anchor moveWithCells="1">
              <from>
                <xdr:col>14</xdr:col>
                <xdr:colOff>285750</xdr:colOff>
                <xdr:row>261</xdr:row>
                <xdr:rowOff>9525</xdr:rowOff>
              </from>
              <to>
                <xdr:col>14</xdr:col>
                <xdr:colOff>495300</xdr:colOff>
                <xdr:row>262</xdr:row>
                <xdr:rowOff>0</xdr:rowOff>
              </to>
            </anchor>
          </controlPr>
        </control>
      </mc:Choice>
    </mc:AlternateContent>
    <mc:AlternateContent xmlns:mc="http://schemas.openxmlformats.org/markup-compatibility/2006">
      <mc:Choice Requires="x14">
        <control shapeId="3239" r:id="rId116" name="Check Box 167">
          <controlPr defaultSize="0" autoFill="0" autoLine="0" autoPict="0">
            <anchor moveWithCells="1">
              <from>
                <xdr:col>14</xdr:col>
                <xdr:colOff>285750</xdr:colOff>
                <xdr:row>262</xdr:row>
                <xdr:rowOff>9525</xdr:rowOff>
              </from>
              <to>
                <xdr:col>14</xdr:col>
                <xdr:colOff>495300</xdr:colOff>
                <xdr:row>263</xdr:row>
                <xdr:rowOff>0</xdr:rowOff>
              </to>
            </anchor>
          </controlPr>
        </control>
      </mc:Choice>
    </mc:AlternateContent>
    <mc:AlternateContent xmlns:mc="http://schemas.openxmlformats.org/markup-compatibility/2006">
      <mc:Choice Requires="x14">
        <control shapeId="3240" r:id="rId117" name="Check Box 168">
          <controlPr defaultSize="0" autoFill="0" autoLine="0" autoPict="0">
            <anchor moveWithCells="1">
              <from>
                <xdr:col>14</xdr:col>
                <xdr:colOff>285750</xdr:colOff>
                <xdr:row>263</xdr:row>
                <xdr:rowOff>9525</xdr:rowOff>
              </from>
              <to>
                <xdr:col>14</xdr:col>
                <xdr:colOff>495300</xdr:colOff>
                <xdr:row>264</xdr:row>
                <xdr:rowOff>0</xdr:rowOff>
              </to>
            </anchor>
          </controlPr>
        </control>
      </mc:Choice>
    </mc:AlternateContent>
    <mc:AlternateContent xmlns:mc="http://schemas.openxmlformats.org/markup-compatibility/2006">
      <mc:Choice Requires="x14">
        <control shapeId="3241" r:id="rId118" name="Check Box 169">
          <controlPr defaultSize="0" autoFill="0" autoLine="0" autoPict="0">
            <anchor moveWithCells="1">
              <from>
                <xdr:col>14</xdr:col>
                <xdr:colOff>285750</xdr:colOff>
                <xdr:row>264</xdr:row>
                <xdr:rowOff>9525</xdr:rowOff>
              </from>
              <to>
                <xdr:col>14</xdr:col>
                <xdr:colOff>495300</xdr:colOff>
                <xdr:row>265</xdr:row>
                <xdr:rowOff>0</xdr:rowOff>
              </to>
            </anchor>
          </controlPr>
        </control>
      </mc:Choice>
    </mc:AlternateContent>
    <mc:AlternateContent xmlns:mc="http://schemas.openxmlformats.org/markup-compatibility/2006">
      <mc:Choice Requires="x14">
        <control shapeId="3242" r:id="rId119" name="Check Box 170">
          <controlPr defaultSize="0" autoFill="0" autoLine="0" autoPict="0">
            <anchor moveWithCells="1">
              <from>
                <xdr:col>14</xdr:col>
                <xdr:colOff>285750</xdr:colOff>
                <xdr:row>265</xdr:row>
                <xdr:rowOff>9525</xdr:rowOff>
              </from>
              <to>
                <xdr:col>14</xdr:col>
                <xdr:colOff>495300</xdr:colOff>
                <xdr:row>266</xdr:row>
                <xdr:rowOff>0</xdr:rowOff>
              </to>
            </anchor>
          </controlPr>
        </control>
      </mc:Choice>
    </mc:AlternateContent>
    <mc:AlternateContent xmlns:mc="http://schemas.openxmlformats.org/markup-compatibility/2006">
      <mc:Choice Requires="x14">
        <control shapeId="3243" r:id="rId120" name="Check Box 171">
          <controlPr defaultSize="0" autoFill="0" autoLine="0" autoPict="0">
            <anchor moveWithCells="1">
              <from>
                <xdr:col>14</xdr:col>
                <xdr:colOff>285750</xdr:colOff>
                <xdr:row>266</xdr:row>
                <xdr:rowOff>9525</xdr:rowOff>
              </from>
              <to>
                <xdr:col>14</xdr:col>
                <xdr:colOff>495300</xdr:colOff>
                <xdr:row>267</xdr:row>
                <xdr:rowOff>0</xdr:rowOff>
              </to>
            </anchor>
          </controlPr>
        </control>
      </mc:Choice>
    </mc:AlternateContent>
    <mc:AlternateContent xmlns:mc="http://schemas.openxmlformats.org/markup-compatibility/2006">
      <mc:Choice Requires="x14">
        <control shapeId="3245" r:id="rId121" name="Check Box 173">
          <controlPr defaultSize="0" autoFill="0" autoLine="0" autoPict="0">
            <anchor moveWithCells="1">
              <from>
                <xdr:col>15</xdr:col>
                <xdr:colOff>285750</xdr:colOff>
                <xdr:row>253</xdr:row>
                <xdr:rowOff>9525</xdr:rowOff>
              </from>
              <to>
                <xdr:col>15</xdr:col>
                <xdr:colOff>495300</xdr:colOff>
                <xdr:row>254</xdr:row>
                <xdr:rowOff>0</xdr:rowOff>
              </to>
            </anchor>
          </controlPr>
        </control>
      </mc:Choice>
    </mc:AlternateContent>
    <mc:AlternateContent xmlns:mc="http://schemas.openxmlformats.org/markup-compatibility/2006">
      <mc:Choice Requires="x14">
        <control shapeId="3246" r:id="rId122" name="Check Box 174">
          <controlPr defaultSize="0" autoFill="0" autoLine="0" autoPict="0">
            <anchor moveWithCells="1">
              <from>
                <xdr:col>15</xdr:col>
                <xdr:colOff>285750</xdr:colOff>
                <xdr:row>254</xdr:row>
                <xdr:rowOff>9525</xdr:rowOff>
              </from>
              <to>
                <xdr:col>15</xdr:col>
                <xdr:colOff>495300</xdr:colOff>
                <xdr:row>255</xdr:row>
                <xdr:rowOff>0</xdr:rowOff>
              </to>
            </anchor>
          </controlPr>
        </control>
      </mc:Choice>
    </mc:AlternateContent>
    <mc:AlternateContent xmlns:mc="http://schemas.openxmlformats.org/markup-compatibility/2006">
      <mc:Choice Requires="x14">
        <control shapeId="3247" r:id="rId123" name="Check Box 175">
          <controlPr defaultSize="0" autoFill="0" autoLine="0" autoPict="0">
            <anchor moveWithCells="1">
              <from>
                <xdr:col>15</xdr:col>
                <xdr:colOff>285750</xdr:colOff>
                <xdr:row>255</xdr:row>
                <xdr:rowOff>9525</xdr:rowOff>
              </from>
              <to>
                <xdr:col>15</xdr:col>
                <xdr:colOff>495300</xdr:colOff>
                <xdr:row>256</xdr:row>
                <xdr:rowOff>0</xdr:rowOff>
              </to>
            </anchor>
          </controlPr>
        </control>
      </mc:Choice>
    </mc:AlternateContent>
    <mc:AlternateContent xmlns:mc="http://schemas.openxmlformats.org/markup-compatibility/2006">
      <mc:Choice Requires="x14">
        <control shapeId="3248" r:id="rId124" name="Check Box 176">
          <controlPr defaultSize="0" autoFill="0" autoLine="0" autoPict="0">
            <anchor moveWithCells="1">
              <from>
                <xdr:col>15</xdr:col>
                <xdr:colOff>285750</xdr:colOff>
                <xdr:row>256</xdr:row>
                <xdr:rowOff>9525</xdr:rowOff>
              </from>
              <to>
                <xdr:col>15</xdr:col>
                <xdr:colOff>495300</xdr:colOff>
                <xdr:row>257</xdr:row>
                <xdr:rowOff>0</xdr:rowOff>
              </to>
            </anchor>
          </controlPr>
        </control>
      </mc:Choice>
    </mc:AlternateContent>
    <mc:AlternateContent xmlns:mc="http://schemas.openxmlformats.org/markup-compatibility/2006">
      <mc:Choice Requires="x14">
        <control shapeId="3249" r:id="rId125" name="Check Box 177">
          <controlPr defaultSize="0" autoFill="0" autoLine="0" autoPict="0">
            <anchor moveWithCells="1">
              <from>
                <xdr:col>15</xdr:col>
                <xdr:colOff>285750</xdr:colOff>
                <xdr:row>257</xdr:row>
                <xdr:rowOff>9525</xdr:rowOff>
              </from>
              <to>
                <xdr:col>15</xdr:col>
                <xdr:colOff>495300</xdr:colOff>
                <xdr:row>258</xdr:row>
                <xdr:rowOff>0</xdr:rowOff>
              </to>
            </anchor>
          </controlPr>
        </control>
      </mc:Choice>
    </mc:AlternateContent>
    <mc:AlternateContent xmlns:mc="http://schemas.openxmlformats.org/markup-compatibility/2006">
      <mc:Choice Requires="x14">
        <control shapeId="3250" r:id="rId126" name="Check Box 178">
          <controlPr defaultSize="0" autoFill="0" autoLine="0" autoPict="0">
            <anchor moveWithCells="1">
              <from>
                <xdr:col>15</xdr:col>
                <xdr:colOff>285750</xdr:colOff>
                <xdr:row>258</xdr:row>
                <xdr:rowOff>9525</xdr:rowOff>
              </from>
              <to>
                <xdr:col>15</xdr:col>
                <xdr:colOff>495300</xdr:colOff>
                <xdr:row>259</xdr:row>
                <xdr:rowOff>0</xdr:rowOff>
              </to>
            </anchor>
          </controlPr>
        </control>
      </mc:Choice>
    </mc:AlternateContent>
    <mc:AlternateContent xmlns:mc="http://schemas.openxmlformats.org/markup-compatibility/2006">
      <mc:Choice Requires="x14">
        <control shapeId="3251" r:id="rId127" name="Check Box 179">
          <controlPr defaultSize="0" autoFill="0" autoLine="0" autoPict="0">
            <anchor moveWithCells="1">
              <from>
                <xdr:col>15</xdr:col>
                <xdr:colOff>285750</xdr:colOff>
                <xdr:row>259</xdr:row>
                <xdr:rowOff>9525</xdr:rowOff>
              </from>
              <to>
                <xdr:col>15</xdr:col>
                <xdr:colOff>495300</xdr:colOff>
                <xdr:row>260</xdr:row>
                <xdr:rowOff>0</xdr:rowOff>
              </to>
            </anchor>
          </controlPr>
        </control>
      </mc:Choice>
    </mc:AlternateContent>
    <mc:AlternateContent xmlns:mc="http://schemas.openxmlformats.org/markup-compatibility/2006">
      <mc:Choice Requires="x14">
        <control shapeId="3252" r:id="rId128" name="Check Box 180">
          <controlPr defaultSize="0" autoFill="0" autoLine="0" autoPict="0">
            <anchor moveWithCells="1">
              <from>
                <xdr:col>15</xdr:col>
                <xdr:colOff>285750</xdr:colOff>
                <xdr:row>260</xdr:row>
                <xdr:rowOff>9525</xdr:rowOff>
              </from>
              <to>
                <xdr:col>15</xdr:col>
                <xdr:colOff>495300</xdr:colOff>
                <xdr:row>261</xdr:row>
                <xdr:rowOff>0</xdr:rowOff>
              </to>
            </anchor>
          </controlPr>
        </control>
      </mc:Choice>
    </mc:AlternateContent>
    <mc:AlternateContent xmlns:mc="http://schemas.openxmlformats.org/markup-compatibility/2006">
      <mc:Choice Requires="x14">
        <control shapeId="3253" r:id="rId129" name="Check Box 181">
          <controlPr defaultSize="0" autoFill="0" autoLine="0" autoPict="0">
            <anchor moveWithCells="1">
              <from>
                <xdr:col>15</xdr:col>
                <xdr:colOff>285750</xdr:colOff>
                <xdr:row>261</xdr:row>
                <xdr:rowOff>9525</xdr:rowOff>
              </from>
              <to>
                <xdr:col>15</xdr:col>
                <xdr:colOff>495300</xdr:colOff>
                <xdr:row>262</xdr:row>
                <xdr:rowOff>0</xdr:rowOff>
              </to>
            </anchor>
          </controlPr>
        </control>
      </mc:Choice>
    </mc:AlternateContent>
    <mc:AlternateContent xmlns:mc="http://schemas.openxmlformats.org/markup-compatibility/2006">
      <mc:Choice Requires="x14">
        <control shapeId="3254" r:id="rId130" name="Check Box 182">
          <controlPr defaultSize="0" autoFill="0" autoLine="0" autoPict="0">
            <anchor moveWithCells="1">
              <from>
                <xdr:col>15</xdr:col>
                <xdr:colOff>285750</xdr:colOff>
                <xdr:row>262</xdr:row>
                <xdr:rowOff>9525</xdr:rowOff>
              </from>
              <to>
                <xdr:col>15</xdr:col>
                <xdr:colOff>495300</xdr:colOff>
                <xdr:row>263</xdr:row>
                <xdr:rowOff>0</xdr:rowOff>
              </to>
            </anchor>
          </controlPr>
        </control>
      </mc:Choice>
    </mc:AlternateContent>
    <mc:AlternateContent xmlns:mc="http://schemas.openxmlformats.org/markup-compatibility/2006">
      <mc:Choice Requires="x14">
        <control shapeId="3255" r:id="rId131" name="Check Box 183">
          <controlPr defaultSize="0" autoFill="0" autoLine="0" autoPict="0">
            <anchor moveWithCells="1">
              <from>
                <xdr:col>15</xdr:col>
                <xdr:colOff>285750</xdr:colOff>
                <xdr:row>263</xdr:row>
                <xdr:rowOff>9525</xdr:rowOff>
              </from>
              <to>
                <xdr:col>15</xdr:col>
                <xdr:colOff>495300</xdr:colOff>
                <xdr:row>264</xdr:row>
                <xdr:rowOff>0</xdr:rowOff>
              </to>
            </anchor>
          </controlPr>
        </control>
      </mc:Choice>
    </mc:AlternateContent>
    <mc:AlternateContent xmlns:mc="http://schemas.openxmlformats.org/markup-compatibility/2006">
      <mc:Choice Requires="x14">
        <control shapeId="3256" r:id="rId132" name="Check Box 184">
          <controlPr defaultSize="0" autoFill="0" autoLine="0" autoPict="0">
            <anchor moveWithCells="1">
              <from>
                <xdr:col>15</xdr:col>
                <xdr:colOff>285750</xdr:colOff>
                <xdr:row>264</xdr:row>
                <xdr:rowOff>9525</xdr:rowOff>
              </from>
              <to>
                <xdr:col>15</xdr:col>
                <xdr:colOff>495300</xdr:colOff>
                <xdr:row>265</xdr:row>
                <xdr:rowOff>0</xdr:rowOff>
              </to>
            </anchor>
          </controlPr>
        </control>
      </mc:Choice>
    </mc:AlternateContent>
    <mc:AlternateContent xmlns:mc="http://schemas.openxmlformats.org/markup-compatibility/2006">
      <mc:Choice Requires="x14">
        <control shapeId="3257" r:id="rId133" name="Check Box 185">
          <controlPr defaultSize="0" autoFill="0" autoLine="0" autoPict="0">
            <anchor moveWithCells="1">
              <from>
                <xdr:col>15</xdr:col>
                <xdr:colOff>285750</xdr:colOff>
                <xdr:row>265</xdr:row>
                <xdr:rowOff>9525</xdr:rowOff>
              </from>
              <to>
                <xdr:col>15</xdr:col>
                <xdr:colOff>495300</xdr:colOff>
                <xdr:row>266</xdr:row>
                <xdr:rowOff>0</xdr:rowOff>
              </to>
            </anchor>
          </controlPr>
        </control>
      </mc:Choice>
    </mc:AlternateContent>
    <mc:AlternateContent xmlns:mc="http://schemas.openxmlformats.org/markup-compatibility/2006">
      <mc:Choice Requires="x14">
        <control shapeId="3258" r:id="rId134" name="Check Box 186">
          <controlPr defaultSize="0" autoFill="0" autoLine="0" autoPict="0">
            <anchor moveWithCells="1">
              <from>
                <xdr:col>15</xdr:col>
                <xdr:colOff>285750</xdr:colOff>
                <xdr:row>266</xdr:row>
                <xdr:rowOff>9525</xdr:rowOff>
              </from>
              <to>
                <xdr:col>15</xdr:col>
                <xdr:colOff>495300</xdr:colOff>
                <xdr:row>267</xdr:row>
                <xdr:rowOff>0</xdr:rowOff>
              </to>
            </anchor>
          </controlPr>
        </control>
      </mc:Choice>
    </mc:AlternateContent>
    <mc:AlternateContent xmlns:mc="http://schemas.openxmlformats.org/markup-compatibility/2006">
      <mc:Choice Requires="x14">
        <control shapeId="3259" r:id="rId135" name="Check Box 187">
          <controlPr defaultSize="0" autoFill="0" autoLine="0" autoPict="0">
            <anchor moveWithCells="1">
              <from>
                <xdr:col>15</xdr:col>
                <xdr:colOff>285750</xdr:colOff>
                <xdr:row>256</xdr:row>
                <xdr:rowOff>9525</xdr:rowOff>
              </from>
              <to>
                <xdr:col>15</xdr:col>
                <xdr:colOff>495300</xdr:colOff>
                <xdr:row>257</xdr:row>
                <xdr:rowOff>0</xdr:rowOff>
              </to>
            </anchor>
          </controlPr>
        </control>
      </mc:Choice>
    </mc:AlternateContent>
    <mc:AlternateContent xmlns:mc="http://schemas.openxmlformats.org/markup-compatibility/2006">
      <mc:Choice Requires="x14">
        <control shapeId="3260" r:id="rId136" name="Check Box 188">
          <controlPr defaultSize="0" autoFill="0" autoLine="0" autoPict="0">
            <anchor moveWithCells="1">
              <from>
                <xdr:col>15</xdr:col>
                <xdr:colOff>285750</xdr:colOff>
                <xdr:row>257</xdr:row>
                <xdr:rowOff>9525</xdr:rowOff>
              </from>
              <to>
                <xdr:col>15</xdr:col>
                <xdr:colOff>495300</xdr:colOff>
                <xdr:row>258</xdr:row>
                <xdr:rowOff>0</xdr:rowOff>
              </to>
            </anchor>
          </controlPr>
        </control>
      </mc:Choice>
    </mc:AlternateContent>
    <mc:AlternateContent xmlns:mc="http://schemas.openxmlformats.org/markup-compatibility/2006">
      <mc:Choice Requires="x14">
        <control shapeId="3261" r:id="rId137" name="Check Box 189">
          <controlPr defaultSize="0" autoFill="0" autoLine="0" autoPict="0">
            <anchor moveWithCells="1">
              <from>
                <xdr:col>15</xdr:col>
                <xdr:colOff>285750</xdr:colOff>
                <xdr:row>258</xdr:row>
                <xdr:rowOff>9525</xdr:rowOff>
              </from>
              <to>
                <xdr:col>15</xdr:col>
                <xdr:colOff>495300</xdr:colOff>
                <xdr:row>259</xdr:row>
                <xdr:rowOff>0</xdr:rowOff>
              </to>
            </anchor>
          </controlPr>
        </control>
      </mc:Choice>
    </mc:AlternateContent>
    <mc:AlternateContent xmlns:mc="http://schemas.openxmlformats.org/markup-compatibility/2006">
      <mc:Choice Requires="x14">
        <control shapeId="3262" r:id="rId138" name="Check Box 190">
          <controlPr defaultSize="0" autoFill="0" autoLine="0" autoPict="0">
            <anchor moveWithCells="1">
              <from>
                <xdr:col>15</xdr:col>
                <xdr:colOff>285750</xdr:colOff>
                <xdr:row>259</xdr:row>
                <xdr:rowOff>9525</xdr:rowOff>
              </from>
              <to>
                <xdr:col>15</xdr:col>
                <xdr:colOff>495300</xdr:colOff>
                <xdr:row>260</xdr:row>
                <xdr:rowOff>0</xdr:rowOff>
              </to>
            </anchor>
          </controlPr>
        </control>
      </mc:Choice>
    </mc:AlternateContent>
    <mc:AlternateContent xmlns:mc="http://schemas.openxmlformats.org/markup-compatibility/2006">
      <mc:Choice Requires="x14">
        <control shapeId="3263" r:id="rId139" name="Check Box 191">
          <controlPr defaultSize="0" autoFill="0" autoLine="0" autoPict="0">
            <anchor moveWithCells="1">
              <from>
                <xdr:col>15</xdr:col>
                <xdr:colOff>285750</xdr:colOff>
                <xdr:row>260</xdr:row>
                <xdr:rowOff>9525</xdr:rowOff>
              </from>
              <to>
                <xdr:col>15</xdr:col>
                <xdr:colOff>495300</xdr:colOff>
                <xdr:row>261</xdr:row>
                <xdr:rowOff>0</xdr:rowOff>
              </to>
            </anchor>
          </controlPr>
        </control>
      </mc:Choice>
    </mc:AlternateContent>
    <mc:AlternateContent xmlns:mc="http://schemas.openxmlformats.org/markup-compatibility/2006">
      <mc:Choice Requires="x14">
        <control shapeId="3264" r:id="rId140" name="Check Box 192">
          <controlPr defaultSize="0" autoFill="0" autoLine="0" autoPict="0">
            <anchor moveWithCells="1">
              <from>
                <xdr:col>15</xdr:col>
                <xdr:colOff>285750</xdr:colOff>
                <xdr:row>261</xdr:row>
                <xdr:rowOff>9525</xdr:rowOff>
              </from>
              <to>
                <xdr:col>15</xdr:col>
                <xdr:colOff>495300</xdr:colOff>
                <xdr:row>262</xdr:row>
                <xdr:rowOff>0</xdr:rowOff>
              </to>
            </anchor>
          </controlPr>
        </control>
      </mc:Choice>
    </mc:AlternateContent>
    <mc:AlternateContent xmlns:mc="http://schemas.openxmlformats.org/markup-compatibility/2006">
      <mc:Choice Requires="x14">
        <control shapeId="3265" r:id="rId141" name="Check Box 193">
          <controlPr defaultSize="0" autoFill="0" autoLine="0" autoPict="0">
            <anchor moveWithCells="1">
              <from>
                <xdr:col>15</xdr:col>
                <xdr:colOff>285750</xdr:colOff>
                <xdr:row>262</xdr:row>
                <xdr:rowOff>9525</xdr:rowOff>
              </from>
              <to>
                <xdr:col>15</xdr:col>
                <xdr:colOff>495300</xdr:colOff>
                <xdr:row>263</xdr:row>
                <xdr:rowOff>0</xdr:rowOff>
              </to>
            </anchor>
          </controlPr>
        </control>
      </mc:Choice>
    </mc:AlternateContent>
    <mc:AlternateContent xmlns:mc="http://schemas.openxmlformats.org/markup-compatibility/2006">
      <mc:Choice Requires="x14">
        <control shapeId="3266" r:id="rId142" name="Check Box 194">
          <controlPr defaultSize="0" autoFill="0" autoLine="0" autoPict="0">
            <anchor moveWithCells="1">
              <from>
                <xdr:col>15</xdr:col>
                <xdr:colOff>285750</xdr:colOff>
                <xdr:row>263</xdr:row>
                <xdr:rowOff>9525</xdr:rowOff>
              </from>
              <to>
                <xdr:col>15</xdr:col>
                <xdr:colOff>495300</xdr:colOff>
                <xdr:row>264</xdr:row>
                <xdr:rowOff>0</xdr:rowOff>
              </to>
            </anchor>
          </controlPr>
        </control>
      </mc:Choice>
    </mc:AlternateContent>
    <mc:AlternateContent xmlns:mc="http://schemas.openxmlformats.org/markup-compatibility/2006">
      <mc:Choice Requires="x14">
        <control shapeId="3267" r:id="rId143" name="Check Box 195">
          <controlPr defaultSize="0" autoFill="0" autoLine="0" autoPict="0">
            <anchor moveWithCells="1">
              <from>
                <xdr:col>15</xdr:col>
                <xdr:colOff>285750</xdr:colOff>
                <xdr:row>264</xdr:row>
                <xdr:rowOff>9525</xdr:rowOff>
              </from>
              <to>
                <xdr:col>15</xdr:col>
                <xdr:colOff>495300</xdr:colOff>
                <xdr:row>265</xdr:row>
                <xdr:rowOff>0</xdr:rowOff>
              </to>
            </anchor>
          </controlPr>
        </control>
      </mc:Choice>
    </mc:AlternateContent>
    <mc:AlternateContent xmlns:mc="http://schemas.openxmlformats.org/markup-compatibility/2006">
      <mc:Choice Requires="x14">
        <control shapeId="3268" r:id="rId144" name="Check Box 196">
          <controlPr defaultSize="0" autoFill="0" autoLine="0" autoPict="0">
            <anchor moveWithCells="1">
              <from>
                <xdr:col>15</xdr:col>
                <xdr:colOff>285750</xdr:colOff>
                <xdr:row>265</xdr:row>
                <xdr:rowOff>9525</xdr:rowOff>
              </from>
              <to>
                <xdr:col>15</xdr:col>
                <xdr:colOff>495300</xdr:colOff>
                <xdr:row>266</xdr:row>
                <xdr:rowOff>0</xdr:rowOff>
              </to>
            </anchor>
          </controlPr>
        </control>
      </mc:Choice>
    </mc:AlternateContent>
    <mc:AlternateContent xmlns:mc="http://schemas.openxmlformats.org/markup-compatibility/2006">
      <mc:Choice Requires="x14">
        <control shapeId="3269" r:id="rId145" name="Check Box 197">
          <controlPr defaultSize="0" autoFill="0" autoLine="0" autoPict="0">
            <anchor moveWithCells="1">
              <from>
                <xdr:col>15</xdr:col>
                <xdr:colOff>285750</xdr:colOff>
                <xdr:row>266</xdr:row>
                <xdr:rowOff>9525</xdr:rowOff>
              </from>
              <to>
                <xdr:col>15</xdr:col>
                <xdr:colOff>495300</xdr:colOff>
                <xdr:row>267</xdr:row>
                <xdr:rowOff>0</xdr:rowOff>
              </to>
            </anchor>
          </controlPr>
        </control>
      </mc:Choice>
    </mc:AlternateContent>
    <mc:AlternateContent xmlns:mc="http://schemas.openxmlformats.org/markup-compatibility/2006">
      <mc:Choice Requires="x14">
        <control shapeId="3270" r:id="rId146" name="Check Box 198">
          <controlPr defaultSize="0" autoFill="0" autoLine="0" autoPict="0">
            <anchor moveWithCells="1">
              <from>
                <xdr:col>14</xdr:col>
                <xdr:colOff>285750</xdr:colOff>
                <xdr:row>240</xdr:row>
                <xdr:rowOff>9525</xdr:rowOff>
              </from>
              <to>
                <xdr:col>14</xdr:col>
                <xdr:colOff>495300</xdr:colOff>
                <xdr:row>241</xdr:row>
                <xdr:rowOff>0</xdr:rowOff>
              </to>
            </anchor>
          </controlPr>
        </control>
      </mc:Choice>
    </mc:AlternateContent>
    <mc:AlternateContent xmlns:mc="http://schemas.openxmlformats.org/markup-compatibility/2006">
      <mc:Choice Requires="x14">
        <control shapeId="3271" r:id="rId147" name="Check Box 199">
          <controlPr defaultSize="0" autoFill="0" autoLine="0" autoPict="0">
            <anchor moveWithCells="1">
              <from>
                <xdr:col>14</xdr:col>
                <xdr:colOff>285750</xdr:colOff>
                <xdr:row>240</xdr:row>
                <xdr:rowOff>9525</xdr:rowOff>
              </from>
              <to>
                <xdr:col>14</xdr:col>
                <xdr:colOff>495300</xdr:colOff>
                <xdr:row>241</xdr:row>
                <xdr:rowOff>0</xdr:rowOff>
              </to>
            </anchor>
          </controlPr>
        </control>
      </mc:Choice>
    </mc:AlternateContent>
    <mc:AlternateContent xmlns:mc="http://schemas.openxmlformats.org/markup-compatibility/2006">
      <mc:Choice Requires="x14">
        <control shapeId="3272" r:id="rId148" name="Check Box 200">
          <controlPr defaultSize="0" autoFill="0" autoLine="0" autoPict="0">
            <anchor moveWithCells="1">
              <from>
                <xdr:col>14</xdr:col>
                <xdr:colOff>285750</xdr:colOff>
                <xdr:row>241</xdr:row>
                <xdr:rowOff>9525</xdr:rowOff>
              </from>
              <to>
                <xdr:col>14</xdr:col>
                <xdr:colOff>495300</xdr:colOff>
                <xdr:row>242</xdr:row>
                <xdr:rowOff>0</xdr:rowOff>
              </to>
            </anchor>
          </controlPr>
        </control>
      </mc:Choice>
    </mc:AlternateContent>
    <mc:AlternateContent xmlns:mc="http://schemas.openxmlformats.org/markup-compatibility/2006">
      <mc:Choice Requires="x14">
        <control shapeId="3273" r:id="rId149" name="Check Box 201">
          <controlPr defaultSize="0" autoFill="0" autoLine="0" autoPict="0">
            <anchor moveWithCells="1">
              <from>
                <xdr:col>14</xdr:col>
                <xdr:colOff>285750</xdr:colOff>
                <xdr:row>242</xdr:row>
                <xdr:rowOff>9525</xdr:rowOff>
              </from>
              <to>
                <xdr:col>14</xdr:col>
                <xdr:colOff>495300</xdr:colOff>
                <xdr:row>243</xdr:row>
                <xdr:rowOff>0</xdr:rowOff>
              </to>
            </anchor>
          </controlPr>
        </control>
      </mc:Choice>
    </mc:AlternateContent>
    <mc:AlternateContent xmlns:mc="http://schemas.openxmlformats.org/markup-compatibility/2006">
      <mc:Choice Requires="x14">
        <control shapeId="3274" r:id="rId150" name="Check Box 202">
          <controlPr defaultSize="0" autoFill="0" autoLine="0" autoPict="0">
            <anchor moveWithCells="1">
              <from>
                <xdr:col>14</xdr:col>
                <xdr:colOff>285750</xdr:colOff>
                <xdr:row>243</xdr:row>
                <xdr:rowOff>9525</xdr:rowOff>
              </from>
              <to>
                <xdr:col>14</xdr:col>
                <xdr:colOff>495300</xdr:colOff>
                <xdr:row>244</xdr:row>
                <xdr:rowOff>0</xdr:rowOff>
              </to>
            </anchor>
          </controlPr>
        </control>
      </mc:Choice>
    </mc:AlternateContent>
    <mc:AlternateContent xmlns:mc="http://schemas.openxmlformats.org/markup-compatibility/2006">
      <mc:Choice Requires="x14">
        <control shapeId="3275" r:id="rId151" name="Check Box 203">
          <controlPr defaultSize="0" autoFill="0" autoLine="0" autoPict="0">
            <anchor moveWithCells="1">
              <from>
                <xdr:col>14</xdr:col>
                <xdr:colOff>285750</xdr:colOff>
                <xdr:row>244</xdr:row>
                <xdr:rowOff>9525</xdr:rowOff>
              </from>
              <to>
                <xdr:col>14</xdr:col>
                <xdr:colOff>495300</xdr:colOff>
                <xdr:row>245</xdr:row>
                <xdr:rowOff>0</xdr:rowOff>
              </to>
            </anchor>
          </controlPr>
        </control>
      </mc:Choice>
    </mc:AlternateContent>
    <mc:AlternateContent xmlns:mc="http://schemas.openxmlformats.org/markup-compatibility/2006">
      <mc:Choice Requires="x14">
        <control shapeId="3276" r:id="rId152" name="Check Box 204">
          <controlPr defaultSize="0" autoFill="0" autoLine="0" autoPict="0">
            <anchor moveWithCells="1">
              <from>
                <xdr:col>14</xdr:col>
                <xdr:colOff>285750</xdr:colOff>
                <xdr:row>245</xdr:row>
                <xdr:rowOff>9525</xdr:rowOff>
              </from>
              <to>
                <xdr:col>14</xdr:col>
                <xdr:colOff>495300</xdr:colOff>
                <xdr:row>246</xdr:row>
                <xdr:rowOff>0</xdr:rowOff>
              </to>
            </anchor>
          </controlPr>
        </control>
      </mc:Choice>
    </mc:AlternateContent>
    <mc:AlternateContent xmlns:mc="http://schemas.openxmlformats.org/markup-compatibility/2006">
      <mc:Choice Requires="x14">
        <control shapeId="3277" r:id="rId153" name="Check Box 205">
          <controlPr defaultSize="0" autoFill="0" autoLine="0" autoPict="0">
            <anchor moveWithCells="1">
              <from>
                <xdr:col>14</xdr:col>
                <xdr:colOff>285750</xdr:colOff>
                <xdr:row>246</xdr:row>
                <xdr:rowOff>9525</xdr:rowOff>
              </from>
              <to>
                <xdr:col>14</xdr:col>
                <xdr:colOff>495300</xdr:colOff>
                <xdr:row>247</xdr:row>
                <xdr:rowOff>0</xdr:rowOff>
              </to>
            </anchor>
          </controlPr>
        </control>
      </mc:Choice>
    </mc:AlternateContent>
    <mc:AlternateContent xmlns:mc="http://schemas.openxmlformats.org/markup-compatibility/2006">
      <mc:Choice Requires="x14">
        <control shapeId="3278" r:id="rId154" name="Check Box 206">
          <controlPr defaultSize="0" autoFill="0" autoLine="0" autoPict="0">
            <anchor moveWithCells="1">
              <from>
                <xdr:col>14</xdr:col>
                <xdr:colOff>285750</xdr:colOff>
                <xdr:row>247</xdr:row>
                <xdr:rowOff>9525</xdr:rowOff>
              </from>
              <to>
                <xdr:col>14</xdr:col>
                <xdr:colOff>495300</xdr:colOff>
                <xdr:row>248</xdr:row>
                <xdr:rowOff>0</xdr:rowOff>
              </to>
            </anchor>
          </controlPr>
        </control>
      </mc:Choice>
    </mc:AlternateContent>
    <mc:AlternateContent xmlns:mc="http://schemas.openxmlformats.org/markup-compatibility/2006">
      <mc:Choice Requires="x14">
        <control shapeId="3281" r:id="rId155" name="Check Box 209">
          <controlPr defaultSize="0" autoFill="0" autoLine="0" autoPict="0">
            <anchor moveWithCells="1">
              <from>
                <xdr:col>14</xdr:col>
                <xdr:colOff>285750</xdr:colOff>
                <xdr:row>161</xdr:row>
                <xdr:rowOff>9525</xdr:rowOff>
              </from>
              <to>
                <xdr:col>14</xdr:col>
                <xdr:colOff>495300</xdr:colOff>
                <xdr:row>162</xdr:row>
                <xdr:rowOff>0</xdr:rowOff>
              </to>
            </anchor>
          </controlPr>
        </control>
      </mc:Choice>
    </mc:AlternateContent>
    <mc:AlternateContent xmlns:mc="http://schemas.openxmlformats.org/markup-compatibility/2006">
      <mc:Choice Requires="x14">
        <control shapeId="3282" r:id="rId156" name="Check Box 210">
          <controlPr defaultSize="0" autoFill="0" autoLine="0" autoPict="0">
            <anchor moveWithCells="1">
              <from>
                <xdr:col>15</xdr:col>
                <xdr:colOff>295275</xdr:colOff>
                <xdr:row>161</xdr:row>
                <xdr:rowOff>9525</xdr:rowOff>
              </from>
              <to>
                <xdr:col>15</xdr:col>
                <xdr:colOff>504825</xdr:colOff>
                <xdr:row>162</xdr:row>
                <xdr:rowOff>0</xdr:rowOff>
              </to>
            </anchor>
          </controlPr>
        </control>
      </mc:Choice>
    </mc:AlternateContent>
    <mc:AlternateContent xmlns:mc="http://schemas.openxmlformats.org/markup-compatibility/2006">
      <mc:Choice Requires="x14">
        <control shapeId="3283" r:id="rId157" name="CheckBox O149">
          <controlPr defaultSize="0" autoFill="0" autoLine="0" autoPict="0">
            <anchor moveWithCells="1">
              <from>
                <xdr:col>14</xdr:col>
                <xdr:colOff>285750</xdr:colOff>
                <xdr:row>175</xdr:row>
                <xdr:rowOff>0</xdr:rowOff>
              </from>
              <to>
                <xdr:col>15</xdr:col>
                <xdr:colOff>200025</xdr:colOff>
                <xdr:row>176</xdr:row>
                <xdr:rowOff>9525</xdr:rowOff>
              </to>
            </anchor>
          </controlPr>
        </control>
      </mc:Choice>
    </mc:AlternateContent>
    <mc:AlternateContent xmlns:mc="http://schemas.openxmlformats.org/markup-compatibility/2006">
      <mc:Choice Requires="x14">
        <control shapeId="3284" r:id="rId158" name="CheckBox P149">
          <controlPr defaultSize="0" autoFill="0" autoLine="0" autoPict="0">
            <anchor moveWithCells="1">
              <from>
                <xdr:col>15</xdr:col>
                <xdr:colOff>295275</xdr:colOff>
                <xdr:row>175</xdr:row>
                <xdr:rowOff>9525</xdr:rowOff>
              </from>
              <to>
                <xdr:col>15</xdr:col>
                <xdr:colOff>523875</xdr:colOff>
                <xdr:row>176</xdr:row>
                <xdr:rowOff>19050</xdr:rowOff>
              </to>
            </anchor>
          </controlPr>
        </control>
      </mc:Choice>
    </mc:AlternateContent>
    <mc:AlternateContent xmlns:mc="http://schemas.openxmlformats.org/markup-compatibility/2006">
      <mc:Choice Requires="x14">
        <control shapeId="3285" r:id="rId159" name="CheckBox O150">
          <controlPr defaultSize="0" autoFill="0" autoLine="0" autoPict="0">
            <anchor moveWithCells="1">
              <from>
                <xdr:col>14</xdr:col>
                <xdr:colOff>285750</xdr:colOff>
                <xdr:row>176</xdr:row>
                <xdr:rowOff>0</xdr:rowOff>
              </from>
              <to>
                <xdr:col>15</xdr:col>
                <xdr:colOff>200025</xdr:colOff>
                <xdr:row>177</xdr:row>
                <xdr:rowOff>9525</xdr:rowOff>
              </to>
            </anchor>
          </controlPr>
        </control>
      </mc:Choice>
    </mc:AlternateContent>
    <mc:AlternateContent xmlns:mc="http://schemas.openxmlformats.org/markup-compatibility/2006">
      <mc:Choice Requires="x14">
        <control shapeId="3286" r:id="rId160" name="CheckBox P150">
          <controlPr defaultSize="0" autoFill="0" autoLine="0" autoPict="0">
            <anchor moveWithCells="1">
              <from>
                <xdr:col>15</xdr:col>
                <xdr:colOff>295275</xdr:colOff>
                <xdr:row>176</xdr:row>
                <xdr:rowOff>0</xdr:rowOff>
              </from>
              <to>
                <xdr:col>15</xdr:col>
                <xdr:colOff>514350</xdr:colOff>
                <xdr:row>177</xdr:row>
                <xdr:rowOff>9525</xdr:rowOff>
              </to>
            </anchor>
          </controlPr>
        </control>
      </mc:Choice>
    </mc:AlternateContent>
    <mc:AlternateContent xmlns:mc="http://schemas.openxmlformats.org/markup-compatibility/2006">
      <mc:Choice Requires="x14">
        <control shapeId="3287" r:id="rId161" name="CheckBox O151">
          <controlPr defaultSize="0" autoFill="0" autoLine="0" autoPict="0">
            <anchor moveWithCells="1">
              <from>
                <xdr:col>14</xdr:col>
                <xdr:colOff>285750</xdr:colOff>
                <xdr:row>177</xdr:row>
                <xdr:rowOff>0</xdr:rowOff>
              </from>
              <to>
                <xdr:col>15</xdr:col>
                <xdr:colOff>200025</xdr:colOff>
                <xdr:row>178</xdr:row>
                <xdr:rowOff>9525</xdr:rowOff>
              </to>
            </anchor>
          </controlPr>
        </control>
      </mc:Choice>
    </mc:AlternateContent>
    <mc:AlternateContent xmlns:mc="http://schemas.openxmlformats.org/markup-compatibility/2006">
      <mc:Choice Requires="x14">
        <control shapeId="3288" r:id="rId162" name="CheckBox P151">
          <controlPr defaultSize="0" autoFill="0" autoLine="0" autoPict="0">
            <anchor moveWithCells="1">
              <from>
                <xdr:col>15</xdr:col>
                <xdr:colOff>295275</xdr:colOff>
                <xdr:row>176</xdr:row>
                <xdr:rowOff>180975</xdr:rowOff>
              </from>
              <to>
                <xdr:col>15</xdr:col>
                <xdr:colOff>619125</xdr:colOff>
                <xdr:row>178</xdr:row>
                <xdr:rowOff>0</xdr:rowOff>
              </to>
            </anchor>
          </controlPr>
        </control>
      </mc:Choice>
    </mc:AlternateContent>
    <mc:AlternateContent xmlns:mc="http://schemas.openxmlformats.org/markup-compatibility/2006">
      <mc:Choice Requires="x14">
        <control shapeId="3289" r:id="rId163" name="CheckBox O152">
          <controlPr defaultSize="0" autoFill="0" autoLine="0" autoPict="0">
            <anchor moveWithCells="1">
              <from>
                <xdr:col>14</xdr:col>
                <xdr:colOff>285750</xdr:colOff>
                <xdr:row>178</xdr:row>
                <xdr:rowOff>0</xdr:rowOff>
              </from>
              <to>
                <xdr:col>15</xdr:col>
                <xdr:colOff>200025</xdr:colOff>
                <xdr:row>179</xdr:row>
                <xdr:rowOff>9525</xdr:rowOff>
              </to>
            </anchor>
          </controlPr>
        </control>
      </mc:Choice>
    </mc:AlternateContent>
    <mc:AlternateContent xmlns:mc="http://schemas.openxmlformats.org/markup-compatibility/2006">
      <mc:Choice Requires="x14">
        <control shapeId="3290" r:id="rId164" name="CheckBox P152">
          <controlPr defaultSize="0" autoFill="0" autoLine="0" autoPict="0">
            <anchor moveWithCells="1">
              <from>
                <xdr:col>15</xdr:col>
                <xdr:colOff>295275</xdr:colOff>
                <xdr:row>178</xdr:row>
                <xdr:rowOff>0</xdr:rowOff>
              </from>
              <to>
                <xdr:col>15</xdr:col>
                <xdr:colOff>552450</xdr:colOff>
                <xdr:row>179</xdr:row>
                <xdr:rowOff>9525</xdr:rowOff>
              </to>
            </anchor>
          </controlPr>
        </control>
      </mc:Choice>
    </mc:AlternateContent>
    <mc:AlternateContent xmlns:mc="http://schemas.openxmlformats.org/markup-compatibility/2006">
      <mc:Choice Requires="x14">
        <control shapeId="3291" r:id="rId165" name="CheckBox O153">
          <controlPr defaultSize="0" autoFill="0" autoLine="0" autoPict="0">
            <anchor moveWithCells="1">
              <from>
                <xdr:col>14</xdr:col>
                <xdr:colOff>285750</xdr:colOff>
                <xdr:row>179</xdr:row>
                <xdr:rowOff>0</xdr:rowOff>
              </from>
              <to>
                <xdr:col>15</xdr:col>
                <xdr:colOff>200025</xdr:colOff>
                <xdr:row>180</xdr:row>
                <xdr:rowOff>9525</xdr:rowOff>
              </to>
            </anchor>
          </controlPr>
        </control>
      </mc:Choice>
    </mc:AlternateContent>
    <mc:AlternateContent xmlns:mc="http://schemas.openxmlformats.org/markup-compatibility/2006">
      <mc:Choice Requires="x14">
        <control shapeId="3292" r:id="rId166" name="CheckBox P153">
          <controlPr defaultSize="0" autoFill="0" autoLine="0" autoPict="0">
            <anchor moveWithCells="1">
              <from>
                <xdr:col>15</xdr:col>
                <xdr:colOff>295275</xdr:colOff>
                <xdr:row>179</xdr:row>
                <xdr:rowOff>0</xdr:rowOff>
              </from>
              <to>
                <xdr:col>15</xdr:col>
                <xdr:colOff>552450</xdr:colOff>
                <xdr:row>180</xdr:row>
                <xdr:rowOff>9525</xdr:rowOff>
              </to>
            </anchor>
          </controlPr>
        </control>
      </mc:Choice>
    </mc:AlternateContent>
    <mc:AlternateContent xmlns:mc="http://schemas.openxmlformats.org/markup-compatibility/2006">
      <mc:Choice Requires="x14">
        <control shapeId="3293" r:id="rId167" name="CheckBox O154">
          <controlPr defaultSize="0" autoFill="0" autoLine="0" autoPict="0">
            <anchor moveWithCells="1">
              <from>
                <xdr:col>14</xdr:col>
                <xdr:colOff>285750</xdr:colOff>
                <xdr:row>180</xdr:row>
                <xdr:rowOff>0</xdr:rowOff>
              </from>
              <to>
                <xdr:col>15</xdr:col>
                <xdr:colOff>200025</xdr:colOff>
                <xdr:row>181</xdr:row>
                <xdr:rowOff>9525</xdr:rowOff>
              </to>
            </anchor>
          </controlPr>
        </control>
      </mc:Choice>
    </mc:AlternateContent>
    <mc:AlternateContent xmlns:mc="http://schemas.openxmlformats.org/markup-compatibility/2006">
      <mc:Choice Requires="x14">
        <control shapeId="3294" r:id="rId168" name="CheckBox P154">
          <controlPr defaultSize="0" autoFill="0" autoLine="0" autoPict="0">
            <anchor moveWithCells="1">
              <from>
                <xdr:col>15</xdr:col>
                <xdr:colOff>295275</xdr:colOff>
                <xdr:row>180</xdr:row>
                <xdr:rowOff>0</xdr:rowOff>
              </from>
              <to>
                <xdr:col>15</xdr:col>
                <xdr:colOff>552450</xdr:colOff>
                <xdr:row>181</xdr:row>
                <xdr:rowOff>9525</xdr:rowOff>
              </to>
            </anchor>
          </controlPr>
        </control>
      </mc:Choice>
    </mc:AlternateContent>
    <mc:AlternateContent xmlns:mc="http://schemas.openxmlformats.org/markup-compatibility/2006">
      <mc:Choice Requires="x14">
        <control shapeId="3295" r:id="rId169" name="CheckBox O155">
          <controlPr defaultSize="0" autoFill="0" autoLine="0" autoPict="0">
            <anchor moveWithCells="1">
              <from>
                <xdr:col>14</xdr:col>
                <xdr:colOff>285750</xdr:colOff>
                <xdr:row>181</xdr:row>
                <xdr:rowOff>0</xdr:rowOff>
              </from>
              <to>
                <xdr:col>15</xdr:col>
                <xdr:colOff>200025</xdr:colOff>
                <xdr:row>182</xdr:row>
                <xdr:rowOff>9525</xdr:rowOff>
              </to>
            </anchor>
          </controlPr>
        </control>
      </mc:Choice>
    </mc:AlternateContent>
    <mc:AlternateContent xmlns:mc="http://schemas.openxmlformats.org/markup-compatibility/2006">
      <mc:Choice Requires="x14">
        <control shapeId="3296" r:id="rId170" name="CheckBox P155">
          <controlPr defaultSize="0" autoFill="0" autoLine="0" autoPict="0">
            <anchor moveWithCells="1">
              <from>
                <xdr:col>15</xdr:col>
                <xdr:colOff>295275</xdr:colOff>
                <xdr:row>181</xdr:row>
                <xdr:rowOff>0</xdr:rowOff>
              </from>
              <to>
                <xdr:col>15</xdr:col>
                <xdr:colOff>552450</xdr:colOff>
                <xdr:row>182</xdr:row>
                <xdr:rowOff>9525</xdr:rowOff>
              </to>
            </anchor>
          </controlPr>
        </control>
      </mc:Choice>
    </mc:AlternateContent>
    <mc:AlternateContent xmlns:mc="http://schemas.openxmlformats.org/markup-compatibility/2006">
      <mc:Choice Requires="x14">
        <control shapeId="3297" r:id="rId171" name="CheckBox O156">
          <controlPr defaultSize="0" autoFill="0" autoLine="0" autoPict="0">
            <anchor moveWithCells="1">
              <from>
                <xdr:col>14</xdr:col>
                <xdr:colOff>285750</xdr:colOff>
                <xdr:row>182</xdr:row>
                <xdr:rowOff>0</xdr:rowOff>
              </from>
              <to>
                <xdr:col>15</xdr:col>
                <xdr:colOff>200025</xdr:colOff>
                <xdr:row>183</xdr:row>
                <xdr:rowOff>9525</xdr:rowOff>
              </to>
            </anchor>
          </controlPr>
        </control>
      </mc:Choice>
    </mc:AlternateContent>
    <mc:AlternateContent xmlns:mc="http://schemas.openxmlformats.org/markup-compatibility/2006">
      <mc:Choice Requires="x14">
        <control shapeId="3298" r:id="rId172" name="CheckBox P156">
          <controlPr defaultSize="0" autoFill="0" autoLine="0" autoPict="0">
            <anchor moveWithCells="1">
              <from>
                <xdr:col>15</xdr:col>
                <xdr:colOff>295275</xdr:colOff>
                <xdr:row>182</xdr:row>
                <xdr:rowOff>0</xdr:rowOff>
              </from>
              <to>
                <xdr:col>15</xdr:col>
                <xdr:colOff>552450</xdr:colOff>
                <xdr:row>183</xdr:row>
                <xdr:rowOff>9525</xdr:rowOff>
              </to>
            </anchor>
          </controlPr>
        </control>
      </mc:Choice>
    </mc:AlternateContent>
    <mc:AlternateContent xmlns:mc="http://schemas.openxmlformats.org/markup-compatibility/2006">
      <mc:Choice Requires="x14">
        <control shapeId="3299" r:id="rId173" name="CheckBox O157">
          <controlPr defaultSize="0" autoFill="0" autoLine="0" autoPict="0">
            <anchor moveWithCells="1">
              <from>
                <xdr:col>14</xdr:col>
                <xdr:colOff>285750</xdr:colOff>
                <xdr:row>183</xdr:row>
                <xdr:rowOff>0</xdr:rowOff>
              </from>
              <to>
                <xdr:col>15</xdr:col>
                <xdr:colOff>200025</xdr:colOff>
                <xdr:row>184</xdr:row>
                <xdr:rowOff>9525</xdr:rowOff>
              </to>
            </anchor>
          </controlPr>
        </control>
      </mc:Choice>
    </mc:AlternateContent>
    <mc:AlternateContent xmlns:mc="http://schemas.openxmlformats.org/markup-compatibility/2006">
      <mc:Choice Requires="x14">
        <control shapeId="3300" r:id="rId174" name="CheckBox P157">
          <controlPr defaultSize="0" autoFill="0" autoLine="0" autoPict="0">
            <anchor moveWithCells="1">
              <from>
                <xdr:col>15</xdr:col>
                <xdr:colOff>295275</xdr:colOff>
                <xdr:row>183</xdr:row>
                <xdr:rowOff>0</xdr:rowOff>
              </from>
              <to>
                <xdr:col>15</xdr:col>
                <xdr:colOff>552450</xdr:colOff>
                <xdr:row>184</xdr:row>
                <xdr:rowOff>9525</xdr:rowOff>
              </to>
            </anchor>
          </controlPr>
        </control>
      </mc:Choice>
    </mc:AlternateContent>
    <mc:AlternateContent xmlns:mc="http://schemas.openxmlformats.org/markup-compatibility/2006">
      <mc:Choice Requires="x14">
        <control shapeId="3301" r:id="rId175" name="CheckBox O158">
          <controlPr defaultSize="0" autoFill="0" autoLine="0" autoPict="0">
            <anchor moveWithCells="1">
              <from>
                <xdr:col>14</xdr:col>
                <xdr:colOff>285750</xdr:colOff>
                <xdr:row>184</xdr:row>
                <xdr:rowOff>0</xdr:rowOff>
              </from>
              <to>
                <xdr:col>15</xdr:col>
                <xdr:colOff>200025</xdr:colOff>
                <xdr:row>185</xdr:row>
                <xdr:rowOff>9525</xdr:rowOff>
              </to>
            </anchor>
          </controlPr>
        </control>
      </mc:Choice>
    </mc:AlternateContent>
    <mc:AlternateContent xmlns:mc="http://schemas.openxmlformats.org/markup-compatibility/2006">
      <mc:Choice Requires="x14">
        <control shapeId="3302" r:id="rId176" name="CheckBox P158">
          <controlPr defaultSize="0" autoFill="0" autoLine="0" autoPict="0">
            <anchor moveWithCells="1">
              <from>
                <xdr:col>15</xdr:col>
                <xdr:colOff>295275</xdr:colOff>
                <xdr:row>184</xdr:row>
                <xdr:rowOff>0</xdr:rowOff>
              </from>
              <to>
                <xdr:col>15</xdr:col>
                <xdr:colOff>552450</xdr:colOff>
                <xdr:row>185</xdr:row>
                <xdr:rowOff>9525</xdr:rowOff>
              </to>
            </anchor>
          </controlPr>
        </control>
      </mc:Choice>
    </mc:AlternateContent>
    <mc:AlternateContent xmlns:mc="http://schemas.openxmlformats.org/markup-compatibility/2006">
      <mc:Choice Requires="x14">
        <control shapeId="3319" r:id="rId177" name="CheckBox O159">
          <controlPr defaultSize="0" autoFill="0" autoLine="0" autoPict="0">
            <anchor moveWithCells="1">
              <from>
                <xdr:col>14</xdr:col>
                <xdr:colOff>285750</xdr:colOff>
                <xdr:row>185</xdr:row>
                <xdr:rowOff>0</xdr:rowOff>
              </from>
              <to>
                <xdr:col>15</xdr:col>
                <xdr:colOff>200025</xdr:colOff>
                <xdr:row>186</xdr:row>
                <xdr:rowOff>9525</xdr:rowOff>
              </to>
            </anchor>
          </controlPr>
        </control>
      </mc:Choice>
    </mc:AlternateContent>
    <mc:AlternateContent xmlns:mc="http://schemas.openxmlformats.org/markup-compatibility/2006">
      <mc:Choice Requires="x14">
        <control shapeId="3320" r:id="rId178" name="CheckBox P159">
          <controlPr defaultSize="0" autoFill="0" autoLine="0" autoPict="0">
            <anchor moveWithCells="1">
              <from>
                <xdr:col>15</xdr:col>
                <xdr:colOff>295275</xdr:colOff>
                <xdr:row>185</xdr:row>
                <xdr:rowOff>0</xdr:rowOff>
              </from>
              <to>
                <xdr:col>15</xdr:col>
                <xdr:colOff>552450</xdr:colOff>
                <xdr:row>186</xdr:row>
                <xdr:rowOff>9525</xdr:rowOff>
              </to>
            </anchor>
          </controlPr>
        </control>
      </mc:Choice>
    </mc:AlternateContent>
    <mc:AlternateContent xmlns:mc="http://schemas.openxmlformats.org/markup-compatibility/2006">
      <mc:Choice Requires="x14">
        <control shapeId="3321" r:id="rId179" name="CheckBox O160">
          <controlPr defaultSize="0" autoFill="0" autoLine="0" autoPict="0">
            <anchor moveWithCells="1">
              <from>
                <xdr:col>14</xdr:col>
                <xdr:colOff>285750</xdr:colOff>
                <xdr:row>186</xdr:row>
                <xdr:rowOff>0</xdr:rowOff>
              </from>
              <to>
                <xdr:col>15</xdr:col>
                <xdr:colOff>200025</xdr:colOff>
                <xdr:row>187</xdr:row>
                <xdr:rowOff>9525</xdr:rowOff>
              </to>
            </anchor>
          </controlPr>
        </control>
      </mc:Choice>
    </mc:AlternateContent>
    <mc:AlternateContent xmlns:mc="http://schemas.openxmlformats.org/markup-compatibility/2006">
      <mc:Choice Requires="x14">
        <control shapeId="3322" r:id="rId180" name="CheckBox P160">
          <controlPr defaultSize="0" autoFill="0" autoLine="0" autoPict="0">
            <anchor moveWithCells="1">
              <from>
                <xdr:col>15</xdr:col>
                <xdr:colOff>295275</xdr:colOff>
                <xdr:row>186</xdr:row>
                <xdr:rowOff>0</xdr:rowOff>
              </from>
              <to>
                <xdr:col>15</xdr:col>
                <xdr:colOff>552450</xdr:colOff>
                <xdr:row>187</xdr:row>
                <xdr:rowOff>9525</xdr:rowOff>
              </to>
            </anchor>
          </controlPr>
        </control>
      </mc:Choice>
    </mc:AlternateContent>
    <mc:AlternateContent xmlns:mc="http://schemas.openxmlformats.org/markup-compatibility/2006">
      <mc:Choice Requires="x14">
        <control shapeId="3327" r:id="rId181" name="CheckBox O163">
          <controlPr defaultSize="0" autoFill="0" autoLine="0" autoPict="0">
            <anchor moveWithCells="1">
              <from>
                <xdr:col>14</xdr:col>
                <xdr:colOff>285750</xdr:colOff>
                <xdr:row>192</xdr:row>
                <xdr:rowOff>0</xdr:rowOff>
              </from>
              <to>
                <xdr:col>14</xdr:col>
                <xdr:colOff>609600</xdr:colOff>
                <xdr:row>193</xdr:row>
                <xdr:rowOff>19050</xdr:rowOff>
              </to>
            </anchor>
          </controlPr>
        </control>
      </mc:Choice>
    </mc:AlternateContent>
    <mc:AlternateContent xmlns:mc="http://schemas.openxmlformats.org/markup-compatibility/2006">
      <mc:Choice Requires="x14">
        <control shapeId="3328" r:id="rId182" name="CheckBox P163">
          <controlPr defaultSize="0" autoFill="0" autoLine="0" autoPict="0">
            <anchor moveWithCells="1">
              <from>
                <xdr:col>15</xdr:col>
                <xdr:colOff>295275</xdr:colOff>
                <xdr:row>192</xdr:row>
                <xdr:rowOff>0</xdr:rowOff>
              </from>
              <to>
                <xdr:col>15</xdr:col>
                <xdr:colOff>552450</xdr:colOff>
                <xdr:row>193</xdr:row>
                <xdr:rowOff>9525</xdr:rowOff>
              </to>
            </anchor>
          </controlPr>
        </control>
      </mc:Choice>
    </mc:AlternateContent>
    <mc:AlternateContent xmlns:mc="http://schemas.openxmlformats.org/markup-compatibility/2006">
      <mc:Choice Requires="x14">
        <control shapeId="3073" r:id="rId183" name="Button 1">
          <controlPr defaultSize="0" print="0" autoFill="0" autoPict="0" macro="[0]!TestabilityLoad">
            <anchor moveWithCells="1">
              <from>
                <xdr:col>6</xdr:col>
                <xdr:colOff>304800</xdr:colOff>
                <xdr:row>23</xdr:row>
                <xdr:rowOff>19050</xdr:rowOff>
              </from>
              <to>
                <xdr:col>7</xdr:col>
                <xdr:colOff>619125</xdr:colOff>
                <xdr:row>24</xdr:row>
                <xdr:rowOff>142875</xdr:rowOff>
              </to>
            </anchor>
          </controlPr>
        </control>
      </mc:Choice>
    </mc:AlternateContent>
    <mc:AlternateContent xmlns:mc="http://schemas.openxmlformats.org/markup-compatibility/2006">
      <mc:Choice Requires="x14">
        <control shapeId="3348" r:id="rId184" name="Button 276">
          <controlPr defaultSize="0" print="0" autoFill="0" autoPict="0" macro="[0]!CustomTestInsertRow">
            <anchor moveWithCells="1">
              <from>
                <xdr:col>17</xdr:col>
                <xdr:colOff>285750</xdr:colOff>
                <xdr:row>59</xdr:row>
                <xdr:rowOff>9525</xdr:rowOff>
              </from>
              <to>
                <xdr:col>17</xdr:col>
                <xdr:colOff>1009650</xdr:colOff>
                <xdr:row>60</xdr:row>
                <xdr:rowOff>0</xdr:rowOff>
              </to>
            </anchor>
          </controlPr>
        </control>
      </mc:Choice>
    </mc:AlternateContent>
    <mc:AlternateContent xmlns:mc="http://schemas.openxmlformats.org/markup-compatibility/2006">
      <mc:Choice Requires="x14">
        <control shapeId="3093" r:id="rId185" name="Check Box 21">
          <controlPr defaultSize="0" autoFill="0" autoLine="0" autoPict="0">
            <anchor moveWithCells="1">
              <from>
                <xdr:col>15</xdr:col>
                <xdr:colOff>295275</xdr:colOff>
                <xdr:row>159</xdr:row>
                <xdr:rowOff>9525</xdr:rowOff>
              </from>
              <to>
                <xdr:col>15</xdr:col>
                <xdr:colOff>504825</xdr:colOff>
                <xdr:row>160</xdr:row>
                <xdr:rowOff>0</xdr:rowOff>
              </to>
            </anchor>
          </controlPr>
        </control>
      </mc:Choice>
    </mc:AlternateContent>
    <mc:AlternateContent xmlns:mc="http://schemas.openxmlformats.org/markup-compatibility/2006">
      <mc:Choice Requires="x14">
        <control shapeId="3077" r:id="rId186" name="Check Box 5">
          <controlPr defaultSize="0" autoFill="0" autoLine="0" autoPict="0">
            <anchor moveWithCells="1">
              <from>
                <xdr:col>14</xdr:col>
                <xdr:colOff>285750</xdr:colOff>
                <xdr:row>159</xdr:row>
                <xdr:rowOff>9525</xdr:rowOff>
              </from>
              <to>
                <xdr:col>14</xdr:col>
                <xdr:colOff>495300</xdr:colOff>
                <xdr:row>160</xdr:row>
                <xdr:rowOff>0</xdr:rowOff>
              </to>
            </anchor>
          </controlPr>
        </control>
      </mc:Choice>
    </mc:AlternateContent>
    <mc:AlternateContent xmlns:mc="http://schemas.openxmlformats.org/markup-compatibility/2006">
      <mc:Choice Requires="x14">
        <control shapeId="3190" r:id="rId187" name="Check Box 118">
          <controlPr defaultSize="0" autoFill="0" autoLine="0" autoPict="0">
            <anchor moveWithCells="1">
              <from>
                <xdr:col>15</xdr:col>
                <xdr:colOff>295275</xdr:colOff>
                <xdr:row>210</xdr:row>
                <xdr:rowOff>9525</xdr:rowOff>
              </from>
              <to>
                <xdr:col>15</xdr:col>
                <xdr:colOff>504825</xdr:colOff>
                <xdr:row>211</xdr:row>
                <xdr:rowOff>0</xdr:rowOff>
              </to>
            </anchor>
          </controlPr>
        </control>
      </mc:Choice>
    </mc:AlternateContent>
    <mc:AlternateContent xmlns:mc="http://schemas.openxmlformats.org/markup-compatibility/2006">
      <mc:Choice Requires="x14">
        <control shapeId="3191" r:id="rId188" name="Check Box 119">
          <controlPr defaultSize="0" autoFill="0" autoLine="0" autoPict="0">
            <anchor moveWithCells="1">
              <from>
                <xdr:col>15</xdr:col>
                <xdr:colOff>295275</xdr:colOff>
                <xdr:row>211</xdr:row>
                <xdr:rowOff>9525</xdr:rowOff>
              </from>
              <to>
                <xdr:col>15</xdr:col>
                <xdr:colOff>504825</xdr:colOff>
                <xdr:row>212</xdr:row>
                <xdr:rowOff>0</xdr:rowOff>
              </to>
            </anchor>
          </controlPr>
        </control>
      </mc:Choice>
    </mc:AlternateContent>
    <mc:AlternateContent xmlns:mc="http://schemas.openxmlformats.org/markup-compatibility/2006">
      <mc:Choice Requires="x14">
        <control shapeId="3192" r:id="rId189" name="Check Box 120">
          <controlPr defaultSize="0" autoFill="0" autoLine="0" autoPict="0">
            <anchor moveWithCells="1">
              <from>
                <xdr:col>15</xdr:col>
                <xdr:colOff>295275</xdr:colOff>
                <xdr:row>212</xdr:row>
                <xdr:rowOff>9525</xdr:rowOff>
              </from>
              <to>
                <xdr:col>15</xdr:col>
                <xdr:colOff>504825</xdr:colOff>
                <xdr:row>213</xdr:row>
                <xdr:rowOff>0</xdr:rowOff>
              </to>
            </anchor>
          </controlPr>
        </control>
      </mc:Choice>
    </mc:AlternateContent>
    <mc:AlternateContent xmlns:mc="http://schemas.openxmlformats.org/markup-compatibility/2006">
      <mc:Choice Requires="x14">
        <control shapeId="3193" r:id="rId190" name="Check Box 121">
          <controlPr defaultSize="0" autoFill="0" autoLine="0" autoPict="0">
            <anchor moveWithCells="1">
              <from>
                <xdr:col>15</xdr:col>
                <xdr:colOff>295275</xdr:colOff>
                <xdr:row>213</xdr:row>
                <xdr:rowOff>9525</xdr:rowOff>
              </from>
              <to>
                <xdr:col>15</xdr:col>
                <xdr:colOff>504825</xdr:colOff>
                <xdr:row>214</xdr:row>
                <xdr:rowOff>0</xdr:rowOff>
              </to>
            </anchor>
          </controlPr>
        </control>
      </mc:Choice>
    </mc:AlternateContent>
    <mc:AlternateContent xmlns:mc="http://schemas.openxmlformats.org/markup-compatibility/2006">
      <mc:Choice Requires="x14">
        <control shapeId="3194" r:id="rId191" name="Check Box 122">
          <controlPr defaultSize="0" autoFill="0" autoLine="0" autoPict="0">
            <anchor moveWithCells="1">
              <from>
                <xdr:col>15</xdr:col>
                <xdr:colOff>295275</xdr:colOff>
                <xdr:row>214</xdr:row>
                <xdr:rowOff>9525</xdr:rowOff>
              </from>
              <to>
                <xdr:col>15</xdr:col>
                <xdr:colOff>504825</xdr:colOff>
                <xdr:row>215</xdr:row>
                <xdr:rowOff>0</xdr:rowOff>
              </to>
            </anchor>
          </controlPr>
        </control>
      </mc:Choice>
    </mc:AlternateContent>
    <mc:AlternateContent xmlns:mc="http://schemas.openxmlformats.org/markup-compatibility/2006">
      <mc:Choice Requires="x14">
        <control shapeId="3195" r:id="rId192" name="Check Box 123">
          <controlPr defaultSize="0" autoFill="0" autoLine="0" autoPict="0">
            <anchor moveWithCells="1">
              <from>
                <xdr:col>15</xdr:col>
                <xdr:colOff>295275</xdr:colOff>
                <xdr:row>215</xdr:row>
                <xdr:rowOff>9525</xdr:rowOff>
              </from>
              <to>
                <xdr:col>15</xdr:col>
                <xdr:colOff>504825</xdr:colOff>
                <xdr:row>216</xdr:row>
                <xdr:rowOff>0</xdr:rowOff>
              </to>
            </anchor>
          </controlPr>
        </control>
      </mc:Choice>
    </mc:AlternateContent>
    <mc:AlternateContent xmlns:mc="http://schemas.openxmlformats.org/markup-compatibility/2006">
      <mc:Choice Requires="x14">
        <control shapeId="3196" r:id="rId193" name="Check Box 124">
          <controlPr defaultSize="0" autoFill="0" autoLine="0" autoPict="0">
            <anchor moveWithCells="1">
              <from>
                <xdr:col>15</xdr:col>
                <xdr:colOff>295275</xdr:colOff>
                <xdr:row>216</xdr:row>
                <xdr:rowOff>9525</xdr:rowOff>
              </from>
              <to>
                <xdr:col>15</xdr:col>
                <xdr:colOff>504825</xdr:colOff>
                <xdr:row>217</xdr:row>
                <xdr:rowOff>0</xdr:rowOff>
              </to>
            </anchor>
          </controlPr>
        </control>
      </mc:Choice>
    </mc:AlternateContent>
    <mc:AlternateContent xmlns:mc="http://schemas.openxmlformats.org/markup-compatibility/2006">
      <mc:Choice Requires="x14">
        <control shapeId="3197" r:id="rId194" name="Check Box 125">
          <controlPr defaultSize="0" autoFill="0" autoLine="0" autoPict="0">
            <anchor moveWithCells="1">
              <from>
                <xdr:col>15</xdr:col>
                <xdr:colOff>295275</xdr:colOff>
                <xdr:row>217</xdr:row>
                <xdr:rowOff>9525</xdr:rowOff>
              </from>
              <to>
                <xdr:col>15</xdr:col>
                <xdr:colOff>504825</xdr:colOff>
                <xdr:row>218</xdr:row>
                <xdr:rowOff>0</xdr:rowOff>
              </to>
            </anchor>
          </controlPr>
        </control>
      </mc:Choice>
    </mc:AlternateContent>
    <mc:AlternateContent xmlns:mc="http://schemas.openxmlformats.org/markup-compatibility/2006">
      <mc:Choice Requires="x14">
        <control shapeId="3198" r:id="rId195" name="Check Box 126">
          <controlPr defaultSize="0" autoFill="0" autoLine="0" autoPict="0">
            <anchor moveWithCells="1">
              <from>
                <xdr:col>15</xdr:col>
                <xdr:colOff>295275</xdr:colOff>
                <xdr:row>218</xdr:row>
                <xdr:rowOff>9525</xdr:rowOff>
              </from>
              <to>
                <xdr:col>15</xdr:col>
                <xdr:colOff>504825</xdr:colOff>
                <xdr:row>219</xdr:row>
                <xdr:rowOff>0</xdr:rowOff>
              </to>
            </anchor>
          </controlPr>
        </control>
      </mc:Choice>
    </mc:AlternateContent>
    <mc:AlternateContent xmlns:mc="http://schemas.openxmlformats.org/markup-compatibility/2006">
      <mc:Choice Requires="x14">
        <control shapeId="3199" r:id="rId196" name="Check Box 127">
          <controlPr defaultSize="0" autoFill="0" autoLine="0" autoPict="0">
            <anchor moveWithCells="1">
              <from>
                <xdr:col>15</xdr:col>
                <xdr:colOff>295275</xdr:colOff>
                <xdr:row>219</xdr:row>
                <xdr:rowOff>9525</xdr:rowOff>
              </from>
              <to>
                <xdr:col>15</xdr:col>
                <xdr:colOff>504825</xdr:colOff>
                <xdr:row>220</xdr:row>
                <xdr:rowOff>0</xdr:rowOff>
              </to>
            </anchor>
          </controlPr>
        </control>
      </mc:Choice>
    </mc:AlternateContent>
    <mc:AlternateContent xmlns:mc="http://schemas.openxmlformats.org/markup-compatibility/2006">
      <mc:Choice Requires="x14">
        <control shapeId="3200" r:id="rId197" name="Check Box 128">
          <controlPr defaultSize="0" autoFill="0" autoLine="0" autoPict="0">
            <anchor moveWithCells="1">
              <from>
                <xdr:col>15</xdr:col>
                <xdr:colOff>295275</xdr:colOff>
                <xdr:row>220</xdr:row>
                <xdr:rowOff>9525</xdr:rowOff>
              </from>
              <to>
                <xdr:col>15</xdr:col>
                <xdr:colOff>504825</xdr:colOff>
                <xdr:row>221</xdr:row>
                <xdr:rowOff>0</xdr:rowOff>
              </to>
            </anchor>
          </controlPr>
        </control>
      </mc:Choice>
    </mc:AlternateContent>
    <mc:AlternateContent xmlns:mc="http://schemas.openxmlformats.org/markup-compatibility/2006">
      <mc:Choice Requires="x14">
        <control shapeId="3201" r:id="rId198" name="Check Box 129">
          <controlPr defaultSize="0" autoFill="0" autoLine="0" autoPict="0">
            <anchor moveWithCells="1">
              <from>
                <xdr:col>15</xdr:col>
                <xdr:colOff>295275</xdr:colOff>
                <xdr:row>221</xdr:row>
                <xdr:rowOff>9525</xdr:rowOff>
              </from>
              <to>
                <xdr:col>15</xdr:col>
                <xdr:colOff>504825</xdr:colOff>
                <xdr:row>222</xdr:row>
                <xdr:rowOff>0</xdr:rowOff>
              </to>
            </anchor>
          </controlPr>
        </control>
      </mc:Choice>
    </mc:AlternateContent>
    <mc:AlternateContent xmlns:mc="http://schemas.openxmlformats.org/markup-compatibility/2006">
      <mc:Choice Requires="x14">
        <control shapeId="3202" r:id="rId199" name="Check Box 130">
          <controlPr defaultSize="0" autoFill="0" autoLine="0" autoPict="0">
            <anchor moveWithCells="1">
              <from>
                <xdr:col>15</xdr:col>
                <xdr:colOff>295275</xdr:colOff>
                <xdr:row>222</xdr:row>
                <xdr:rowOff>9525</xdr:rowOff>
              </from>
              <to>
                <xdr:col>15</xdr:col>
                <xdr:colOff>504825</xdr:colOff>
                <xdr:row>223</xdr:row>
                <xdr:rowOff>0</xdr:rowOff>
              </to>
            </anchor>
          </controlPr>
        </control>
      </mc:Choice>
    </mc:AlternateContent>
    <mc:AlternateContent xmlns:mc="http://schemas.openxmlformats.org/markup-compatibility/2006">
      <mc:Choice Requires="x14">
        <control shapeId="3203" r:id="rId200" name="Check Box 131">
          <controlPr defaultSize="0" autoFill="0" autoLine="0" autoPict="0">
            <anchor moveWithCells="1">
              <from>
                <xdr:col>15</xdr:col>
                <xdr:colOff>295275</xdr:colOff>
                <xdr:row>223</xdr:row>
                <xdr:rowOff>9525</xdr:rowOff>
              </from>
              <to>
                <xdr:col>15</xdr:col>
                <xdr:colOff>504825</xdr:colOff>
                <xdr:row>224</xdr:row>
                <xdr:rowOff>0</xdr:rowOff>
              </to>
            </anchor>
          </controlPr>
        </control>
      </mc:Choice>
    </mc:AlternateContent>
    <mc:AlternateContent xmlns:mc="http://schemas.openxmlformats.org/markup-compatibility/2006">
      <mc:Choice Requires="x14">
        <control shapeId="3204" r:id="rId201" name="Check Box 132">
          <controlPr defaultSize="0" autoFill="0" autoLine="0" autoPict="0">
            <anchor moveWithCells="1">
              <from>
                <xdr:col>15</xdr:col>
                <xdr:colOff>295275</xdr:colOff>
                <xdr:row>224</xdr:row>
                <xdr:rowOff>9525</xdr:rowOff>
              </from>
              <to>
                <xdr:col>15</xdr:col>
                <xdr:colOff>504825</xdr:colOff>
                <xdr:row>225</xdr:row>
                <xdr:rowOff>0</xdr:rowOff>
              </to>
            </anchor>
          </controlPr>
        </control>
      </mc:Choice>
    </mc:AlternateContent>
    <mc:AlternateContent xmlns:mc="http://schemas.openxmlformats.org/markup-compatibility/2006">
      <mc:Choice Requires="x14">
        <control shapeId="3205" r:id="rId202" name="Check Box 133">
          <controlPr defaultSize="0" autoFill="0" autoLine="0" autoPict="0">
            <anchor moveWithCells="1">
              <from>
                <xdr:col>15</xdr:col>
                <xdr:colOff>295275</xdr:colOff>
                <xdr:row>225</xdr:row>
                <xdr:rowOff>9525</xdr:rowOff>
              </from>
              <to>
                <xdr:col>15</xdr:col>
                <xdr:colOff>504825</xdr:colOff>
                <xdr:row>226</xdr:row>
                <xdr:rowOff>0</xdr:rowOff>
              </to>
            </anchor>
          </controlPr>
        </control>
      </mc:Choice>
    </mc:AlternateContent>
    <mc:AlternateContent xmlns:mc="http://schemas.openxmlformats.org/markup-compatibility/2006">
      <mc:Choice Requires="x14">
        <control shapeId="3206" r:id="rId203" name="Check Box 134">
          <controlPr defaultSize="0" autoFill="0" autoLine="0" autoPict="0">
            <anchor moveWithCells="1">
              <from>
                <xdr:col>15</xdr:col>
                <xdr:colOff>295275</xdr:colOff>
                <xdr:row>226</xdr:row>
                <xdr:rowOff>9525</xdr:rowOff>
              </from>
              <to>
                <xdr:col>15</xdr:col>
                <xdr:colOff>504825</xdr:colOff>
                <xdr:row>227</xdr:row>
                <xdr:rowOff>0</xdr:rowOff>
              </to>
            </anchor>
          </controlPr>
        </control>
      </mc:Choice>
    </mc:AlternateContent>
    <mc:AlternateContent xmlns:mc="http://schemas.openxmlformats.org/markup-compatibility/2006">
      <mc:Choice Requires="x14">
        <control shapeId="3207" r:id="rId204" name="Check Box 135">
          <controlPr defaultSize="0" autoFill="0" autoLine="0" autoPict="0">
            <anchor moveWithCells="1">
              <from>
                <xdr:col>15</xdr:col>
                <xdr:colOff>295275</xdr:colOff>
                <xdr:row>227</xdr:row>
                <xdr:rowOff>9525</xdr:rowOff>
              </from>
              <to>
                <xdr:col>15</xdr:col>
                <xdr:colOff>504825</xdr:colOff>
                <xdr:row>228</xdr:row>
                <xdr:rowOff>0</xdr:rowOff>
              </to>
            </anchor>
          </controlPr>
        </control>
      </mc:Choice>
    </mc:AlternateContent>
    <mc:AlternateContent xmlns:mc="http://schemas.openxmlformats.org/markup-compatibility/2006">
      <mc:Choice Requires="x14">
        <control shapeId="3208" r:id="rId205" name="Check Box 136">
          <controlPr defaultSize="0" autoFill="0" autoLine="0" autoPict="0">
            <anchor moveWithCells="1">
              <from>
                <xdr:col>15</xdr:col>
                <xdr:colOff>295275</xdr:colOff>
                <xdr:row>228</xdr:row>
                <xdr:rowOff>9525</xdr:rowOff>
              </from>
              <to>
                <xdr:col>15</xdr:col>
                <xdr:colOff>504825</xdr:colOff>
                <xdr:row>229</xdr:row>
                <xdr:rowOff>0</xdr:rowOff>
              </to>
            </anchor>
          </controlPr>
        </control>
      </mc:Choice>
    </mc:AlternateContent>
    <mc:AlternateContent xmlns:mc="http://schemas.openxmlformats.org/markup-compatibility/2006">
      <mc:Choice Requires="x14">
        <control shapeId="3303" r:id="rId206" name="CheckBox O206">
          <controlPr defaultSize="0" autoFill="0" autoLine="0" autoPict="0">
            <anchor moveWithCells="1">
              <from>
                <xdr:col>14</xdr:col>
                <xdr:colOff>285750</xdr:colOff>
                <xdr:row>229</xdr:row>
                <xdr:rowOff>0</xdr:rowOff>
              </from>
              <to>
                <xdr:col>15</xdr:col>
                <xdr:colOff>200025</xdr:colOff>
                <xdr:row>230</xdr:row>
                <xdr:rowOff>9525</xdr:rowOff>
              </to>
            </anchor>
          </controlPr>
        </control>
      </mc:Choice>
    </mc:AlternateContent>
    <mc:AlternateContent xmlns:mc="http://schemas.openxmlformats.org/markup-compatibility/2006">
      <mc:Choice Requires="x14">
        <control shapeId="3304" r:id="rId207" name="CheckBox P206">
          <controlPr defaultSize="0" autoFill="0" autoLine="0" autoPict="0">
            <anchor moveWithCells="1">
              <from>
                <xdr:col>15</xdr:col>
                <xdr:colOff>295275</xdr:colOff>
                <xdr:row>229</xdr:row>
                <xdr:rowOff>0</xdr:rowOff>
              </from>
              <to>
                <xdr:col>15</xdr:col>
                <xdr:colOff>523875</xdr:colOff>
                <xdr:row>230</xdr:row>
                <xdr:rowOff>9525</xdr:rowOff>
              </to>
            </anchor>
          </controlPr>
        </control>
      </mc:Choice>
    </mc:AlternateContent>
    <mc:AlternateContent xmlns:mc="http://schemas.openxmlformats.org/markup-compatibility/2006">
      <mc:Choice Requires="x14">
        <control shapeId="3305" r:id="rId208" name="CheckBox O207">
          <controlPr defaultSize="0" autoFill="0" autoLine="0" autoPict="0">
            <anchor moveWithCells="1">
              <from>
                <xdr:col>14</xdr:col>
                <xdr:colOff>285750</xdr:colOff>
                <xdr:row>230</xdr:row>
                <xdr:rowOff>0</xdr:rowOff>
              </from>
              <to>
                <xdr:col>15</xdr:col>
                <xdr:colOff>200025</xdr:colOff>
                <xdr:row>231</xdr:row>
                <xdr:rowOff>9525</xdr:rowOff>
              </to>
            </anchor>
          </controlPr>
        </control>
      </mc:Choice>
    </mc:AlternateContent>
    <mc:AlternateContent xmlns:mc="http://schemas.openxmlformats.org/markup-compatibility/2006">
      <mc:Choice Requires="x14">
        <control shapeId="3306" r:id="rId209" name="CheckBox P207">
          <controlPr defaultSize="0" autoFill="0" autoLine="0" autoPict="0">
            <anchor moveWithCells="1">
              <from>
                <xdr:col>15</xdr:col>
                <xdr:colOff>295275</xdr:colOff>
                <xdr:row>230</xdr:row>
                <xdr:rowOff>0</xdr:rowOff>
              </from>
              <to>
                <xdr:col>15</xdr:col>
                <xdr:colOff>523875</xdr:colOff>
                <xdr:row>231</xdr:row>
                <xdr:rowOff>9525</xdr:rowOff>
              </to>
            </anchor>
          </controlPr>
        </control>
      </mc:Choice>
    </mc:AlternateContent>
    <mc:AlternateContent xmlns:mc="http://schemas.openxmlformats.org/markup-compatibility/2006">
      <mc:Choice Requires="x14">
        <control shapeId="3307" r:id="rId210" name="CheckBox O208">
          <controlPr defaultSize="0" autoFill="0" autoLine="0" autoPict="0">
            <anchor moveWithCells="1">
              <from>
                <xdr:col>14</xdr:col>
                <xdr:colOff>285750</xdr:colOff>
                <xdr:row>231</xdr:row>
                <xdr:rowOff>0</xdr:rowOff>
              </from>
              <to>
                <xdr:col>15</xdr:col>
                <xdr:colOff>200025</xdr:colOff>
                <xdr:row>232</xdr:row>
                <xdr:rowOff>9525</xdr:rowOff>
              </to>
            </anchor>
          </controlPr>
        </control>
      </mc:Choice>
    </mc:AlternateContent>
    <mc:AlternateContent xmlns:mc="http://schemas.openxmlformats.org/markup-compatibility/2006">
      <mc:Choice Requires="x14">
        <control shapeId="3308" r:id="rId211" name="CheckBox P208">
          <controlPr defaultSize="0" autoFill="0" autoLine="0" autoPict="0">
            <anchor moveWithCells="1">
              <from>
                <xdr:col>15</xdr:col>
                <xdr:colOff>295275</xdr:colOff>
                <xdr:row>231</xdr:row>
                <xdr:rowOff>0</xdr:rowOff>
              </from>
              <to>
                <xdr:col>15</xdr:col>
                <xdr:colOff>523875</xdr:colOff>
                <xdr:row>232</xdr:row>
                <xdr:rowOff>9525</xdr:rowOff>
              </to>
            </anchor>
          </controlPr>
        </control>
      </mc:Choice>
    </mc:AlternateContent>
    <mc:AlternateContent xmlns:mc="http://schemas.openxmlformats.org/markup-compatibility/2006">
      <mc:Choice Requires="x14">
        <control shapeId="3309" r:id="rId212" name="CheckBox O209">
          <controlPr defaultSize="0" autoFill="0" autoLine="0" autoPict="0">
            <anchor moveWithCells="1">
              <from>
                <xdr:col>14</xdr:col>
                <xdr:colOff>285750</xdr:colOff>
                <xdr:row>232</xdr:row>
                <xdr:rowOff>0</xdr:rowOff>
              </from>
              <to>
                <xdr:col>15</xdr:col>
                <xdr:colOff>200025</xdr:colOff>
                <xdr:row>233</xdr:row>
                <xdr:rowOff>9525</xdr:rowOff>
              </to>
            </anchor>
          </controlPr>
        </control>
      </mc:Choice>
    </mc:AlternateContent>
    <mc:AlternateContent xmlns:mc="http://schemas.openxmlformats.org/markup-compatibility/2006">
      <mc:Choice Requires="x14">
        <control shapeId="3310" r:id="rId213" name="CheckBox P209">
          <controlPr defaultSize="0" autoFill="0" autoLine="0" autoPict="0">
            <anchor moveWithCells="1">
              <from>
                <xdr:col>15</xdr:col>
                <xdr:colOff>295275</xdr:colOff>
                <xdr:row>232</xdr:row>
                <xdr:rowOff>0</xdr:rowOff>
              </from>
              <to>
                <xdr:col>15</xdr:col>
                <xdr:colOff>523875</xdr:colOff>
                <xdr:row>233</xdr:row>
                <xdr:rowOff>9525</xdr:rowOff>
              </to>
            </anchor>
          </controlPr>
        </control>
      </mc:Choice>
    </mc:AlternateContent>
    <mc:AlternateContent xmlns:mc="http://schemas.openxmlformats.org/markup-compatibility/2006">
      <mc:Choice Requires="x14">
        <control shapeId="3149" r:id="rId214" name="Check Box 77">
          <controlPr defaultSize="0" autoFill="0" autoLine="0" autoPict="0">
            <anchor moveWithCells="1">
              <from>
                <xdr:col>14</xdr:col>
                <xdr:colOff>285750</xdr:colOff>
                <xdr:row>209</xdr:row>
                <xdr:rowOff>9525</xdr:rowOff>
              </from>
              <to>
                <xdr:col>14</xdr:col>
                <xdr:colOff>495300</xdr:colOff>
                <xdr:row>210</xdr:row>
                <xdr:rowOff>0</xdr:rowOff>
              </to>
            </anchor>
          </controlPr>
        </control>
      </mc:Choice>
    </mc:AlternateContent>
    <mc:AlternateContent xmlns:mc="http://schemas.openxmlformats.org/markup-compatibility/2006">
      <mc:Choice Requires="x14">
        <control shapeId="3189" r:id="rId215" name="Check Box 117">
          <controlPr defaultSize="0" autoFill="0" autoLine="0" autoPict="0">
            <anchor moveWithCells="1">
              <from>
                <xdr:col>15</xdr:col>
                <xdr:colOff>295275</xdr:colOff>
                <xdr:row>209</xdr:row>
                <xdr:rowOff>9525</xdr:rowOff>
              </from>
              <to>
                <xdr:col>15</xdr:col>
                <xdr:colOff>504825</xdr:colOff>
                <xdr:row>210</xdr:row>
                <xdr:rowOff>0</xdr:rowOff>
              </to>
            </anchor>
          </controlPr>
        </control>
      </mc:Choice>
    </mc:AlternateContent>
    <mc:AlternateContent xmlns:mc="http://schemas.openxmlformats.org/markup-compatibility/2006">
      <mc:Choice Requires="x14">
        <control shapeId="3209" r:id="rId216" name="Check Box 137">
          <controlPr defaultSize="0" autoFill="0" autoLine="0" autoPict="0">
            <anchor moveWithCells="1">
              <from>
                <xdr:col>14</xdr:col>
                <xdr:colOff>285750</xdr:colOff>
                <xdr:row>239</xdr:row>
                <xdr:rowOff>9525</xdr:rowOff>
              </from>
              <to>
                <xdr:col>14</xdr:col>
                <xdr:colOff>495300</xdr:colOff>
                <xdr:row>240</xdr:row>
                <xdr:rowOff>0</xdr:rowOff>
              </to>
            </anchor>
          </controlPr>
        </control>
      </mc:Choice>
    </mc:AlternateContent>
    <mc:AlternateContent xmlns:mc="http://schemas.openxmlformats.org/markup-compatibility/2006">
      <mc:Choice Requires="x14">
        <control shapeId="3219" r:id="rId217" name="Check Box 147">
          <controlPr defaultSize="0" autoFill="0" autoLine="0" autoPict="0">
            <anchor moveWithCells="1">
              <from>
                <xdr:col>15</xdr:col>
                <xdr:colOff>285750</xdr:colOff>
                <xdr:row>239</xdr:row>
                <xdr:rowOff>9525</xdr:rowOff>
              </from>
              <to>
                <xdr:col>15</xdr:col>
                <xdr:colOff>495300</xdr:colOff>
                <xdr:row>240</xdr:row>
                <xdr:rowOff>0</xdr:rowOff>
              </to>
            </anchor>
          </controlPr>
        </control>
      </mc:Choice>
    </mc:AlternateContent>
    <mc:AlternateContent xmlns:mc="http://schemas.openxmlformats.org/markup-compatibility/2006">
      <mc:Choice Requires="x14">
        <control shapeId="3229" r:id="rId218" name="Check Box 157">
          <controlPr defaultSize="0" autoFill="0" autoLine="0" autoPict="0">
            <anchor moveWithCells="1">
              <from>
                <xdr:col>14</xdr:col>
                <xdr:colOff>285750</xdr:colOff>
                <xdr:row>252</xdr:row>
                <xdr:rowOff>9525</xdr:rowOff>
              </from>
              <to>
                <xdr:col>14</xdr:col>
                <xdr:colOff>495300</xdr:colOff>
                <xdr:row>253</xdr:row>
                <xdr:rowOff>0</xdr:rowOff>
              </to>
            </anchor>
          </controlPr>
        </control>
      </mc:Choice>
    </mc:AlternateContent>
    <mc:AlternateContent xmlns:mc="http://schemas.openxmlformats.org/markup-compatibility/2006">
      <mc:Choice Requires="x14">
        <control shapeId="3244" r:id="rId219" name="Check Box 172">
          <controlPr defaultSize="0" autoFill="0" autoLine="0" autoPict="0">
            <anchor moveWithCells="1">
              <from>
                <xdr:col>15</xdr:col>
                <xdr:colOff>285750</xdr:colOff>
                <xdr:row>252</xdr:row>
                <xdr:rowOff>9525</xdr:rowOff>
              </from>
              <to>
                <xdr:col>15</xdr:col>
                <xdr:colOff>495300</xdr:colOff>
                <xdr:row>253</xdr:row>
                <xdr:rowOff>0</xdr:rowOff>
              </to>
            </anchor>
          </controlPr>
        </control>
      </mc:Choice>
    </mc:AlternateContent>
    <mc:AlternateContent xmlns:mc="http://schemas.openxmlformats.org/markup-compatibility/2006">
      <mc:Choice Requires="x14">
        <control shapeId="3355" r:id="rId220" name="Check Box 283">
          <controlPr defaultSize="0" autoFill="0" autoLine="0" autoPict="0">
            <anchor moveWithCells="1">
              <from>
                <xdr:col>14</xdr:col>
                <xdr:colOff>285750</xdr:colOff>
                <xdr:row>187</xdr:row>
                <xdr:rowOff>0</xdr:rowOff>
              </from>
              <to>
                <xdr:col>15</xdr:col>
                <xdr:colOff>200025</xdr:colOff>
                <xdr:row>188</xdr:row>
                <xdr:rowOff>9525</xdr:rowOff>
              </to>
            </anchor>
          </controlPr>
        </control>
      </mc:Choice>
    </mc:AlternateContent>
    <mc:AlternateContent xmlns:mc="http://schemas.openxmlformats.org/markup-compatibility/2006">
      <mc:Choice Requires="x14">
        <control shapeId="3356" r:id="rId221" name="Check Box 284">
          <controlPr defaultSize="0" autoFill="0" autoLine="0" autoPict="0">
            <anchor moveWithCells="1">
              <from>
                <xdr:col>14</xdr:col>
                <xdr:colOff>285750</xdr:colOff>
                <xdr:row>188</xdr:row>
                <xdr:rowOff>0</xdr:rowOff>
              </from>
              <to>
                <xdr:col>15</xdr:col>
                <xdr:colOff>200025</xdr:colOff>
                <xdr:row>189</xdr:row>
                <xdr:rowOff>9525</xdr:rowOff>
              </to>
            </anchor>
          </controlPr>
        </control>
      </mc:Choice>
    </mc:AlternateContent>
    <mc:AlternateContent xmlns:mc="http://schemas.openxmlformats.org/markup-compatibility/2006">
      <mc:Choice Requires="x14">
        <control shapeId="3357" r:id="rId222" name="Check Box 285">
          <controlPr defaultSize="0" autoFill="0" autoLine="0" autoPict="0">
            <anchor moveWithCells="1">
              <from>
                <xdr:col>15</xdr:col>
                <xdr:colOff>295275</xdr:colOff>
                <xdr:row>187</xdr:row>
                <xdr:rowOff>0</xdr:rowOff>
              </from>
              <to>
                <xdr:col>15</xdr:col>
                <xdr:colOff>552450</xdr:colOff>
                <xdr:row>188</xdr:row>
                <xdr:rowOff>9525</xdr:rowOff>
              </to>
            </anchor>
          </controlPr>
        </control>
      </mc:Choice>
    </mc:AlternateContent>
    <mc:AlternateContent xmlns:mc="http://schemas.openxmlformats.org/markup-compatibility/2006">
      <mc:Choice Requires="x14">
        <control shapeId="3358" r:id="rId223" name="Check Box 286">
          <controlPr defaultSize="0" autoFill="0" autoLine="0" autoPict="0">
            <anchor moveWithCells="1">
              <from>
                <xdr:col>15</xdr:col>
                <xdr:colOff>295275</xdr:colOff>
                <xdr:row>188</xdr:row>
                <xdr:rowOff>0</xdr:rowOff>
              </from>
              <to>
                <xdr:col>15</xdr:col>
                <xdr:colOff>552450</xdr:colOff>
                <xdr:row>189</xdr:row>
                <xdr:rowOff>9525</xdr:rowOff>
              </to>
            </anchor>
          </controlPr>
        </control>
      </mc:Choice>
    </mc:AlternateContent>
    <mc:AlternateContent xmlns:mc="http://schemas.openxmlformats.org/markup-compatibility/2006">
      <mc:Choice Requires="x14">
        <control shapeId="3359" r:id="rId224" name="Check Box 287">
          <controlPr defaultSize="0" autoFill="0" autoLine="0" autoPict="0">
            <anchor moveWithCells="1">
              <from>
                <xdr:col>14</xdr:col>
                <xdr:colOff>285750</xdr:colOff>
                <xdr:row>204</xdr:row>
                <xdr:rowOff>9525</xdr:rowOff>
              </from>
              <to>
                <xdr:col>14</xdr:col>
                <xdr:colOff>495300</xdr:colOff>
                <xdr:row>205</xdr:row>
                <xdr:rowOff>0</xdr:rowOff>
              </to>
            </anchor>
          </controlPr>
        </control>
      </mc:Choice>
    </mc:AlternateContent>
    <mc:AlternateContent xmlns:mc="http://schemas.openxmlformats.org/markup-compatibility/2006">
      <mc:Choice Requires="x14">
        <control shapeId="3360" r:id="rId225" name="Check Box 288">
          <controlPr defaultSize="0" autoFill="0" autoLine="0" autoPict="0">
            <anchor moveWithCells="1">
              <from>
                <xdr:col>14</xdr:col>
                <xdr:colOff>285750</xdr:colOff>
                <xdr:row>205</xdr:row>
                <xdr:rowOff>9525</xdr:rowOff>
              </from>
              <to>
                <xdr:col>14</xdr:col>
                <xdr:colOff>495300</xdr:colOff>
                <xdr:row>206</xdr:row>
                <xdr:rowOff>0</xdr:rowOff>
              </to>
            </anchor>
          </controlPr>
        </control>
      </mc:Choice>
    </mc:AlternateContent>
    <mc:AlternateContent xmlns:mc="http://schemas.openxmlformats.org/markup-compatibility/2006">
      <mc:Choice Requires="x14">
        <control shapeId="3361" r:id="rId226" name="Check Box 289">
          <controlPr defaultSize="0" autoFill="0" autoLine="0" autoPict="0">
            <anchor moveWithCells="1">
              <from>
                <xdr:col>15</xdr:col>
                <xdr:colOff>295275</xdr:colOff>
                <xdr:row>204</xdr:row>
                <xdr:rowOff>9525</xdr:rowOff>
              </from>
              <to>
                <xdr:col>15</xdr:col>
                <xdr:colOff>504825</xdr:colOff>
                <xdr:row>205</xdr:row>
                <xdr:rowOff>0</xdr:rowOff>
              </to>
            </anchor>
          </controlPr>
        </control>
      </mc:Choice>
    </mc:AlternateContent>
    <mc:AlternateContent xmlns:mc="http://schemas.openxmlformats.org/markup-compatibility/2006">
      <mc:Choice Requires="x14">
        <control shapeId="3362" r:id="rId227" name="Check Box 290">
          <controlPr defaultSize="0" autoFill="0" autoLine="0" autoPict="0">
            <anchor moveWithCells="1">
              <from>
                <xdr:col>15</xdr:col>
                <xdr:colOff>295275</xdr:colOff>
                <xdr:row>205</xdr:row>
                <xdr:rowOff>9525</xdr:rowOff>
              </from>
              <to>
                <xdr:col>15</xdr:col>
                <xdr:colOff>504825</xdr:colOff>
                <xdr:row>206</xdr:row>
                <xdr:rowOff>0</xdr:rowOff>
              </to>
            </anchor>
          </controlPr>
        </control>
      </mc:Choice>
    </mc:AlternateContent>
    <mc:AlternateContent xmlns:mc="http://schemas.openxmlformats.org/markup-compatibility/2006">
      <mc:Choice Requires="x14">
        <control shapeId="3369" r:id="rId228" name="CBBound">
          <controlPr defaultSize="0" print="0" autoFill="0" autoLine="0" autoPict="0" macro="[0]!DoubleBound">
            <anchor moveWithCells="1">
              <from>
                <xdr:col>17</xdr:col>
                <xdr:colOff>19050</xdr:colOff>
                <xdr:row>51</xdr:row>
                <xdr:rowOff>9525</xdr:rowOff>
              </from>
              <to>
                <xdr:col>18</xdr:col>
                <xdr:colOff>9525</xdr:colOff>
                <xdr:row>52</xdr:row>
                <xdr:rowOff>161925</xdr:rowOff>
              </to>
            </anchor>
          </controlPr>
        </control>
      </mc:Choice>
    </mc:AlternateContent>
    <mc:AlternateContent xmlns:mc="http://schemas.openxmlformats.org/markup-compatibility/2006">
      <mc:Choice Requires="x14">
        <control shapeId="3373" r:id="rId229" name="CBLED">
          <controlPr defaultSize="0" print="0" autoFill="0" autoLine="0" autoPict="0" macro="[0]!DoubleLED">
            <anchor moveWithCells="1">
              <from>
                <xdr:col>17</xdr:col>
                <xdr:colOff>19050</xdr:colOff>
                <xdr:row>73</xdr:row>
                <xdr:rowOff>9525</xdr:rowOff>
              </from>
              <to>
                <xdr:col>18</xdr:col>
                <xdr:colOff>9525</xdr:colOff>
                <xdr:row>81</xdr:row>
                <xdr:rowOff>142875</xdr:rowOff>
              </to>
            </anchor>
          </controlPr>
        </control>
      </mc:Choice>
    </mc:AlternateContent>
    <mc:AlternateContent xmlns:mc="http://schemas.openxmlformats.org/markup-compatibility/2006">
      <mc:Choice Requires="x14">
        <control shapeId="3378" r:id="rId230" name="CBFlash">
          <controlPr defaultSize="0" print="0" autoFill="0" autoLine="0" autoPict="0" macro="[0]!DoubleFlash">
            <anchor moveWithCells="1">
              <from>
                <xdr:col>17</xdr:col>
                <xdr:colOff>19050</xdr:colOff>
                <xdr:row>124</xdr:row>
                <xdr:rowOff>9525</xdr:rowOff>
              </from>
              <to>
                <xdr:col>18</xdr:col>
                <xdr:colOff>9525</xdr:colOff>
                <xdr:row>156</xdr:row>
                <xdr:rowOff>152400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565D7D3E-76CA-4C2A-A9BE-88C15BE44CE0}">
          <x14:formula1>
            <xm:f>Tools!$B$4:$B$6</xm:f>
          </x14:formula1>
          <xm:sqref>B50 B58 B103 B121 B133 B139 B153 B79 B62:B68</xm:sqref>
        </x14:dataValidation>
        <x14:dataValidation type="list" allowBlank="1" showInputMessage="1" showErrorMessage="1" xr:uid="{6E29BD64-D48D-4AFB-B88F-BD1FF00330B4}">
          <x14:formula1>
            <xm:f>Tools!$D$4:$D$6</xm:f>
          </x14:formula1>
          <xm:sqref>G76:G78 G54:G57 G47:G49 H84:H102 G128:G132 G136:G138 H106:H120 G62:G68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989BA-E6F4-42BE-8332-ACE000157784}">
  <sheetPr codeName="Hoja3"/>
  <dimension ref="A1:X85"/>
  <sheetViews>
    <sheetView showGridLines="0" zoomScale="96" zoomScaleNormal="100" workbookViewId="0">
      <pane ySplit="1" topLeftCell="A2" activePane="bottomLeft" state="frozen"/>
      <selection pane="bottomLeft" activeCell="A3" sqref="A3"/>
    </sheetView>
  </sheetViews>
  <sheetFormatPr defaultColWidth="11.42578125" defaultRowHeight="15"/>
  <cols>
    <col min="1" max="1" width="13" customWidth="1"/>
    <col min="2" max="2" width="6.7109375" customWidth="1"/>
    <col min="3" max="3" width="11.42578125" customWidth="1"/>
    <col min="4" max="4" width="21.5703125" customWidth="1"/>
    <col min="5" max="5" width="8.28515625" bestFit="1" customWidth="1"/>
    <col min="6" max="6" width="10.28515625" bestFit="1" customWidth="1"/>
    <col min="7" max="7" width="17.140625" bestFit="1" customWidth="1"/>
    <col min="8" max="8" width="11.140625" bestFit="1" customWidth="1"/>
    <col min="9" max="9" width="5.28515625" customWidth="1"/>
    <col min="10" max="10" width="4.42578125" bestFit="1" customWidth="1"/>
    <col min="11" max="11" width="10.7109375" customWidth="1"/>
    <col min="12" max="12" width="7.5703125" customWidth="1"/>
    <col min="13" max="13" width="6.5703125" style="159" customWidth="1"/>
    <col min="14" max="14" width="11" customWidth="1"/>
    <col min="15" max="15" width="10.7109375" bestFit="1" customWidth="1"/>
    <col min="16" max="16" width="11.7109375" customWidth="1"/>
    <col min="17" max="17" width="8" bestFit="1" customWidth="1"/>
    <col min="18" max="18" width="12.28515625" bestFit="1" customWidth="1"/>
    <col min="19" max="19" width="10" customWidth="1"/>
    <col min="20" max="20" width="9" customWidth="1"/>
    <col min="21" max="21" width="5.5703125" customWidth="1"/>
  </cols>
  <sheetData>
    <row r="1" spans="1:24" ht="54.6" customHeight="1">
      <c r="A1" s="30"/>
      <c r="B1" s="153"/>
      <c r="C1" s="153"/>
      <c r="D1" s="609" t="s">
        <v>486</v>
      </c>
      <c r="E1" s="609"/>
      <c r="F1" s="609"/>
      <c r="G1" s="609"/>
      <c r="H1" s="609"/>
      <c r="I1" s="609"/>
      <c r="J1" s="609"/>
      <c r="K1" s="609"/>
      <c r="L1" s="609"/>
      <c r="M1" s="609"/>
      <c r="N1" s="609"/>
      <c r="O1" s="609"/>
      <c r="P1" s="493" t="s">
        <v>201</v>
      </c>
      <c r="Q1" s="493"/>
      <c r="R1" s="493"/>
      <c r="S1" s="31" t="s">
        <v>487</v>
      </c>
    </row>
    <row r="2" spans="1:24" ht="14.45" customHeight="1" thickBot="1">
      <c r="A2" s="702" t="s">
        <v>488</v>
      </c>
      <c r="B2" s="703"/>
      <c r="C2" s="703"/>
      <c r="D2" s="703"/>
      <c r="E2" s="703"/>
      <c r="F2" s="703"/>
      <c r="G2" s="703"/>
      <c r="H2" s="703"/>
      <c r="I2" s="703"/>
      <c r="J2" s="703"/>
      <c r="K2" s="703"/>
      <c r="L2" s="703"/>
      <c r="M2" s="703"/>
      <c r="N2" s="703"/>
      <c r="O2" s="703"/>
      <c r="P2" s="703"/>
      <c r="Q2" s="703"/>
      <c r="R2" s="703"/>
      <c r="S2" s="703"/>
    </row>
    <row r="3" spans="1:24" ht="14.45" customHeight="1">
      <c r="A3" s="141"/>
      <c r="B3" s="142"/>
      <c r="C3" s="142"/>
      <c r="D3" s="142"/>
      <c r="E3" s="142"/>
      <c r="F3" s="142"/>
      <c r="G3" s="142"/>
      <c r="H3" s="142"/>
      <c r="I3" s="142"/>
      <c r="J3" s="142"/>
      <c r="K3" s="142"/>
      <c r="L3" s="142"/>
      <c r="M3" s="154"/>
      <c r="N3" s="142"/>
      <c r="O3" s="142"/>
      <c r="P3" s="142"/>
      <c r="Q3" s="142"/>
      <c r="R3" s="142"/>
      <c r="S3" s="142"/>
      <c r="T3" s="155" t="str">
        <f>IF(COUNTIF(C5:C11,"NA")=COUNTA(C5:C11),"NA",IF(COUNTA(C5:C11)=COUNTIF(C5:C11,"Required")+COUNTIF(C5:C11,"NA"),"Required",IF(COUNTA(C5:C11)=COUNTIF(C5:C11,"Optional")+COUNTIF(C5:C11,"NA"),"Optional","NA")))</f>
        <v>Required</v>
      </c>
    </row>
    <row r="4" spans="1:24" ht="24">
      <c r="B4" s="121" t="s">
        <v>27</v>
      </c>
      <c r="C4" s="121" t="s">
        <v>489</v>
      </c>
      <c r="D4" s="121" t="s">
        <v>28</v>
      </c>
      <c r="E4" s="121" t="s">
        <v>490</v>
      </c>
      <c r="F4" s="121" t="s">
        <v>491</v>
      </c>
      <c r="G4" s="121" t="s">
        <v>492</v>
      </c>
      <c r="H4" s="152" t="s">
        <v>493</v>
      </c>
      <c r="I4" s="121" t="s">
        <v>29</v>
      </c>
      <c r="J4" s="121" t="s">
        <v>494</v>
      </c>
      <c r="K4" s="152" t="s">
        <v>495</v>
      </c>
      <c r="L4" s="152" t="s">
        <v>496</v>
      </c>
      <c r="M4" s="152" t="s">
        <v>497</v>
      </c>
      <c r="N4" s="121" t="s">
        <v>498</v>
      </c>
      <c r="O4" s="121" t="s">
        <v>499</v>
      </c>
      <c r="P4" s="121" t="s">
        <v>198</v>
      </c>
      <c r="Q4" s="121" t="s">
        <v>500</v>
      </c>
      <c r="R4" s="121" t="s">
        <v>501</v>
      </c>
      <c r="S4" s="121" t="s">
        <v>380</v>
      </c>
      <c r="T4" s="234" t="b">
        <v>0</v>
      </c>
      <c r="V4" s="683" t="s">
        <v>245</v>
      </c>
      <c r="W4" s="683"/>
      <c r="X4" s="683"/>
    </row>
    <row r="5" spans="1:24">
      <c r="B5" s="2">
        <v>1</v>
      </c>
      <c r="C5" s="8" t="s">
        <v>427</v>
      </c>
      <c r="D5" s="8" t="s">
        <v>502</v>
      </c>
      <c r="E5" s="8"/>
      <c r="F5" s="8"/>
      <c r="G5" s="8"/>
      <c r="H5" s="8"/>
      <c r="I5" s="8">
        <v>0</v>
      </c>
      <c r="J5" s="9">
        <v>0</v>
      </c>
      <c r="K5" s="10">
        <v>0</v>
      </c>
      <c r="L5" s="11">
        <v>0</v>
      </c>
      <c r="M5" s="3" t="s">
        <v>503</v>
      </c>
      <c r="N5" s="144">
        <f t="shared" ref="N5:N6" si="0">K5*I5</f>
        <v>0</v>
      </c>
      <c r="O5" s="156">
        <f t="shared" ref="O5:O6" si="1">J5*N5</f>
        <v>0</v>
      </c>
      <c r="P5" s="156">
        <f t="shared" ref="P5:P6" si="2">N5+O5</f>
        <v>0</v>
      </c>
      <c r="Q5" s="12">
        <v>0.3</v>
      </c>
      <c r="R5" s="156">
        <f t="shared" ref="R5:R6" si="3">P5*Q5</f>
        <v>0</v>
      </c>
      <c r="S5" s="144">
        <f t="shared" ref="S5:S6" si="4">R5+P5</f>
        <v>0</v>
      </c>
      <c r="T5" s="155" t="b">
        <v>0</v>
      </c>
      <c r="V5" s="701"/>
      <c r="W5" s="697"/>
      <c r="X5" s="697"/>
    </row>
    <row r="6" spans="1:24">
      <c r="B6" s="2">
        <v>2</v>
      </c>
      <c r="C6" s="8" t="s">
        <v>386</v>
      </c>
      <c r="D6" s="425" t="s">
        <v>1479</v>
      </c>
      <c r="E6" s="8"/>
      <c r="F6" s="8"/>
      <c r="G6" s="8"/>
      <c r="H6" s="8"/>
      <c r="I6" s="8">
        <v>0</v>
      </c>
      <c r="J6" s="9">
        <v>0</v>
      </c>
      <c r="K6" s="10">
        <v>0</v>
      </c>
      <c r="L6" s="11">
        <v>0</v>
      </c>
      <c r="M6" s="3" t="s">
        <v>503</v>
      </c>
      <c r="N6" s="144">
        <f t="shared" si="0"/>
        <v>0</v>
      </c>
      <c r="O6" s="156">
        <f t="shared" si="1"/>
        <v>0</v>
      </c>
      <c r="P6" s="156">
        <f t="shared" si="2"/>
        <v>0</v>
      </c>
      <c r="Q6" s="12">
        <v>0.3</v>
      </c>
      <c r="R6" s="156">
        <f t="shared" si="3"/>
        <v>0</v>
      </c>
      <c r="S6" s="144">
        <f t="shared" si="4"/>
        <v>0</v>
      </c>
      <c r="V6" s="697"/>
      <c r="W6" s="697"/>
      <c r="X6" s="697"/>
    </row>
    <row r="7" spans="1:24">
      <c r="B7" s="2">
        <v>3</v>
      </c>
      <c r="C7" s="8" t="s">
        <v>386</v>
      </c>
      <c r="D7" s="425" t="s">
        <v>1478</v>
      </c>
      <c r="E7" s="8"/>
      <c r="F7" s="8"/>
      <c r="G7" s="8"/>
      <c r="H7" s="8"/>
      <c r="I7" s="8">
        <v>0</v>
      </c>
      <c r="J7" s="9">
        <v>0</v>
      </c>
      <c r="K7" s="10">
        <v>0</v>
      </c>
      <c r="L7" s="11">
        <v>0</v>
      </c>
      <c r="M7" s="3" t="s">
        <v>503</v>
      </c>
      <c r="N7" s="144">
        <f t="shared" ref="N7:N11" si="5">K7*I7</f>
        <v>0</v>
      </c>
      <c r="O7" s="156">
        <f t="shared" ref="O7:O11" si="6">J7*N7</f>
        <v>0</v>
      </c>
      <c r="P7" s="156">
        <f t="shared" ref="P7:P11" si="7">N7+O7</f>
        <v>0</v>
      </c>
      <c r="Q7" s="12">
        <v>0.3</v>
      </c>
      <c r="R7" s="156">
        <f t="shared" ref="R7:R11" si="8">P7*Q7</f>
        <v>0</v>
      </c>
      <c r="S7" s="144">
        <f t="shared" ref="S7:S11" si="9">R7+P7</f>
        <v>0</v>
      </c>
      <c r="V7" s="697"/>
      <c r="W7" s="697"/>
      <c r="X7" s="697"/>
    </row>
    <row r="8" spans="1:24">
      <c r="B8" s="2">
        <v>4</v>
      </c>
      <c r="C8" s="8" t="s">
        <v>386</v>
      </c>
      <c r="D8" s="8"/>
      <c r="E8" s="8"/>
      <c r="F8" s="8"/>
      <c r="G8" s="8"/>
      <c r="H8" s="8"/>
      <c r="I8" s="8">
        <v>0</v>
      </c>
      <c r="J8" s="9">
        <v>0</v>
      </c>
      <c r="K8" s="10">
        <v>0</v>
      </c>
      <c r="L8" s="11">
        <v>0</v>
      </c>
      <c r="M8" s="3" t="s">
        <v>503</v>
      </c>
      <c r="N8" s="144">
        <f t="shared" si="5"/>
        <v>0</v>
      </c>
      <c r="O8" s="156">
        <f t="shared" si="6"/>
        <v>0</v>
      </c>
      <c r="P8" s="156">
        <f t="shared" si="7"/>
        <v>0</v>
      </c>
      <c r="Q8" s="12">
        <v>0.3</v>
      </c>
      <c r="R8" s="156">
        <f t="shared" si="8"/>
        <v>0</v>
      </c>
      <c r="S8" s="144">
        <f t="shared" si="9"/>
        <v>0</v>
      </c>
      <c r="V8" s="697"/>
      <c r="W8" s="697"/>
      <c r="X8" s="697"/>
    </row>
    <row r="9" spans="1:24">
      <c r="B9" s="2">
        <v>5</v>
      </c>
      <c r="C9" s="8" t="s">
        <v>386</v>
      </c>
      <c r="D9" s="8"/>
      <c r="E9" s="8"/>
      <c r="F9" s="8"/>
      <c r="G9" s="8"/>
      <c r="H9" s="8"/>
      <c r="I9" s="8">
        <v>0</v>
      </c>
      <c r="J9" s="9">
        <v>0</v>
      </c>
      <c r="K9" s="10">
        <v>0</v>
      </c>
      <c r="L9" s="11">
        <v>0</v>
      </c>
      <c r="M9" s="3" t="s">
        <v>503</v>
      </c>
      <c r="N9" s="144">
        <f t="shared" si="5"/>
        <v>0</v>
      </c>
      <c r="O9" s="156">
        <f t="shared" si="6"/>
        <v>0</v>
      </c>
      <c r="P9" s="156">
        <f t="shared" si="7"/>
        <v>0</v>
      </c>
      <c r="Q9" s="12">
        <v>0.3</v>
      </c>
      <c r="R9" s="156">
        <f t="shared" si="8"/>
        <v>0</v>
      </c>
      <c r="S9" s="144">
        <f t="shared" si="9"/>
        <v>0</v>
      </c>
      <c r="V9" s="697"/>
      <c r="W9" s="697"/>
      <c r="X9" s="697"/>
    </row>
    <row r="10" spans="1:24">
      <c r="B10" s="2">
        <v>6</v>
      </c>
      <c r="C10" s="8" t="s">
        <v>386</v>
      </c>
      <c r="D10" s="8"/>
      <c r="E10" s="8"/>
      <c r="F10" s="8"/>
      <c r="G10" s="8"/>
      <c r="H10" s="8"/>
      <c r="I10" s="8">
        <v>0</v>
      </c>
      <c r="J10" s="9">
        <v>0</v>
      </c>
      <c r="K10" s="10">
        <v>0</v>
      </c>
      <c r="L10" s="11">
        <v>0</v>
      </c>
      <c r="M10" s="3" t="s">
        <v>503</v>
      </c>
      <c r="N10" s="144">
        <f t="shared" ref="N10" si="10">K10*I10</f>
        <v>0</v>
      </c>
      <c r="O10" s="156">
        <f t="shared" ref="O10" si="11">J10*N10</f>
        <v>0</v>
      </c>
      <c r="P10" s="156">
        <f t="shared" ref="P10" si="12">N10+O10</f>
        <v>0</v>
      </c>
      <c r="Q10" s="12">
        <v>0.3</v>
      </c>
      <c r="R10" s="156">
        <f t="shared" ref="R10" si="13">P10*Q10</f>
        <v>0</v>
      </c>
      <c r="S10" s="144">
        <f t="shared" ref="S10" si="14">R10+P10</f>
        <v>0</v>
      </c>
      <c r="V10" s="698"/>
      <c r="W10" s="699"/>
      <c r="X10" s="700"/>
    </row>
    <row r="11" spans="1:24">
      <c r="B11" s="2">
        <v>7</v>
      </c>
      <c r="C11" s="8" t="s">
        <v>386</v>
      </c>
      <c r="D11" s="8"/>
      <c r="E11" s="8"/>
      <c r="F11" s="8"/>
      <c r="G11" s="8"/>
      <c r="H11" s="8"/>
      <c r="I11" s="8">
        <v>0</v>
      </c>
      <c r="J11" s="9">
        <v>0</v>
      </c>
      <c r="K11" s="10">
        <v>0</v>
      </c>
      <c r="L11" s="11">
        <v>0</v>
      </c>
      <c r="M11" s="3" t="s">
        <v>503</v>
      </c>
      <c r="N11" s="144">
        <f t="shared" si="5"/>
        <v>0</v>
      </c>
      <c r="O11" s="156">
        <f t="shared" si="6"/>
        <v>0</v>
      </c>
      <c r="P11" s="156">
        <f t="shared" si="7"/>
        <v>0</v>
      </c>
      <c r="Q11" s="12">
        <v>0.3</v>
      </c>
      <c r="R11" s="156">
        <f t="shared" si="8"/>
        <v>0</v>
      </c>
      <c r="S11" s="144">
        <f t="shared" si="9"/>
        <v>0</v>
      </c>
      <c r="V11" s="698"/>
      <c r="W11" s="699"/>
      <c r="X11" s="700"/>
    </row>
    <row r="12" spans="1:24">
      <c r="B12" s="635" t="s">
        <v>38</v>
      </c>
      <c r="C12" s="691"/>
      <c r="D12" s="691"/>
      <c r="E12" s="691"/>
      <c r="F12" s="691"/>
      <c r="G12" s="691"/>
      <c r="H12" s="691"/>
      <c r="I12" s="691"/>
      <c r="J12" s="691"/>
      <c r="K12" s="636"/>
      <c r="L12" s="121">
        <f>_xlfn.MAXIFS(L5:L11,C5:C11,"Required")</f>
        <v>0</v>
      </c>
      <c r="M12" s="121"/>
      <c r="N12" s="157">
        <f>SUMIF(C5:C11,"&lt;&gt;NA",N5:N11)</f>
        <v>0</v>
      </c>
      <c r="O12" s="157">
        <f>SUMIF(C5:C11,"&lt;&gt;NA",O5:O11)</f>
        <v>0</v>
      </c>
      <c r="P12" s="157">
        <f>SUMIF(C5:C11,"&lt;&gt;NA",P5:P11)</f>
        <v>0</v>
      </c>
      <c r="Q12" s="158" t="e">
        <f>R12/P12</f>
        <v>#DIV/0!</v>
      </c>
      <c r="R12" s="157">
        <f>SUMIF(C5:C11,"&lt;&gt;NA",R5:R11)</f>
        <v>0</v>
      </c>
      <c r="S12" s="157">
        <f>SUMIF(C5:C11,"&lt;&gt;NA",S5:S11)</f>
        <v>0</v>
      </c>
      <c r="U12" s="146"/>
      <c r="V12" s="697"/>
      <c r="W12" s="697"/>
      <c r="X12" s="697"/>
    </row>
    <row r="15" spans="1:24" ht="15" customHeight="1" thickBot="1">
      <c r="A15" s="702" t="s">
        <v>504</v>
      </c>
      <c r="B15" s="703"/>
      <c r="C15" s="703"/>
      <c r="D15" s="703"/>
      <c r="E15" s="703"/>
      <c r="F15" s="703"/>
      <c r="G15" s="703"/>
      <c r="H15" s="703"/>
      <c r="I15" s="703"/>
      <c r="J15" s="703"/>
      <c r="K15" s="703"/>
      <c r="L15" s="703"/>
      <c r="M15" s="703"/>
      <c r="N15" s="703"/>
      <c r="O15" s="703"/>
      <c r="P15" s="703"/>
      <c r="Q15" s="703"/>
      <c r="R15" s="703"/>
      <c r="S15" s="703"/>
    </row>
    <row r="16" spans="1:24">
      <c r="T16" s="155" t="str">
        <f>IF(COUNTIF(C18:C23,"NA")=COUNTA(C18:C23),"NA",IF(COUNTA(C18:C23)=COUNTIF(C18:C23,"Required")+COUNTIF(C18:C23,"NA"),"Required",IF(COUNTA(C18:C23)=COUNTIF(C18:C23,"Optional")+COUNTIF(C18:C23,"NA"),"Optional","NA")))</f>
        <v>NA</v>
      </c>
    </row>
    <row r="17" spans="1:24" ht="24">
      <c r="B17" s="121" t="s">
        <v>27</v>
      </c>
      <c r="C17" s="121" t="s">
        <v>489</v>
      </c>
      <c r="D17" s="121" t="s">
        <v>28</v>
      </c>
      <c r="E17" s="121" t="s">
        <v>490</v>
      </c>
      <c r="F17" s="121" t="s">
        <v>491</v>
      </c>
      <c r="G17" s="121" t="s">
        <v>492</v>
      </c>
      <c r="H17" s="152" t="s">
        <v>493</v>
      </c>
      <c r="I17" s="121" t="s">
        <v>29</v>
      </c>
      <c r="J17" s="121" t="s">
        <v>494</v>
      </c>
      <c r="K17" s="121" t="s">
        <v>495</v>
      </c>
      <c r="L17" s="152" t="s">
        <v>496</v>
      </c>
      <c r="M17" s="152" t="s">
        <v>497</v>
      </c>
      <c r="N17" s="121" t="s">
        <v>498</v>
      </c>
      <c r="O17" s="121" t="s">
        <v>499</v>
      </c>
      <c r="P17" s="121" t="s">
        <v>198</v>
      </c>
      <c r="Q17" s="121" t="s">
        <v>500</v>
      </c>
      <c r="R17" s="121" t="s">
        <v>501</v>
      </c>
      <c r="S17" s="121" t="s">
        <v>380</v>
      </c>
      <c r="T17" s="234" t="b">
        <v>1</v>
      </c>
      <c r="V17" s="683" t="s">
        <v>245</v>
      </c>
      <c r="W17" s="683"/>
      <c r="X17" s="683"/>
    </row>
    <row r="18" spans="1:24">
      <c r="B18" s="2">
        <v>1</v>
      </c>
      <c r="C18" s="8" t="s">
        <v>386</v>
      </c>
      <c r="D18" s="8"/>
      <c r="E18" s="8"/>
      <c r="F18" s="8"/>
      <c r="G18" s="8"/>
      <c r="H18" s="8"/>
      <c r="I18" s="8">
        <v>0</v>
      </c>
      <c r="J18" s="9">
        <v>0</v>
      </c>
      <c r="K18" s="10">
        <v>0</v>
      </c>
      <c r="L18" s="11">
        <v>0</v>
      </c>
      <c r="M18" s="3" t="s">
        <v>503</v>
      </c>
      <c r="N18" s="144">
        <f t="shared" ref="N18:N22" si="15">K18*I18</f>
        <v>0</v>
      </c>
      <c r="O18" s="156">
        <f t="shared" ref="O18:O22" si="16">J18*N18</f>
        <v>0</v>
      </c>
      <c r="P18" s="156">
        <f t="shared" ref="P18:P22" si="17">N18+O18</f>
        <v>0</v>
      </c>
      <c r="Q18" s="12">
        <v>0.3</v>
      </c>
      <c r="R18" s="156">
        <f t="shared" ref="R18:R22" si="18">P18*Q18</f>
        <v>0</v>
      </c>
      <c r="S18" s="144">
        <f t="shared" ref="S18:S22" si="19">R18+P18</f>
        <v>0</v>
      </c>
      <c r="T18" s="234" t="b">
        <v>0</v>
      </c>
      <c r="V18" s="697"/>
      <c r="W18" s="697"/>
      <c r="X18" s="697"/>
    </row>
    <row r="19" spans="1:24">
      <c r="B19" s="2">
        <v>2</v>
      </c>
      <c r="C19" s="8" t="s">
        <v>386</v>
      </c>
      <c r="D19" s="8"/>
      <c r="E19" s="8"/>
      <c r="F19" s="8"/>
      <c r="G19" s="8"/>
      <c r="H19" s="8"/>
      <c r="I19" s="8">
        <v>0</v>
      </c>
      <c r="J19" s="9">
        <v>0</v>
      </c>
      <c r="K19" s="10">
        <v>0</v>
      </c>
      <c r="L19" s="11">
        <v>0</v>
      </c>
      <c r="M19" s="3" t="s">
        <v>503</v>
      </c>
      <c r="N19" s="144">
        <f t="shared" si="15"/>
        <v>0</v>
      </c>
      <c r="O19" s="156">
        <f t="shared" si="16"/>
        <v>0</v>
      </c>
      <c r="P19" s="156">
        <f t="shared" si="17"/>
        <v>0</v>
      </c>
      <c r="Q19" s="12">
        <v>0.3</v>
      </c>
      <c r="R19" s="156">
        <f t="shared" si="18"/>
        <v>0</v>
      </c>
      <c r="S19" s="144">
        <f t="shared" si="19"/>
        <v>0</v>
      </c>
      <c r="V19" s="697"/>
      <c r="W19" s="697"/>
      <c r="X19" s="697"/>
    </row>
    <row r="20" spans="1:24">
      <c r="B20" s="2">
        <v>3</v>
      </c>
      <c r="C20" s="8" t="s">
        <v>386</v>
      </c>
      <c r="D20" s="8"/>
      <c r="E20" s="8"/>
      <c r="F20" s="8"/>
      <c r="G20" s="8"/>
      <c r="H20" s="8"/>
      <c r="I20" s="8">
        <v>0</v>
      </c>
      <c r="J20" s="9">
        <v>0</v>
      </c>
      <c r="K20" s="10">
        <v>0</v>
      </c>
      <c r="L20" s="11">
        <v>0</v>
      </c>
      <c r="M20" s="3" t="s">
        <v>503</v>
      </c>
      <c r="N20" s="144">
        <f t="shared" si="15"/>
        <v>0</v>
      </c>
      <c r="O20" s="156">
        <f t="shared" si="16"/>
        <v>0</v>
      </c>
      <c r="P20" s="156">
        <f t="shared" si="17"/>
        <v>0</v>
      </c>
      <c r="Q20" s="12">
        <v>0.3</v>
      </c>
      <c r="R20" s="156">
        <f t="shared" si="18"/>
        <v>0</v>
      </c>
      <c r="S20" s="144">
        <f t="shared" si="19"/>
        <v>0</v>
      </c>
      <c r="V20" s="697"/>
      <c r="W20" s="697"/>
      <c r="X20" s="697"/>
    </row>
    <row r="21" spans="1:24">
      <c r="B21" s="2">
        <v>4</v>
      </c>
      <c r="C21" s="8" t="s">
        <v>386</v>
      </c>
      <c r="D21" s="8"/>
      <c r="E21" s="8"/>
      <c r="F21" s="8"/>
      <c r="G21" s="8"/>
      <c r="H21" s="8"/>
      <c r="I21" s="8">
        <v>0</v>
      </c>
      <c r="J21" s="9">
        <v>0</v>
      </c>
      <c r="K21" s="10">
        <v>0</v>
      </c>
      <c r="L21" s="11">
        <v>0</v>
      </c>
      <c r="M21" s="3" t="s">
        <v>503</v>
      </c>
      <c r="N21" s="144">
        <f t="shared" si="15"/>
        <v>0</v>
      </c>
      <c r="O21" s="156">
        <f t="shared" si="16"/>
        <v>0</v>
      </c>
      <c r="P21" s="156">
        <f t="shared" si="17"/>
        <v>0</v>
      </c>
      <c r="Q21" s="12">
        <v>0.3</v>
      </c>
      <c r="R21" s="156">
        <f t="shared" si="18"/>
        <v>0</v>
      </c>
      <c r="S21" s="144">
        <f t="shared" si="19"/>
        <v>0</v>
      </c>
      <c r="V21" s="697"/>
      <c r="W21" s="697"/>
      <c r="X21" s="697"/>
    </row>
    <row r="22" spans="1:24">
      <c r="B22" s="2">
        <v>5</v>
      </c>
      <c r="C22" s="8" t="s">
        <v>386</v>
      </c>
      <c r="D22" s="8"/>
      <c r="E22" s="8"/>
      <c r="F22" s="8"/>
      <c r="G22" s="8"/>
      <c r="H22" s="8"/>
      <c r="I22" s="8">
        <v>0</v>
      </c>
      <c r="J22" s="9">
        <v>0</v>
      </c>
      <c r="K22" s="10">
        <v>0</v>
      </c>
      <c r="L22" s="11">
        <v>0</v>
      </c>
      <c r="M22" s="3" t="s">
        <v>503</v>
      </c>
      <c r="N22" s="144">
        <f t="shared" si="15"/>
        <v>0</v>
      </c>
      <c r="O22" s="156">
        <f t="shared" si="16"/>
        <v>0</v>
      </c>
      <c r="P22" s="156">
        <f t="shared" si="17"/>
        <v>0</v>
      </c>
      <c r="Q22" s="12">
        <v>0.3</v>
      </c>
      <c r="R22" s="156">
        <f t="shared" si="18"/>
        <v>0</v>
      </c>
      <c r="S22" s="144">
        <f t="shared" si="19"/>
        <v>0</v>
      </c>
      <c r="V22" s="697"/>
      <c r="W22" s="697"/>
      <c r="X22" s="697"/>
    </row>
    <row r="23" spans="1:24">
      <c r="B23" s="2">
        <v>6</v>
      </c>
      <c r="C23" s="8" t="s">
        <v>386</v>
      </c>
      <c r="D23" s="8"/>
      <c r="E23" s="8"/>
      <c r="F23" s="8"/>
      <c r="G23" s="8"/>
      <c r="H23" s="8"/>
      <c r="I23" s="8">
        <v>0</v>
      </c>
      <c r="J23" s="9">
        <v>0</v>
      </c>
      <c r="K23" s="10">
        <v>0</v>
      </c>
      <c r="L23" s="11">
        <v>0</v>
      </c>
      <c r="M23" s="3" t="s">
        <v>503</v>
      </c>
      <c r="N23" s="144">
        <f t="shared" ref="N23" si="20">K23*I23</f>
        <v>0</v>
      </c>
      <c r="O23" s="156">
        <f t="shared" ref="O23" si="21">J23*N23</f>
        <v>0</v>
      </c>
      <c r="P23" s="156">
        <f t="shared" ref="P23" si="22">N23+O23</f>
        <v>0</v>
      </c>
      <c r="Q23" s="12">
        <v>0.3</v>
      </c>
      <c r="R23" s="156">
        <f t="shared" ref="R23" si="23">P23*Q23</f>
        <v>0</v>
      </c>
      <c r="S23" s="144">
        <f t="shared" ref="S23" si="24">R23+P23</f>
        <v>0</v>
      </c>
      <c r="V23" s="697"/>
      <c r="W23" s="697"/>
      <c r="X23" s="697"/>
    </row>
    <row r="24" spans="1:24">
      <c r="B24" s="635" t="s">
        <v>38</v>
      </c>
      <c r="C24" s="691"/>
      <c r="D24" s="691"/>
      <c r="E24" s="691"/>
      <c r="F24" s="691"/>
      <c r="G24" s="691"/>
      <c r="H24" s="691"/>
      <c r="I24" s="691"/>
      <c r="J24" s="691"/>
      <c r="K24" s="636"/>
      <c r="L24" s="121">
        <f>_xlfn.MAXIFS(L18:L23,C18:C23,"Required")</f>
        <v>0</v>
      </c>
      <c r="M24" s="121"/>
      <c r="N24" s="157">
        <f>SUMIF($C18:$C23,"&lt;&gt;NA",N18:N23)</f>
        <v>0</v>
      </c>
      <c r="O24" s="157">
        <f>SUMIF($C18:$C23,"&lt;&gt;NA",O18:O23)</f>
        <v>0</v>
      </c>
      <c r="P24" s="157">
        <f>SUMIF($C18:$C23,"&lt;&gt;NA",P18:P23)</f>
        <v>0</v>
      </c>
      <c r="Q24" s="158" t="e">
        <f>R24/P24</f>
        <v>#DIV/0!</v>
      </c>
      <c r="R24" s="157">
        <f>SUMIF($C18:$C23,"&lt;&gt;NA",R18:R23)</f>
        <v>0</v>
      </c>
      <c r="S24" s="157">
        <f>SUMIF($C18:$C23,"&lt;&gt;NA",S18:S23)</f>
        <v>0</v>
      </c>
      <c r="V24" s="697"/>
      <c r="W24" s="697"/>
      <c r="X24" s="697"/>
    </row>
    <row r="25" spans="1:24">
      <c r="M25"/>
    </row>
    <row r="26" spans="1:24">
      <c r="M26"/>
    </row>
    <row r="27" spans="1:24" ht="15.75" thickBot="1">
      <c r="A27" s="702" t="s">
        <v>505</v>
      </c>
      <c r="B27" s="703"/>
      <c r="C27" s="703"/>
      <c r="D27" s="703"/>
      <c r="E27" s="703"/>
      <c r="F27" s="703"/>
      <c r="G27" s="703"/>
      <c r="H27" s="703"/>
      <c r="I27" s="703"/>
      <c r="J27" s="703"/>
      <c r="K27" s="703"/>
      <c r="L27" s="703"/>
      <c r="M27" s="703"/>
      <c r="N27" s="703"/>
      <c r="O27" s="703"/>
      <c r="P27" s="703"/>
      <c r="Q27" s="703"/>
      <c r="R27" s="703"/>
      <c r="S27" s="703"/>
    </row>
    <row r="28" spans="1:24">
      <c r="T28" s="155" t="str">
        <f>IF(COUNTIF(C30:C35,"NA")=COUNTA(C30:C35),"NA",IF(COUNTA(C30:C35)=COUNTIF(C30:C35,"Required")+COUNTIF(C30:C35,"NA"),"Required",IF(COUNTA(C30:C35)=COUNTIF(C30:C35,"Optional")+COUNTIF(C30:C35,"NA"),"Optional","NA")))</f>
        <v>NA</v>
      </c>
    </row>
    <row r="29" spans="1:24" ht="24">
      <c r="B29" s="121" t="s">
        <v>27</v>
      </c>
      <c r="C29" s="121" t="s">
        <v>489</v>
      </c>
      <c r="D29" s="121" t="s">
        <v>28</v>
      </c>
      <c r="E29" s="121" t="s">
        <v>490</v>
      </c>
      <c r="F29" s="121" t="s">
        <v>491</v>
      </c>
      <c r="G29" s="121" t="s">
        <v>492</v>
      </c>
      <c r="H29" s="152" t="s">
        <v>493</v>
      </c>
      <c r="I29" s="121" t="s">
        <v>29</v>
      </c>
      <c r="J29" s="121" t="s">
        <v>494</v>
      </c>
      <c r="K29" s="121" t="s">
        <v>495</v>
      </c>
      <c r="L29" s="152" t="s">
        <v>496</v>
      </c>
      <c r="M29" s="152" t="s">
        <v>497</v>
      </c>
      <c r="N29" s="121" t="s">
        <v>498</v>
      </c>
      <c r="O29" s="121" t="s">
        <v>499</v>
      </c>
      <c r="P29" s="121" t="s">
        <v>198</v>
      </c>
      <c r="Q29" s="121" t="s">
        <v>500</v>
      </c>
      <c r="R29" s="121" t="s">
        <v>501</v>
      </c>
      <c r="S29" s="121" t="s">
        <v>380</v>
      </c>
      <c r="T29" s="234" t="b">
        <v>1</v>
      </c>
      <c r="V29" s="683" t="s">
        <v>245</v>
      </c>
      <c r="W29" s="683"/>
      <c r="X29" s="683"/>
    </row>
    <row r="30" spans="1:24">
      <c r="B30" s="2">
        <v>1</v>
      </c>
      <c r="C30" s="8" t="s">
        <v>386</v>
      </c>
      <c r="D30" s="8"/>
      <c r="E30" s="8"/>
      <c r="F30" s="8"/>
      <c r="G30" s="8"/>
      <c r="H30" s="8"/>
      <c r="I30" s="8">
        <v>0</v>
      </c>
      <c r="J30" s="9">
        <v>0</v>
      </c>
      <c r="K30" s="10">
        <v>0</v>
      </c>
      <c r="L30" s="11">
        <v>0</v>
      </c>
      <c r="M30" s="3" t="s">
        <v>503</v>
      </c>
      <c r="N30" s="144">
        <f t="shared" ref="N30:N35" si="25">K30*I30</f>
        <v>0</v>
      </c>
      <c r="O30" s="156">
        <f t="shared" ref="O30:O35" si="26">J30*N30</f>
        <v>0</v>
      </c>
      <c r="P30" s="156">
        <f t="shared" ref="P30:P35" si="27">N30+O30</f>
        <v>0</v>
      </c>
      <c r="Q30" s="12">
        <v>0.3</v>
      </c>
      <c r="R30" s="156">
        <f t="shared" ref="R30:R35" si="28">P30*Q30</f>
        <v>0</v>
      </c>
      <c r="S30" s="144">
        <f t="shared" ref="S30:S35" si="29">R30+P30</f>
        <v>0</v>
      </c>
      <c r="T30" s="234" t="b">
        <v>0</v>
      </c>
      <c r="V30" s="697"/>
      <c r="W30" s="697"/>
      <c r="X30" s="697"/>
    </row>
    <row r="31" spans="1:24">
      <c r="B31" s="2">
        <v>2</v>
      </c>
      <c r="C31" s="8" t="s">
        <v>386</v>
      </c>
      <c r="D31" s="8"/>
      <c r="E31" s="8"/>
      <c r="F31" s="8"/>
      <c r="G31" s="8"/>
      <c r="H31" s="8"/>
      <c r="I31" s="8">
        <v>0</v>
      </c>
      <c r="J31" s="9">
        <v>0</v>
      </c>
      <c r="K31" s="10">
        <v>0</v>
      </c>
      <c r="L31" s="11">
        <v>0</v>
      </c>
      <c r="M31" s="3" t="s">
        <v>503</v>
      </c>
      <c r="N31" s="144">
        <f t="shared" si="25"/>
        <v>0</v>
      </c>
      <c r="O31" s="156">
        <f t="shared" si="26"/>
        <v>0</v>
      </c>
      <c r="P31" s="156">
        <f t="shared" si="27"/>
        <v>0</v>
      </c>
      <c r="Q31" s="12">
        <v>0.3</v>
      </c>
      <c r="R31" s="156">
        <f t="shared" si="28"/>
        <v>0</v>
      </c>
      <c r="S31" s="144">
        <f t="shared" si="29"/>
        <v>0</v>
      </c>
      <c r="T31" s="234" t="b">
        <v>0</v>
      </c>
      <c r="V31" s="697"/>
      <c r="W31" s="697"/>
      <c r="X31" s="697"/>
    </row>
    <row r="32" spans="1:24">
      <c r="B32" s="2">
        <v>3</v>
      </c>
      <c r="C32" s="8" t="s">
        <v>386</v>
      </c>
      <c r="D32" s="8"/>
      <c r="E32" s="8"/>
      <c r="F32" s="8"/>
      <c r="G32" s="8"/>
      <c r="H32" s="8"/>
      <c r="I32" s="8">
        <v>0</v>
      </c>
      <c r="J32" s="9">
        <v>0</v>
      </c>
      <c r="K32" s="10">
        <v>0</v>
      </c>
      <c r="L32" s="11">
        <v>0</v>
      </c>
      <c r="M32" s="3" t="s">
        <v>503</v>
      </c>
      <c r="N32" s="144">
        <f t="shared" si="25"/>
        <v>0</v>
      </c>
      <c r="O32" s="156">
        <f t="shared" si="26"/>
        <v>0</v>
      </c>
      <c r="P32" s="156">
        <f t="shared" si="27"/>
        <v>0</v>
      </c>
      <c r="Q32" s="12">
        <v>0.3</v>
      </c>
      <c r="R32" s="156">
        <f t="shared" si="28"/>
        <v>0</v>
      </c>
      <c r="S32" s="144">
        <f t="shared" si="29"/>
        <v>0</v>
      </c>
      <c r="V32" s="697"/>
      <c r="W32" s="697"/>
      <c r="X32" s="697"/>
    </row>
    <row r="33" spans="1:24">
      <c r="B33" s="2">
        <v>4</v>
      </c>
      <c r="C33" s="8" t="s">
        <v>386</v>
      </c>
      <c r="D33" s="8"/>
      <c r="E33" s="8"/>
      <c r="F33" s="8"/>
      <c r="G33" s="8"/>
      <c r="H33" s="8"/>
      <c r="I33" s="8">
        <v>0</v>
      </c>
      <c r="J33" s="9">
        <v>0</v>
      </c>
      <c r="K33" s="10">
        <v>0</v>
      </c>
      <c r="L33" s="11">
        <v>0</v>
      </c>
      <c r="M33" s="3" t="s">
        <v>503</v>
      </c>
      <c r="N33" s="144">
        <f t="shared" si="25"/>
        <v>0</v>
      </c>
      <c r="O33" s="156">
        <f t="shared" si="26"/>
        <v>0</v>
      </c>
      <c r="P33" s="156">
        <f t="shared" si="27"/>
        <v>0</v>
      </c>
      <c r="Q33" s="12">
        <v>0.3</v>
      </c>
      <c r="R33" s="156">
        <f t="shared" si="28"/>
        <v>0</v>
      </c>
      <c r="S33" s="144">
        <f t="shared" si="29"/>
        <v>0</v>
      </c>
      <c r="V33" s="697"/>
      <c r="W33" s="697"/>
      <c r="X33" s="697"/>
    </row>
    <row r="34" spans="1:24">
      <c r="B34" s="2">
        <v>5</v>
      </c>
      <c r="C34" s="8" t="s">
        <v>386</v>
      </c>
      <c r="D34" s="8"/>
      <c r="E34" s="8"/>
      <c r="F34" s="8"/>
      <c r="G34" s="8"/>
      <c r="H34" s="8"/>
      <c r="I34" s="8">
        <v>0</v>
      </c>
      <c r="J34" s="9">
        <v>0</v>
      </c>
      <c r="K34" s="10">
        <v>0</v>
      </c>
      <c r="L34" s="11">
        <v>0</v>
      </c>
      <c r="M34" s="3" t="s">
        <v>503</v>
      </c>
      <c r="N34" s="144">
        <f t="shared" si="25"/>
        <v>0</v>
      </c>
      <c r="O34" s="156">
        <f t="shared" si="26"/>
        <v>0</v>
      </c>
      <c r="P34" s="156">
        <f t="shared" si="27"/>
        <v>0</v>
      </c>
      <c r="Q34" s="12">
        <v>0.3</v>
      </c>
      <c r="R34" s="156">
        <f t="shared" si="28"/>
        <v>0</v>
      </c>
      <c r="S34" s="144">
        <f t="shared" si="29"/>
        <v>0</v>
      </c>
      <c r="V34" s="697"/>
      <c r="W34" s="697"/>
      <c r="X34" s="697"/>
    </row>
    <row r="35" spans="1:24">
      <c r="B35" s="2">
        <v>6</v>
      </c>
      <c r="C35" s="8" t="s">
        <v>386</v>
      </c>
      <c r="D35" s="8"/>
      <c r="E35" s="8"/>
      <c r="F35" s="8"/>
      <c r="G35" s="8"/>
      <c r="H35" s="8"/>
      <c r="I35" s="8">
        <v>0</v>
      </c>
      <c r="J35" s="9">
        <v>0</v>
      </c>
      <c r="K35" s="10">
        <v>0</v>
      </c>
      <c r="L35" s="11">
        <v>0</v>
      </c>
      <c r="M35" s="3" t="s">
        <v>503</v>
      </c>
      <c r="N35" s="144">
        <f t="shared" si="25"/>
        <v>0</v>
      </c>
      <c r="O35" s="156">
        <f t="shared" si="26"/>
        <v>0</v>
      </c>
      <c r="P35" s="156">
        <f t="shared" si="27"/>
        <v>0</v>
      </c>
      <c r="Q35" s="12">
        <v>0.3</v>
      </c>
      <c r="R35" s="156">
        <f t="shared" si="28"/>
        <v>0</v>
      </c>
      <c r="S35" s="144">
        <f t="shared" si="29"/>
        <v>0</v>
      </c>
      <c r="V35" s="697"/>
      <c r="W35" s="697"/>
      <c r="X35" s="697"/>
    </row>
    <row r="36" spans="1:24">
      <c r="B36" s="635" t="s">
        <v>38</v>
      </c>
      <c r="C36" s="691"/>
      <c r="D36" s="691"/>
      <c r="E36" s="691"/>
      <c r="F36" s="691"/>
      <c r="G36" s="691"/>
      <c r="H36" s="691"/>
      <c r="I36" s="691"/>
      <c r="J36" s="691"/>
      <c r="K36" s="636"/>
      <c r="L36" s="121">
        <f>_xlfn.MAXIFS(L30:L35,C30:C35,"Required")</f>
        <v>0</v>
      </c>
      <c r="M36" s="121"/>
      <c r="N36" s="157">
        <f>SUMIF($C30:$C35,"&lt;&gt;NA",N30:N35)</f>
        <v>0</v>
      </c>
      <c r="O36" s="157">
        <f>SUMIF($C30:$C35,"&lt;&gt;NA",O30:O35)</f>
        <v>0</v>
      </c>
      <c r="P36" s="157">
        <f>SUMIF($C30:$C35,"&lt;&gt;NA",P30:P35)</f>
        <v>0</v>
      </c>
      <c r="Q36" s="158" t="e">
        <f>R36/P36</f>
        <v>#DIV/0!</v>
      </c>
      <c r="R36" s="157">
        <f>SUMIF($C30:$C35,"&lt;&gt;NA",R30:R35)</f>
        <v>0</v>
      </c>
      <c r="S36" s="157">
        <f>SUMIF($C30:$C35,"&lt;&gt;NA",S30:S35)</f>
        <v>0</v>
      </c>
      <c r="V36" s="697"/>
      <c r="W36" s="697"/>
      <c r="X36" s="697"/>
    </row>
    <row r="37" spans="1:24">
      <c r="M37"/>
    </row>
    <row r="38" spans="1:24">
      <c r="M38"/>
    </row>
    <row r="39" spans="1:24" ht="15.75" thickBot="1">
      <c r="A39" s="702" t="s">
        <v>506</v>
      </c>
      <c r="B39" s="703"/>
      <c r="C39" s="703"/>
      <c r="D39" s="703"/>
      <c r="E39" s="703"/>
      <c r="F39" s="703"/>
      <c r="G39" s="703"/>
      <c r="H39" s="703"/>
      <c r="I39" s="703"/>
      <c r="J39" s="703"/>
      <c r="K39" s="703"/>
      <c r="L39" s="703"/>
      <c r="M39" s="703"/>
      <c r="N39" s="703"/>
      <c r="O39" s="703"/>
      <c r="P39" s="703"/>
      <c r="Q39" s="703"/>
      <c r="R39" s="703"/>
      <c r="S39" s="703"/>
    </row>
    <row r="40" spans="1:24">
      <c r="T40" s="155" t="str">
        <f>IF(COUNTIF(C42:C47,"NA")=COUNTA(C42:C47),"NA",IF(COUNTA(C42:C47)=COUNTIF(C42:C47,"Required")+COUNTIF(C42:C47,"NA"),"Required",IF(COUNTA(C42:C47)=COUNTIF(C42:C47,"Optional")+COUNTIF(C42:C47,"NA"),"Optional","NA")))</f>
        <v>Required</v>
      </c>
    </row>
    <row r="41" spans="1:24" ht="24">
      <c r="B41" s="121" t="s">
        <v>27</v>
      </c>
      <c r="C41" s="121" t="s">
        <v>489</v>
      </c>
      <c r="D41" s="121" t="s">
        <v>28</v>
      </c>
      <c r="E41" s="121" t="s">
        <v>490</v>
      </c>
      <c r="F41" s="121" t="s">
        <v>491</v>
      </c>
      <c r="G41" s="121" t="s">
        <v>492</v>
      </c>
      <c r="H41" s="152" t="s">
        <v>493</v>
      </c>
      <c r="I41" s="121" t="s">
        <v>29</v>
      </c>
      <c r="J41" s="121" t="s">
        <v>494</v>
      </c>
      <c r="K41" s="121" t="s">
        <v>495</v>
      </c>
      <c r="L41" s="152" t="s">
        <v>496</v>
      </c>
      <c r="M41" s="152" t="s">
        <v>497</v>
      </c>
      <c r="N41" s="121" t="s">
        <v>498</v>
      </c>
      <c r="O41" s="121" t="s">
        <v>499</v>
      </c>
      <c r="P41" s="121" t="s">
        <v>198</v>
      </c>
      <c r="Q41" s="121" t="s">
        <v>500</v>
      </c>
      <c r="R41" s="121" t="s">
        <v>501</v>
      </c>
      <c r="S41" s="121" t="s">
        <v>380</v>
      </c>
      <c r="T41" s="234" t="b">
        <v>0</v>
      </c>
      <c r="V41" s="683" t="s">
        <v>245</v>
      </c>
      <c r="W41" s="683"/>
      <c r="X41" s="683"/>
    </row>
    <row r="42" spans="1:24">
      <c r="B42" s="2">
        <v>1</v>
      </c>
      <c r="C42" s="8" t="s">
        <v>386</v>
      </c>
      <c r="D42" s="8"/>
      <c r="E42" s="8"/>
      <c r="F42" s="8"/>
      <c r="G42" s="8"/>
      <c r="H42" s="8"/>
      <c r="I42" s="8">
        <v>0</v>
      </c>
      <c r="J42" s="9">
        <v>0</v>
      </c>
      <c r="K42" s="10">
        <v>0</v>
      </c>
      <c r="L42" s="11">
        <v>0</v>
      </c>
      <c r="M42" s="3" t="s">
        <v>503</v>
      </c>
      <c r="N42" s="144">
        <f t="shared" ref="N42:N47" si="30">K42*I42</f>
        <v>0</v>
      </c>
      <c r="O42" s="156">
        <f t="shared" ref="O42:O47" si="31">J42*N42</f>
        <v>0</v>
      </c>
      <c r="P42" s="156">
        <f t="shared" ref="P42:P47" si="32">N42+O42</f>
        <v>0</v>
      </c>
      <c r="Q42" s="12">
        <v>0.3</v>
      </c>
      <c r="R42" s="156">
        <f t="shared" ref="R42:R47" si="33">P42*Q42</f>
        <v>0</v>
      </c>
      <c r="S42" s="144">
        <f t="shared" ref="S42:S47" si="34">R42+P42</f>
        <v>0</v>
      </c>
      <c r="V42" s="697"/>
      <c r="W42" s="697"/>
      <c r="X42" s="697"/>
    </row>
    <row r="43" spans="1:24">
      <c r="B43" s="2">
        <v>2</v>
      </c>
      <c r="C43" s="8" t="s">
        <v>386</v>
      </c>
      <c r="D43" s="8"/>
      <c r="E43" s="8"/>
      <c r="F43" s="8"/>
      <c r="G43" s="8"/>
      <c r="H43" s="8"/>
      <c r="I43" s="8">
        <v>0</v>
      </c>
      <c r="J43" s="9">
        <v>0</v>
      </c>
      <c r="K43" s="10">
        <v>0</v>
      </c>
      <c r="L43" s="11">
        <v>0</v>
      </c>
      <c r="M43" s="3" t="s">
        <v>503</v>
      </c>
      <c r="N43" s="144">
        <f t="shared" si="30"/>
        <v>0</v>
      </c>
      <c r="O43" s="156">
        <f t="shared" si="31"/>
        <v>0</v>
      </c>
      <c r="P43" s="156">
        <f t="shared" si="32"/>
        <v>0</v>
      </c>
      <c r="Q43" s="12">
        <v>0.3</v>
      </c>
      <c r="R43" s="156">
        <f t="shared" si="33"/>
        <v>0</v>
      </c>
      <c r="S43" s="144">
        <f t="shared" si="34"/>
        <v>0</v>
      </c>
      <c r="V43" s="697"/>
      <c r="W43" s="697"/>
      <c r="X43" s="697"/>
    </row>
    <row r="44" spans="1:24">
      <c r="B44" s="2">
        <v>3</v>
      </c>
      <c r="C44" s="8" t="s">
        <v>386</v>
      </c>
      <c r="D44" s="8"/>
      <c r="E44" s="8"/>
      <c r="F44" s="8"/>
      <c r="G44" s="8"/>
      <c r="H44" s="8"/>
      <c r="I44" s="8">
        <v>0</v>
      </c>
      <c r="J44" s="9">
        <v>0</v>
      </c>
      <c r="K44" s="10">
        <v>0</v>
      </c>
      <c r="L44" s="11">
        <v>0</v>
      </c>
      <c r="M44" s="3" t="s">
        <v>503</v>
      </c>
      <c r="N44" s="144">
        <f t="shared" si="30"/>
        <v>0</v>
      </c>
      <c r="O44" s="156">
        <f t="shared" si="31"/>
        <v>0</v>
      </c>
      <c r="P44" s="156">
        <f t="shared" si="32"/>
        <v>0</v>
      </c>
      <c r="Q44" s="12">
        <v>0.3</v>
      </c>
      <c r="R44" s="156">
        <f t="shared" si="33"/>
        <v>0</v>
      </c>
      <c r="S44" s="144">
        <f t="shared" si="34"/>
        <v>0</v>
      </c>
      <c r="V44" s="697"/>
      <c r="W44" s="697"/>
      <c r="X44" s="697"/>
    </row>
    <row r="45" spans="1:24">
      <c r="B45" s="2">
        <v>4</v>
      </c>
      <c r="C45" s="8" t="s">
        <v>386</v>
      </c>
      <c r="D45" s="8"/>
      <c r="E45" s="8"/>
      <c r="F45" s="8"/>
      <c r="G45" s="8"/>
      <c r="H45" s="8"/>
      <c r="I45" s="8">
        <v>0</v>
      </c>
      <c r="J45" s="9">
        <v>0</v>
      </c>
      <c r="K45" s="10">
        <v>0</v>
      </c>
      <c r="L45" s="11">
        <v>0</v>
      </c>
      <c r="M45" s="3" t="s">
        <v>503</v>
      </c>
      <c r="N45" s="144">
        <f t="shared" si="30"/>
        <v>0</v>
      </c>
      <c r="O45" s="156">
        <f t="shared" si="31"/>
        <v>0</v>
      </c>
      <c r="P45" s="156">
        <f t="shared" si="32"/>
        <v>0</v>
      </c>
      <c r="Q45" s="12">
        <v>0.3</v>
      </c>
      <c r="R45" s="156">
        <f t="shared" si="33"/>
        <v>0</v>
      </c>
      <c r="S45" s="144">
        <f t="shared" si="34"/>
        <v>0</v>
      </c>
      <c r="V45" s="697"/>
      <c r="W45" s="697"/>
      <c r="X45" s="697"/>
    </row>
    <row r="46" spans="1:24">
      <c r="B46" s="2">
        <v>5</v>
      </c>
      <c r="C46" s="8" t="s">
        <v>386</v>
      </c>
      <c r="D46" s="8"/>
      <c r="E46" s="8"/>
      <c r="F46" s="8"/>
      <c r="G46" s="8"/>
      <c r="H46" s="8"/>
      <c r="I46" s="8">
        <v>0</v>
      </c>
      <c r="J46" s="9">
        <v>0</v>
      </c>
      <c r="K46" s="10">
        <v>0</v>
      </c>
      <c r="L46" s="11">
        <v>0</v>
      </c>
      <c r="M46" s="3" t="s">
        <v>503</v>
      </c>
      <c r="N46" s="144">
        <f t="shared" si="30"/>
        <v>0</v>
      </c>
      <c r="O46" s="156">
        <f t="shared" si="31"/>
        <v>0</v>
      </c>
      <c r="P46" s="156">
        <f t="shared" si="32"/>
        <v>0</v>
      </c>
      <c r="Q46" s="12">
        <v>0.3</v>
      </c>
      <c r="R46" s="156">
        <f t="shared" si="33"/>
        <v>0</v>
      </c>
      <c r="S46" s="144">
        <f t="shared" si="34"/>
        <v>0</v>
      </c>
      <c r="V46" s="697"/>
      <c r="W46" s="697"/>
      <c r="X46" s="697"/>
    </row>
    <row r="47" spans="1:24">
      <c r="B47" s="2">
        <v>6</v>
      </c>
      <c r="C47" s="8" t="s">
        <v>427</v>
      </c>
      <c r="D47" s="8" t="s">
        <v>1526</v>
      </c>
      <c r="E47" s="8"/>
      <c r="F47" s="8"/>
      <c r="G47" s="8"/>
      <c r="H47" s="8"/>
      <c r="I47" s="8">
        <v>1</v>
      </c>
      <c r="J47" s="9">
        <v>0</v>
      </c>
      <c r="K47" s="10">
        <v>250</v>
      </c>
      <c r="L47" s="11">
        <v>0</v>
      </c>
      <c r="M47" s="3" t="s">
        <v>503</v>
      </c>
      <c r="N47" s="144">
        <f t="shared" si="30"/>
        <v>250</v>
      </c>
      <c r="O47" s="156">
        <f t="shared" si="31"/>
        <v>0</v>
      </c>
      <c r="P47" s="156">
        <f t="shared" si="32"/>
        <v>250</v>
      </c>
      <c r="Q47" s="12">
        <v>0</v>
      </c>
      <c r="R47" s="156">
        <f t="shared" si="33"/>
        <v>0</v>
      </c>
      <c r="S47" s="144">
        <f t="shared" si="34"/>
        <v>250</v>
      </c>
      <c r="V47" s="697"/>
      <c r="W47" s="697"/>
      <c r="X47" s="697"/>
    </row>
    <row r="48" spans="1:24">
      <c r="B48" s="635" t="s">
        <v>38</v>
      </c>
      <c r="C48" s="691"/>
      <c r="D48" s="691"/>
      <c r="E48" s="691"/>
      <c r="F48" s="691"/>
      <c r="G48" s="691"/>
      <c r="H48" s="691"/>
      <c r="I48" s="691"/>
      <c r="J48" s="691"/>
      <c r="K48" s="636"/>
      <c r="L48" s="121">
        <f>_xlfn.MAXIFS(L42:L47,C42:C47,"Required")</f>
        <v>0</v>
      </c>
      <c r="M48" s="121"/>
      <c r="N48" s="157">
        <f>SUMIF($C42:$C47,"&lt;&gt;NA",N42:N47)</f>
        <v>250</v>
      </c>
      <c r="O48" s="157">
        <f>SUMIF($C42:$C47,"&lt;&gt;NA",O42:O47)</f>
        <v>0</v>
      </c>
      <c r="P48" s="157">
        <f>SUMIF($C42:$C47,"&lt;&gt;NA",P42:P47)</f>
        <v>250</v>
      </c>
      <c r="Q48" s="158">
        <f>R48/P48</f>
        <v>0</v>
      </c>
      <c r="R48" s="157">
        <f>SUMIF($C42:$C47,"&lt;&gt;NA",R42:R47)</f>
        <v>0</v>
      </c>
      <c r="S48" s="157">
        <f>SUMIF($C42:$C47,"&lt;&gt;NA",S42:S47)</f>
        <v>250</v>
      </c>
      <c r="V48" s="697"/>
      <c r="W48" s="697"/>
      <c r="X48" s="697"/>
    </row>
    <row r="49" spans="13:13">
      <c r="M49"/>
    </row>
    <row r="50" spans="13:13">
      <c r="M50"/>
    </row>
    <row r="51" spans="13:13">
      <c r="M51"/>
    </row>
    <row r="52" spans="13:13">
      <c r="M52"/>
    </row>
    <row r="53" spans="13:13">
      <c r="M53"/>
    </row>
    <row r="54" spans="13:13">
      <c r="M54"/>
    </row>
    <row r="55" spans="13:13">
      <c r="M55"/>
    </row>
    <row r="56" spans="13:13">
      <c r="M56"/>
    </row>
    <row r="57" spans="13:13">
      <c r="M57"/>
    </row>
    <row r="58" spans="13:13">
      <c r="M58"/>
    </row>
    <row r="59" spans="13:13">
      <c r="M59"/>
    </row>
    <row r="60" spans="13:13">
      <c r="M60"/>
    </row>
    <row r="61" spans="13:13">
      <c r="M61"/>
    </row>
    <row r="62" spans="13:13">
      <c r="M62"/>
    </row>
    <row r="63" spans="13:13">
      <c r="M63"/>
    </row>
    <row r="64" spans="13:13">
      <c r="M64"/>
    </row>
    <row r="65" spans="13:13">
      <c r="M65"/>
    </row>
    <row r="66" spans="13:13">
      <c r="M66"/>
    </row>
    <row r="67" spans="13:13">
      <c r="M67"/>
    </row>
    <row r="68" spans="13:13">
      <c r="M68"/>
    </row>
    <row r="69" spans="13:13">
      <c r="M69"/>
    </row>
    <row r="70" spans="13:13">
      <c r="M70"/>
    </row>
    <row r="71" spans="13:13">
      <c r="M71"/>
    </row>
    <row r="72" spans="13:13">
      <c r="M72"/>
    </row>
    <row r="73" spans="13:13">
      <c r="M73"/>
    </row>
    <row r="74" spans="13:13">
      <c r="M74"/>
    </row>
    <row r="75" spans="13:13">
      <c r="M75"/>
    </row>
    <row r="76" spans="13:13">
      <c r="M76"/>
    </row>
    <row r="77" spans="13:13">
      <c r="M77"/>
    </row>
    <row r="78" spans="13:13">
      <c r="M78"/>
    </row>
    <row r="79" spans="13:13">
      <c r="M79"/>
    </row>
    <row r="80" spans="13:13">
      <c r="M80"/>
    </row>
    <row r="81" spans="13:13">
      <c r="M81"/>
    </row>
    <row r="82" spans="13:13">
      <c r="M82"/>
    </row>
    <row r="83" spans="13:13">
      <c r="M83"/>
    </row>
    <row r="84" spans="13:13">
      <c r="M84"/>
    </row>
    <row r="85" spans="13:13">
      <c r="M85"/>
    </row>
  </sheetData>
  <sheetProtection sheet="1" formatCells="0" formatColumns="0" formatRows="0"/>
  <mergeCells count="43">
    <mergeCell ref="A27:S27"/>
    <mergeCell ref="B36:K36"/>
    <mergeCell ref="A39:S39"/>
    <mergeCell ref="B48:K48"/>
    <mergeCell ref="B12:K12"/>
    <mergeCell ref="A15:S15"/>
    <mergeCell ref="B24:K24"/>
    <mergeCell ref="A2:S2"/>
    <mergeCell ref="D1:O1"/>
    <mergeCell ref="P1:R1"/>
    <mergeCell ref="V9:X9"/>
    <mergeCell ref="V12:X12"/>
    <mergeCell ref="V17:X17"/>
    <mergeCell ref="V18:X18"/>
    <mergeCell ref="V4:X4"/>
    <mergeCell ref="V5:X5"/>
    <mergeCell ref="V6:X6"/>
    <mergeCell ref="V7:X7"/>
    <mergeCell ref="V8:X8"/>
    <mergeCell ref="V29:X29"/>
    <mergeCell ref="V30:X30"/>
    <mergeCell ref="V31:X31"/>
    <mergeCell ref="V32:X32"/>
    <mergeCell ref="V19:X19"/>
    <mergeCell ref="V20:X20"/>
    <mergeCell ref="V21:X21"/>
    <mergeCell ref="V22:X22"/>
    <mergeCell ref="V47:X47"/>
    <mergeCell ref="V48:X48"/>
    <mergeCell ref="V11:X11"/>
    <mergeCell ref="V10:X10"/>
    <mergeCell ref="V23:X23"/>
    <mergeCell ref="V42:X42"/>
    <mergeCell ref="V43:X43"/>
    <mergeCell ref="V44:X44"/>
    <mergeCell ref="V45:X45"/>
    <mergeCell ref="V46:X46"/>
    <mergeCell ref="V33:X33"/>
    <mergeCell ref="V34:X34"/>
    <mergeCell ref="V35:X35"/>
    <mergeCell ref="V36:X36"/>
    <mergeCell ref="V41:X41"/>
    <mergeCell ref="V24:X24"/>
  </mergeCells>
  <phoneticPr fontId="38" type="noConversion"/>
  <dataValidations count="1">
    <dataValidation allowBlank="1" showInputMessage="1" sqref="D30:H35 K42:K47 K30:K35 D42:H47 K18:K23 D18:H23" xr:uid="{2FA0129B-493A-4E6E-B36C-28598C8997D0}"/>
  </dataValidations>
  <pageMargins left="0.25" right="0.25" top="0.75" bottom="0.75" header="0.3" footer="0.3"/>
  <pageSetup scale="67" orientation="landscape" r:id="rId1"/>
  <ignoredErrors>
    <ignoredError sqref="Q24 Q36 Q4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05" r:id="rId4" name="Button 9">
              <controlPr defaultSize="0" print="0" autoFill="0" autoPict="0" macro="[0]!MaterialHouseInsertRow">
                <anchor moveWithCells="1">
                  <from>
                    <xdr:col>19</xdr:col>
                    <xdr:colOff>9525</xdr:colOff>
                    <xdr:row>1</xdr:row>
                    <xdr:rowOff>171450</xdr:rowOff>
                  </from>
                  <to>
                    <xdr:col>20</xdr:col>
                    <xdr:colOff>142875</xdr:colOff>
                    <xdr:row>2</xdr:row>
                    <xdr:rowOff>171450</xdr:rowOff>
                  </to>
                </anchor>
              </controlPr>
            </control>
          </mc:Choice>
        </mc:AlternateContent>
        <mc:AlternateContent xmlns:mc="http://schemas.openxmlformats.org/markup-compatibility/2006">
          <mc:Choice Requires="x14">
            <control shapeId="4121" r:id="rId5" name="Button 25">
              <controlPr defaultSize="0" print="0" autoFill="0" autoPict="0" macro="[0]!MaterialAddInsertRow">
                <anchor moveWithCells="1">
                  <from>
                    <xdr:col>19</xdr:col>
                    <xdr:colOff>19050</xdr:colOff>
                    <xdr:row>39</xdr:row>
                    <xdr:rowOff>9525</xdr:rowOff>
                  </from>
                  <to>
                    <xdr:col>20</xdr:col>
                    <xdr:colOff>152400</xdr:colOff>
                    <xdr:row>40</xdr:row>
                    <xdr:rowOff>0</xdr:rowOff>
                  </to>
                </anchor>
              </controlPr>
            </control>
          </mc:Choice>
        </mc:AlternateContent>
        <mc:AlternateContent xmlns:mc="http://schemas.openxmlformats.org/markup-compatibility/2006">
          <mc:Choice Requires="x14">
            <control shapeId="4117" r:id="rId6" name="Button 21">
              <controlPr defaultSize="0" print="0" autoFill="0" autoPict="0" macro="[0]!MaterialLedInsertRow">
                <anchor moveWithCells="1">
                  <from>
                    <xdr:col>19</xdr:col>
                    <xdr:colOff>9525</xdr:colOff>
                    <xdr:row>15</xdr:row>
                    <xdr:rowOff>0</xdr:rowOff>
                  </from>
                  <to>
                    <xdr:col>20</xdr:col>
                    <xdr:colOff>142875</xdr:colOff>
                    <xdr:row>15</xdr:row>
                    <xdr:rowOff>180975</xdr:rowOff>
                  </to>
                </anchor>
              </controlPr>
            </control>
          </mc:Choice>
        </mc:AlternateContent>
        <mc:AlternateContent xmlns:mc="http://schemas.openxmlformats.org/markup-compatibility/2006">
          <mc:Choice Requires="x14">
            <control shapeId="4120" r:id="rId7" name="Button 24">
              <controlPr defaultSize="0" print="0" autoFill="0" autoPict="0" macro="[0]!MaterialFlashInsertRow">
                <anchor moveWithCells="1">
                  <from>
                    <xdr:col>19</xdr:col>
                    <xdr:colOff>19050</xdr:colOff>
                    <xdr:row>27</xdr:row>
                    <xdr:rowOff>0</xdr:rowOff>
                  </from>
                  <to>
                    <xdr:col>20</xdr:col>
                    <xdr:colOff>152400</xdr:colOff>
                    <xdr:row>27</xdr:row>
                    <xdr:rowOff>180975</xdr:rowOff>
                  </to>
                </anchor>
              </controlPr>
            </control>
          </mc:Choice>
        </mc:AlternateContent>
        <mc:AlternateContent xmlns:mc="http://schemas.openxmlformats.org/markup-compatibility/2006">
          <mc:Choice Requires="x14">
            <control shapeId="4125" r:id="rId8" name="Button 29">
              <controlPr defaultSize="0" print="0" autoFill="0" autoPict="0" macro="[0]!MaterialFlashInsertRow">
                <anchor moveWithCells="1">
                  <from>
                    <xdr:col>19</xdr:col>
                    <xdr:colOff>9525</xdr:colOff>
                    <xdr:row>27</xdr:row>
                    <xdr:rowOff>0</xdr:rowOff>
                  </from>
                  <to>
                    <xdr:col>20</xdr:col>
                    <xdr:colOff>142875</xdr:colOff>
                    <xdr:row>27</xdr:row>
                    <xdr:rowOff>180975</xdr:rowOff>
                  </to>
                </anchor>
              </controlPr>
            </control>
          </mc:Choice>
        </mc:AlternateContent>
        <mc:AlternateContent xmlns:mc="http://schemas.openxmlformats.org/markup-compatibility/2006">
          <mc:Choice Requires="x14">
            <control shapeId="4126" r:id="rId9" name="Button 30">
              <controlPr defaultSize="0" print="0" autoFill="0" autoPict="0" macro="[0]!MaterialAddInsertRow">
                <anchor moveWithCells="1">
                  <from>
                    <xdr:col>19</xdr:col>
                    <xdr:colOff>19050</xdr:colOff>
                    <xdr:row>39</xdr:row>
                    <xdr:rowOff>0</xdr:rowOff>
                  </from>
                  <to>
                    <xdr:col>20</xdr:col>
                    <xdr:colOff>152400</xdr:colOff>
                    <xdr:row>39</xdr:row>
                    <xdr:rowOff>180975</xdr:rowOff>
                  </to>
                </anchor>
              </controlPr>
            </control>
          </mc:Choice>
        </mc:AlternateContent>
        <mc:AlternateContent xmlns:mc="http://schemas.openxmlformats.org/markup-compatibility/2006">
          <mc:Choice Requires="x14">
            <control shapeId="4129" r:id="rId10" name="Check Box 33">
              <controlPr defaultSize="0" print="0" autoFill="0" autoLine="0" autoPict="0">
                <anchor moveWithCells="1">
                  <from>
                    <xdr:col>19</xdr:col>
                    <xdr:colOff>9525</xdr:colOff>
                    <xdr:row>16</xdr:row>
                    <xdr:rowOff>0</xdr:rowOff>
                  </from>
                  <to>
                    <xdr:col>21</xdr:col>
                    <xdr:colOff>171450</xdr:colOff>
                    <xdr:row>17</xdr:row>
                    <xdr:rowOff>0</xdr:rowOff>
                  </to>
                </anchor>
              </controlPr>
            </control>
          </mc:Choice>
        </mc:AlternateContent>
        <mc:AlternateContent xmlns:mc="http://schemas.openxmlformats.org/markup-compatibility/2006">
          <mc:Choice Requires="x14">
            <control shapeId="4130" r:id="rId11" name="Check Box 34">
              <controlPr defaultSize="0" print="0" autoFill="0" autoLine="0" autoPict="0">
                <anchor moveWithCells="1">
                  <from>
                    <xdr:col>19</xdr:col>
                    <xdr:colOff>9525</xdr:colOff>
                    <xdr:row>28</xdr:row>
                    <xdr:rowOff>0</xdr:rowOff>
                  </from>
                  <to>
                    <xdr:col>21</xdr:col>
                    <xdr:colOff>152400</xdr:colOff>
                    <xdr:row>29</xdr:row>
                    <xdr:rowOff>0</xdr:rowOff>
                  </to>
                </anchor>
              </controlPr>
            </control>
          </mc:Choice>
        </mc:AlternateContent>
        <mc:AlternateContent xmlns:mc="http://schemas.openxmlformats.org/markup-compatibility/2006">
          <mc:Choice Requires="x14">
            <control shapeId="4131" r:id="rId12" name="Check Box 35">
              <controlPr defaultSize="0" print="0" autoFill="0" autoLine="0" autoPict="0">
                <anchor moveWithCells="1">
                  <from>
                    <xdr:col>19</xdr:col>
                    <xdr:colOff>9525</xdr:colOff>
                    <xdr:row>40</xdr:row>
                    <xdr:rowOff>0</xdr:rowOff>
                  </from>
                  <to>
                    <xdr:col>21</xdr:col>
                    <xdr:colOff>190500</xdr:colOff>
                    <xdr:row>41</xdr:row>
                    <xdr:rowOff>0</xdr:rowOff>
                  </to>
                </anchor>
              </controlPr>
            </control>
          </mc:Choice>
        </mc:AlternateContent>
        <mc:AlternateContent xmlns:mc="http://schemas.openxmlformats.org/markup-compatibility/2006">
          <mc:Choice Requires="x14">
            <control shapeId="4128" r:id="rId13" name="Check Box 32">
              <controlPr defaultSize="0" print="0" autoFill="0" autoLine="0" autoPict="0">
                <anchor moveWithCells="1">
                  <from>
                    <xdr:col>19</xdr:col>
                    <xdr:colOff>9525</xdr:colOff>
                    <xdr:row>3</xdr:row>
                    <xdr:rowOff>0</xdr:rowOff>
                  </from>
                  <to>
                    <xdr:col>21</xdr:col>
                    <xdr:colOff>95250</xdr:colOff>
                    <xdr:row>4</xdr:row>
                    <xdr:rowOff>0</xdr:rowOff>
                  </to>
                </anchor>
              </controlPr>
            </control>
          </mc:Choice>
        </mc:AlternateContent>
        <mc:AlternateContent xmlns:mc="http://schemas.openxmlformats.org/markup-compatibility/2006">
          <mc:Choice Requires="x14">
            <control shapeId="4132" r:id="rId14" name="Check Box 36">
              <controlPr defaultSize="0" print="0" autoFill="0" autoLine="0" autoPict="0">
                <anchor moveWithCells="1">
                  <from>
                    <xdr:col>19</xdr:col>
                    <xdr:colOff>9525</xdr:colOff>
                    <xdr:row>4</xdr:row>
                    <xdr:rowOff>9525</xdr:rowOff>
                  </from>
                  <to>
                    <xdr:col>21</xdr:col>
                    <xdr:colOff>0</xdr:colOff>
                    <xdr:row>5</xdr:row>
                    <xdr:rowOff>0</xdr:rowOff>
                  </to>
                </anchor>
              </controlPr>
            </control>
          </mc:Choice>
        </mc:AlternateContent>
        <mc:AlternateContent xmlns:mc="http://schemas.openxmlformats.org/markup-compatibility/2006">
          <mc:Choice Requires="x14">
            <control shapeId="4135" r:id="rId15" name="Check Box 39">
              <controlPr defaultSize="0" print="0" autoFill="0" autoLine="0" autoPict="0">
                <anchor moveWithCells="1">
                  <from>
                    <xdr:col>19</xdr:col>
                    <xdr:colOff>9525</xdr:colOff>
                    <xdr:row>16</xdr:row>
                    <xdr:rowOff>304800</xdr:rowOff>
                  </from>
                  <to>
                    <xdr:col>20</xdr:col>
                    <xdr:colOff>361950</xdr:colOff>
                    <xdr:row>17</xdr:row>
                    <xdr:rowOff>180975</xdr:rowOff>
                  </to>
                </anchor>
              </controlPr>
            </control>
          </mc:Choice>
        </mc:AlternateContent>
        <mc:AlternateContent xmlns:mc="http://schemas.openxmlformats.org/markup-compatibility/2006">
          <mc:Choice Requires="x14">
            <control shapeId="4138" r:id="rId16" name="Check Box 42">
              <controlPr defaultSize="0" print="0" autoFill="0" autoLine="0" autoPict="0">
                <anchor moveWithCells="1">
                  <from>
                    <xdr:col>19</xdr:col>
                    <xdr:colOff>9525</xdr:colOff>
                    <xdr:row>29</xdr:row>
                    <xdr:rowOff>0</xdr:rowOff>
                  </from>
                  <to>
                    <xdr:col>20</xdr:col>
                    <xdr:colOff>361950</xdr:colOff>
                    <xdr:row>29</xdr:row>
                    <xdr:rowOff>180975</xdr:rowOff>
                  </to>
                </anchor>
              </controlPr>
            </control>
          </mc:Choice>
        </mc:AlternateContent>
        <mc:AlternateContent xmlns:mc="http://schemas.openxmlformats.org/markup-compatibility/2006">
          <mc:Choice Requires="x14">
            <control shapeId="4139" r:id="rId17" name="Check Box 43">
              <controlPr defaultSize="0" print="0" autoFill="0" autoLine="0" autoPict="0">
                <anchor moveWithCells="1">
                  <from>
                    <xdr:col>19</xdr:col>
                    <xdr:colOff>9525</xdr:colOff>
                    <xdr:row>30</xdr:row>
                    <xdr:rowOff>0</xdr:rowOff>
                  </from>
                  <to>
                    <xdr:col>20</xdr:col>
                    <xdr:colOff>361950</xdr:colOff>
                    <xdr:row>30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3" id="{F55853EB-C205-4095-95A2-15DC21D4F035}">
            <xm:f>'ENG-Data In'!$I$24=FALSE</xm:f>
            <x14:dxf>
              <fill>
                <patternFill>
                  <bgColor theme="2" tint="-0.499984740745262"/>
                </patternFill>
              </fill>
            </x14:dxf>
          </x14:cfRule>
          <xm:sqref>B17:S17 B24 L24:S24</xm:sqref>
        </x14:conditionalFormatting>
        <x14:conditionalFormatting xmlns:xm="http://schemas.microsoft.com/office/excel/2006/main">
          <x14:cfRule type="expression" priority="92" id="{983967E0-F9EE-4BEB-8CDB-3072F198A227}">
            <xm:f>'ENG-Data In'!$I$24=FALSE</xm:f>
            <x14:dxf>
              <fill>
                <patternFill>
                  <bgColor theme="2" tint="-0.24994659260841701"/>
                </patternFill>
              </fill>
            </x14:dxf>
          </x14:cfRule>
          <xm:sqref>N18:P19 R18:S19 B18:B19</xm:sqref>
        </x14:conditionalFormatting>
        <x14:conditionalFormatting xmlns:xm="http://schemas.microsoft.com/office/excel/2006/main">
          <x14:cfRule type="expression" priority="91" id="{CB19E96C-8ABD-4487-8ACD-91493A002320}">
            <xm:f>'ENG-Data In'!$I$24=FALSE</xm:f>
            <x14:dxf>
              <fill>
                <patternFill>
                  <bgColor theme="2" tint="-9.9948118533890809E-2"/>
                </patternFill>
              </fill>
            </x14:dxf>
          </x14:cfRule>
          <xm:sqref>Q18:Q19 D18:L19</xm:sqref>
        </x14:conditionalFormatting>
        <x14:conditionalFormatting xmlns:xm="http://schemas.microsoft.com/office/excel/2006/main">
          <x14:cfRule type="expression" priority="90" id="{A9708C68-2F41-453A-9B4E-BA01335FCD03}">
            <xm:f>'ENG-Data In'!$I$25=FALSE</xm:f>
            <x14:dxf>
              <fill>
                <patternFill>
                  <bgColor theme="2" tint="-0.499984740745262"/>
                </patternFill>
              </fill>
            </x14:dxf>
          </x14:cfRule>
          <xm:sqref>B29:S29 B36:S36</xm:sqref>
        </x14:conditionalFormatting>
        <x14:conditionalFormatting xmlns:xm="http://schemas.microsoft.com/office/excel/2006/main">
          <x14:cfRule type="expression" priority="89" id="{9BF80F8E-974A-475E-9165-16C08473F4C4}">
            <xm:f>'ENG-Data In'!$I$25=FALSE</xm:f>
            <x14:dxf>
              <fill>
                <patternFill>
                  <bgColor theme="2" tint="-0.24994659260841701"/>
                </patternFill>
              </fill>
            </x14:dxf>
          </x14:cfRule>
          <xm:sqref>N30:P31 R30:S31 B30:B31 B35 R35:S35 N35:P35</xm:sqref>
        </x14:conditionalFormatting>
        <x14:conditionalFormatting xmlns:xm="http://schemas.microsoft.com/office/excel/2006/main">
          <x14:cfRule type="expression" priority="88" id="{29A3A08B-C4A9-42B6-8ECD-458110CC50FB}">
            <xm:f>'ENG-Data In'!$I$25=FALSE</xm:f>
            <x14:dxf>
              <fill>
                <patternFill>
                  <bgColor theme="2" tint="-9.9948118533890809E-2"/>
                </patternFill>
              </fill>
            </x14:dxf>
          </x14:cfRule>
          <xm:sqref>C30:L31 Q30:Q31 M31 Q35 C35:L35</xm:sqref>
        </x14:conditionalFormatting>
        <x14:conditionalFormatting xmlns:xm="http://schemas.microsoft.com/office/excel/2006/main">
          <x14:cfRule type="expression" priority="22" id="{98E50C34-3B27-4070-B265-223B5D231D73}">
            <xm:f>'ENG-Data In'!$I$25=FALSE</xm:f>
            <x14:dxf>
              <fill>
                <patternFill>
                  <bgColor theme="2" tint="-9.9948118533890809E-2"/>
                </patternFill>
              </fill>
            </x14:dxf>
          </x14:cfRule>
          <xm:sqref>M30 M35</xm:sqref>
        </x14:conditionalFormatting>
        <x14:conditionalFormatting xmlns:xm="http://schemas.microsoft.com/office/excel/2006/main">
          <x14:cfRule type="expression" priority="28" id="{C603C30D-6ACD-455E-93CA-E9878621F673}">
            <xm:f>'ENG-Data In'!$I$24=FALSE</xm:f>
            <x14:dxf>
              <fill>
                <patternFill>
                  <bgColor theme="2" tint="-9.9948118533890809E-2"/>
                </patternFill>
              </fill>
            </x14:dxf>
          </x14:cfRule>
          <xm:sqref>M18</xm:sqref>
        </x14:conditionalFormatting>
        <x14:conditionalFormatting xmlns:xm="http://schemas.microsoft.com/office/excel/2006/main">
          <x14:cfRule type="expression" priority="21" id="{80612052-17CF-49B6-BA5B-FE0BB9F1BBE3}">
            <xm:f>'ENG-Data In'!$I$24=FALSE</xm:f>
            <x14:dxf>
              <fill>
                <patternFill>
                  <bgColor theme="2" tint="-0.24994659260841701"/>
                </patternFill>
              </fill>
            </x14:dxf>
          </x14:cfRule>
          <xm:sqref>B20 R20:S20 N20:P20</xm:sqref>
        </x14:conditionalFormatting>
        <x14:conditionalFormatting xmlns:xm="http://schemas.microsoft.com/office/excel/2006/main">
          <x14:cfRule type="expression" priority="26" id="{3AE11AA1-1C6B-4C39-BCD6-A0CC9F0D3844}">
            <xm:f>'ENG-Data In'!$I$24=FALSE</xm:f>
            <x14:dxf>
              <fill>
                <patternFill>
                  <bgColor theme="2" tint="-9.9948118533890809E-2"/>
                </patternFill>
              </fill>
            </x14:dxf>
          </x14:cfRule>
          <xm:sqref>M19</xm:sqref>
        </x14:conditionalFormatting>
        <x14:conditionalFormatting xmlns:xm="http://schemas.microsoft.com/office/excel/2006/main">
          <x14:cfRule type="expression" priority="18" id="{9A16DE2B-0820-440D-B61F-06347481B770}">
            <xm:f>'ENG-Data In'!$I$24=FALSE</xm:f>
            <x14:dxf>
              <fill>
                <patternFill>
                  <bgColor theme="2" tint="-0.24994659260841701"/>
                </patternFill>
              </fill>
            </x14:dxf>
          </x14:cfRule>
          <xm:sqref>B21 R21:S21 N21:P21</xm:sqref>
        </x14:conditionalFormatting>
        <x14:conditionalFormatting xmlns:xm="http://schemas.microsoft.com/office/excel/2006/main">
          <x14:cfRule type="expression" priority="20" id="{C8A14F4B-1073-40DE-81C2-E1AAEBD82C6E}">
            <xm:f>'ENG-Data In'!$I$24=FALSE</xm:f>
            <x14:dxf>
              <fill>
                <patternFill>
                  <bgColor theme="2" tint="-9.9948118533890809E-2"/>
                </patternFill>
              </fill>
            </x14:dxf>
          </x14:cfRule>
          <xm:sqref>C20:L20 Q20 C18:C19</xm:sqref>
        </x14:conditionalFormatting>
        <x14:conditionalFormatting xmlns:xm="http://schemas.microsoft.com/office/excel/2006/main">
          <x14:cfRule type="expression" priority="19" id="{BBD398C4-3AEE-467F-8605-12F23ABD37F0}">
            <xm:f>'ENG-Data In'!$I$24=FALSE</xm:f>
            <x14:dxf>
              <fill>
                <patternFill>
                  <bgColor theme="2" tint="-9.9948118533890809E-2"/>
                </patternFill>
              </fill>
            </x14:dxf>
          </x14:cfRule>
          <xm:sqref>M20</xm:sqref>
        </x14:conditionalFormatting>
        <x14:conditionalFormatting xmlns:xm="http://schemas.microsoft.com/office/excel/2006/main">
          <x14:cfRule type="expression" priority="15" id="{51405884-2F2D-411C-B8C0-17B9EC6872B5}">
            <xm:f>'ENG-Data In'!$I$24=FALSE</xm:f>
            <x14:dxf>
              <fill>
                <patternFill>
                  <bgColor theme="2" tint="-0.24994659260841701"/>
                </patternFill>
              </fill>
            </x14:dxf>
          </x14:cfRule>
          <xm:sqref>B22 R22:S22 N22:P22</xm:sqref>
        </x14:conditionalFormatting>
        <x14:conditionalFormatting xmlns:xm="http://schemas.microsoft.com/office/excel/2006/main">
          <x14:cfRule type="expression" priority="17" id="{1AB4839B-D6AB-4229-A54C-C496C60F1B73}">
            <xm:f>'ENG-Data In'!$I$24=FALSE</xm:f>
            <x14:dxf>
              <fill>
                <patternFill>
                  <bgColor theme="2" tint="-9.9948118533890809E-2"/>
                </patternFill>
              </fill>
            </x14:dxf>
          </x14:cfRule>
          <xm:sqref>C21:L21 Q21</xm:sqref>
        </x14:conditionalFormatting>
        <x14:conditionalFormatting xmlns:xm="http://schemas.microsoft.com/office/excel/2006/main">
          <x14:cfRule type="expression" priority="16" id="{9F2FAFEE-9786-4435-A7BE-3D85A726A284}">
            <xm:f>'ENG-Data In'!$I$24=FALSE</xm:f>
            <x14:dxf>
              <fill>
                <patternFill>
                  <bgColor theme="2" tint="-9.9948118533890809E-2"/>
                </patternFill>
              </fill>
            </x14:dxf>
          </x14:cfRule>
          <xm:sqref>M21</xm:sqref>
        </x14:conditionalFormatting>
        <x14:conditionalFormatting xmlns:xm="http://schemas.microsoft.com/office/excel/2006/main">
          <x14:cfRule type="expression" priority="14" id="{07CE0DF1-E22D-4A52-AD9D-0EB08EBFCF84}">
            <xm:f>'ENG-Data In'!$I$24=FALSE</xm:f>
            <x14:dxf>
              <fill>
                <patternFill>
                  <bgColor theme="2" tint="-9.9948118533890809E-2"/>
                </patternFill>
              </fill>
            </x14:dxf>
          </x14:cfRule>
          <xm:sqref>C22:L22 Q22</xm:sqref>
        </x14:conditionalFormatting>
        <x14:conditionalFormatting xmlns:xm="http://schemas.microsoft.com/office/excel/2006/main">
          <x14:cfRule type="expression" priority="13" id="{3366CE0A-55DA-4941-A806-0E947D84E8D7}">
            <xm:f>'ENG-Data In'!$I$24=FALSE</xm:f>
            <x14:dxf>
              <fill>
                <patternFill>
                  <bgColor theme="2" tint="-9.9948118533890809E-2"/>
                </patternFill>
              </fill>
            </x14:dxf>
          </x14:cfRule>
          <xm:sqref>M22</xm:sqref>
        </x14:conditionalFormatting>
        <x14:conditionalFormatting xmlns:xm="http://schemas.microsoft.com/office/excel/2006/main">
          <x14:cfRule type="expression" priority="12" id="{4640C0B6-C94F-498B-8CE7-6BB73442D054}">
            <xm:f>'ENG-Data In'!$I$25=FALSE</xm:f>
            <x14:dxf>
              <fill>
                <patternFill>
                  <bgColor theme="2" tint="-0.24994659260841701"/>
                </patternFill>
              </fill>
            </x14:dxf>
          </x14:cfRule>
          <xm:sqref>B32 R32:S32 N32:P32</xm:sqref>
        </x14:conditionalFormatting>
        <x14:conditionalFormatting xmlns:xm="http://schemas.microsoft.com/office/excel/2006/main">
          <x14:cfRule type="expression" priority="11" id="{CDEB1C2C-2701-40EA-81E9-1FCF82285012}">
            <xm:f>'ENG-Data In'!$I$25=FALSE</xm:f>
            <x14:dxf>
              <fill>
                <patternFill>
                  <bgColor theme="2" tint="-9.9948118533890809E-2"/>
                </patternFill>
              </fill>
            </x14:dxf>
          </x14:cfRule>
          <xm:sqref>Q32 C32:L32</xm:sqref>
        </x14:conditionalFormatting>
        <x14:conditionalFormatting xmlns:xm="http://schemas.microsoft.com/office/excel/2006/main">
          <x14:cfRule type="expression" priority="10" id="{D353E594-8847-443A-AC27-FF0BFB0D1BDA}">
            <xm:f>'ENG-Data In'!$I$25=FALSE</xm:f>
            <x14:dxf>
              <fill>
                <patternFill>
                  <bgColor theme="2" tint="-9.9948118533890809E-2"/>
                </patternFill>
              </fill>
            </x14:dxf>
          </x14:cfRule>
          <xm:sqref>M32</xm:sqref>
        </x14:conditionalFormatting>
        <x14:conditionalFormatting xmlns:xm="http://schemas.microsoft.com/office/excel/2006/main">
          <x14:cfRule type="expression" priority="9" id="{55FA983D-2CA2-4F66-9AB0-497964CFE442}">
            <xm:f>'ENG-Data In'!$I$25=FALSE</xm:f>
            <x14:dxf>
              <fill>
                <patternFill>
                  <bgColor theme="2" tint="-0.24994659260841701"/>
                </patternFill>
              </fill>
            </x14:dxf>
          </x14:cfRule>
          <xm:sqref>B33 R33:S33 N33:P33</xm:sqref>
        </x14:conditionalFormatting>
        <x14:conditionalFormatting xmlns:xm="http://schemas.microsoft.com/office/excel/2006/main">
          <x14:cfRule type="expression" priority="8" id="{1D9AFB69-4D2A-4A76-AAC1-D19243469B26}">
            <xm:f>'ENG-Data In'!$I$25=FALSE</xm:f>
            <x14:dxf>
              <fill>
                <patternFill>
                  <bgColor theme="2" tint="-9.9948118533890809E-2"/>
                </patternFill>
              </fill>
            </x14:dxf>
          </x14:cfRule>
          <xm:sqref>Q33 C33:L33</xm:sqref>
        </x14:conditionalFormatting>
        <x14:conditionalFormatting xmlns:xm="http://schemas.microsoft.com/office/excel/2006/main">
          <x14:cfRule type="expression" priority="7" id="{F12D75A9-F7C5-46E2-9B62-83265CB8AC82}">
            <xm:f>'ENG-Data In'!$I$25=FALSE</xm:f>
            <x14:dxf>
              <fill>
                <patternFill>
                  <bgColor theme="2" tint="-9.9948118533890809E-2"/>
                </patternFill>
              </fill>
            </x14:dxf>
          </x14:cfRule>
          <xm:sqref>M33</xm:sqref>
        </x14:conditionalFormatting>
        <x14:conditionalFormatting xmlns:xm="http://schemas.microsoft.com/office/excel/2006/main">
          <x14:cfRule type="expression" priority="6" id="{2085F1A9-E134-4F07-8B83-DCD360306BC2}">
            <xm:f>'ENG-Data In'!$I$25=FALSE</xm:f>
            <x14:dxf>
              <fill>
                <patternFill>
                  <bgColor theme="2" tint="-0.24994659260841701"/>
                </patternFill>
              </fill>
            </x14:dxf>
          </x14:cfRule>
          <xm:sqref>B34 R34:S34 N34:P34</xm:sqref>
        </x14:conditionalFormatting>
        <x14:conditionalFormatting xmlns:xm="http://schemas.microsoft.com/office/excel/2006/main">
          <x14:cfRule type="expression" priority="5" id="{2AFCA62B-A7CD-423F-8EEE-2A4A61BD4AFE}">
            <xm:f>'ENG-Data In'!$I$25=FALSE</xm:f>
            <x14:dxf>
              <fill>
                <patternFill>
                  <bgColor theme="2" tint="-9.9948118533890809E-2"/>
                </patternFill>
              </fill>
            </x14:dxf>
          </x14:cfRule>
          <xm:sqref>Q34 C34:L34</xm:sqref>
        </x14:conditionalFormatting>
        <x14:conditionalFormatting xmlns:xm="http://schemas.microsoft.com/office/excel/2006/main">
          <x14:cfRule type="expression" priority="4" id="{65B0AF94-0C43-41BC-A0DC-A14F1D36A7AF}">
            <xm:f>'ENG-Data In'!$I$25=FALSE</xm:f>
            <x14:dxf>
              <fill>
                <patternFill>
                  <bgColor theme="2" tint="-9.9948118533890809E-2"/>
                </patternFill>
              </fill>
            </x14:dxf>
          </x14:cfRule>
          <xm:sqref>M34</xm:sqref>
        </x14:conditionalFormatting>
        <x14:conditionalFormatting xmlns:xm="http://schemas.microsoft.com/office/excel/2006/main">
          <x14:cfRule type="expression" priority="3" id="{389BE038-D4B6-446B-82A1-FBC351AD4983}">
            <xm:f>'ENG-Data In'!$I$24=FALSE</xm:f>
            <x14:dxf>
              <fill>
                <patternFill>
                  <bgColor theme="2" tint="-0.24994659260841701"/>
                </patternFill>
              </fill>
            </x14:dxf>
          </x14:cfRule>
          <xm:sqref>B23 R23:S23 N23:P23</xm:sqref>
        </x14:conditionalFormatting>
        <x14:conditionalFormatting xmlns:xm="http://schemas.microsoft.com/office/excel/2006/main">
          <x14:cfRule type="expression" priority="2" id="{01807B1A-BEEB-49FE-926E-9C2B7EC36C3B}">
            <xm:f>'ENG-Data In'!$I$24=FALSE</xm:f>
            <x14:dxf>
              <fill>
                <patternFill>
                  <bgColor theme="2" tint="-9.9948118533890809E-2"/>
                </patternFill>
              </fill>
            </x14:dxf>
          </x14:cfRule>
          <xm:sqref>C23:L23 Q23</xm:sqref>
        </x14:conditionalFormatting>
        <x14:conditionalFormatting xmlns:xm="http://schemas.microsoft.com/office/excel/2006/main">
          <x14:cfRule type="expression" priority="1" id="{C042E3B6-8E18-4858-8198-5FC6781045DA}">
            <xm:f>'ENG-Data In'!$I$24=FALSE</xm:f>
            <x14:dxf>
              <fill>
                <patternFill>
                  <bgColor theme="2" tint="-9.9948118533890809E-2"/>
                </patternFill>
              </fill>
            </x14:dxf>
          </x14:cfRule>
          <xm:sqref>M23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C54B831-D81C-4777-9AB0-BA4DCBEE3F20}">
          <x14:formula1>
            <xm:f>Tools!$B$4:$B$6</xm:f>
          </x14:formula1>
          <xm:sqref>C42:C47 C18:C23 C30:C35 C5:C11</xm:sqref>
        </x14:dataValidation>
        <x14:dataValidation type="list" allowBlank="1" showInputMessage="1" showErrorMessage="1" xr:uid="{93F1B2C7-6A1A-4C8B-A922-59B9A50E0C47}">
          <x14:formula1>
            <xm:f>Tools!$B$9:$B$10</xm:f>
          </x14:formula1>
          <xm:sqref>M42:M47 M5:M11 M30:M35 M18:M23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A55E2-B607-4A77-99A8-AEE33B968F0D}">
  <sheetPr codeName="Hoja5"/>
  <dimension ref="A1:H147"/>
  <sheetViews>
    <sheetView workbookViewId="0">
      <selection activeCell="B5" sqref="B5"/>
    </sheetView>
  </sheetViews>
  <sheetFormatPr defaultColWidth="9.140625" defaultRowHeight="15"/>
  <cols>
    <col min="1" max="1" width="14" bestFit="1" customWidth="1"/>
    <col min="2" max="2" width="19.28515625" bestFit="1" customWidth="1"/>
    <col min="3" max="3" width="38.85546875" bestFit="1" customWidth="1"/>
    <col min="4" max="4" width="9.85546875" bestFit="1" customWidth="1"/>
    <col min="5" max="5" width="11.28515625" bestFit="1" customWidth="1"/>
    <col min="6" max="6" width="101.7109375" bestFit="1" customWidth="1"/>
    <col min="7" max="7" width="10.7109375" bestFit="1" customWidth="1"/>
  </cols>
  <sheetData>
    <row r="1" spans="1:7">
      <c r="A1" s="710" t="s">
        <v>201</v>
      </c>
      <c r="B1" s="711"/>
      <c r="C1" s="711"/>
      <c r="D1" s="711"/>
      <c r="E1" s="711"/>
      <c r="F1" s="711"/>
    </row>
    <row r="2" spans="1:7" ht="48" customHeight="1">
      <c r="A2" s="712" t="s">
        <v>507</v>
      </c>
      <c r="B2" s="713"/>
      <c r="C2" s="713"/>
      <c r="D2" s="713"/>
      <c r="E2" s="713"/>
      <c r="F2" s="713"/>
    </row>
    <row r="3" spans="1:7" ht="15.75">
      <c r="A3" s="717" t="s">
        <v>508</v>
      </c>
      <c r="B3" s="708"/>
      <c r="C3" s="708"/>
      <c r="D3" s="708"/>
      <c r="E3" s="708"/>
      <c r="F3" s="709"/>
    </row>
    <row r="4" spans="1:7">
      <c r="A4" s="707" t="s">
        <v>509</v>
      </c>
      <c r="B4" s="708"/>
      <c r="C4" s="708"/>
      <c r="D4" s="708"/>
      <c r="E4" s="708"/>
      <c r="F4" s="709"/>
    </row>
    <row r="5" spans="1:7">
      <c r="A5" s="326" t="s">
        <v>510</v>
      </c>
      <c r="B5" s="327" t="s">
        <v>511</v>
      </c>
      <c r="C5" s="327" t="s">
        <v>44</v>
      </c>
      <c r="D5" s="327" t="s">
        <v>512</v>
      </c>
      <c r="E5" s="327" t="s">
        <v>513</v>
      </c>
      <c r="F5" s="327" t="s">
        <v>28</v>
      </c>
    </row>
    <row r="6" spans="1:7">
      <c r="A6" s="328" t="s">
        <v>514</v>
      </c>
      <c r="B6" s="329" t="s">
        <v>515</v>
      </c>
      <c r="C6" s="329" t="s">
        <v>516</v>
      </c>
      <c r="D6" s="329" t="s">
        <v>517</v>
      </c>
      <c r="E6" s="329" t="s">
        <v>518</v>
      </c>
      <c r="F6" s="330" t="s">
        <v>519</v>
      </c>
    </row>
    <row r="7" spans="1:7">
      <c r="A7" s="328" t="s">
        <v>520</v>
      </c>
      <c r="B7" s="329" t="s">
        <v>521</v>
      </c>
      <c r="C7" s="329" t="s">
        <v>522</v>
      </c>
      <c r="D7" s="329" t="s">
        <v>517</v>
      </c>
      <c r="E7" s="329" t="s">
        <v>523</v>
      </c>
      <c r="F7" s="330" t="s">
        <v>524</v>
      </c>
    </row>
    <row r="8" spans="1:7">
      <c r="A8" s="328" t="s">
        <v>525</v>
      </c>
      <c r="B8" s="329" t="s">
        <v>526</v>
      </c>
      <c r="C8" s="329" t="s">
        <v>527</v>
      </c>
      <c r="D8" s="329" t="s">
        <v>517</v>
      </c>
      <c r="E8" s="329" t="s">
        <v>528</v>
      </c>
      <c r="F8" s="330" t="s">
        <v>529</v>
      </c>
    </row>
    <row r="9" spans="1:7">
      <c r="A9" s="328" t="s">
        <v>530</v>
      </c>
      <c r="B9" s="329" t="s">
        <v>531</v>
      </c>
      <c r="C9" s="329" t="s">
        <v>532</v>
      </c>
      <c r="D9" s="329" t="s">
        <v>517</v>
      </c>
      <c r="E9" s="329" t="s">
        <v>533</v>
      </c>
      <c r="F9" s="330" t="s">
        <v>534</v>
      </c>
    </row>
    <row r="10" spans="1:7">
      <c r="A10" s="328" t="s">
        <v>535</v>
      </c>
      <c r="B10" s="329" t="s">
        <v>536</v>
      </c>
      <c r="C10" s="329" t="s">
        <v>537</v>
      </c>
      <c r="D10" s="329" t="s">
        <v>517</v>
      </c>
      <c r="E10" s="406">
        <v>125</v>
      </c>
      <c r="F10" s="330" t="s">
        <v>538</v>
      </c>
      <c r="G10" s="407">
        <v>45418</v>
      </c>
    </row>
    <row r="11" spans="1:7">
      <c r="A11" s="328" t="s">
        <v>539</v>
      </c>
      <c r="B11" s="329" t="s">
        <v>540</v>
      </c>
      <c r="C11" s="329" t="s">
        <v>541</v>
      </c>
      <c r="D11" s="329" t="s">
        <v>517</v>
      </c>
      <c r="E11" s="329" t="s">
        <v>523</v>
      </c>
      <c r="F11" s="330" t="s">
        <v>542</v>
      </c>
    </row>
    <row r="12" spans="1:7">
      <c r="A12" s="328" t="s">
        <v>543</v>
      </c>
      <c r="B12" s="329" t="s">
        <v>544</v>
      </c>
      <c r="C12" s="329" t="s">
        <v>545</v>
      </c>
      <c r="D12" s="329" t="s">
        <v>517</v>
      </c>
      <c r="E12" s="329" t="s">
        <v>523</v>
      </c>
      <c r="F12" s="330" t="s">
        <v>546</v>
      </c>
    </row>
    <row r="13" spans="1:7">
      <c r="A13" s="328" t="s">
        <v>547</v>
      </c>
      <c r="B13" s="329" t="s">
        <v>548</v>
      </c>
      <c r="C13" s="329" t="s">
        <v>549</v>
      </c>
      <c r="D13" s="329" t="s">
        <v>517</v>
      </c>
      <c r="E13" s="406">
        <v>95</v>
      </c>
      <c r="F13" s="330" t="s">
        <v>550</v>
      </c>
      <c r="G13" s="407">
        <v>45052</v>
      </c>
    </row>
    <row r="14" spans="1:7">
      <c r="A14" s="328" t="s">
        <v>551</v>
      </c>
      <c r="B14" s="329" t="s">
        <v>552</v>
      </c>
      <c r="C14" s="329" t="s">
        <v>553</v>
      </c>
      <c r="D14" s="329" t="s">
        <v>517</v>
      </c>
      <c r="E14" s="329" t="s">
        <v>554</v>
      </c>
      <c r="F14" s="330" t="s">
        <v>555</v>
      </c>
    </row>
    <row r="15" spans="1:7">
      <c r="A15" s="328" t="s">
        <v>556</v>
      </c>
      <c r="B15" s="329" t="s">
        <v>557</v>
      </c>
      <c r="C15" s="329" t="s">
        <v>558</v>
      </c>
      <c r="D15" s="329" t="s">
        <v>517</v>
      </c>
      <c r="E15" s="406">
        <v>1710</v>
      </c>
      <c r="F15" s="330" t="s">
        <v>559</v>
      </c>
      <c r="G15" s="407">
        <v>45418</v>
      </c>
    </row>
    <row r="16" spans="1:7">
      <c r="A16" s="328" t="s">
        <v>560</v>
      </c>
      <c r="B16" s="329" t="s">
        <v>560</v>
      </c>
      <c r="C16" s="329" t="s">
        <v>561</v>
      </c>
      <c r="D16" s="329" t="s">
        <v>517</v>
      </c>
      <c r="E16" s="329" t="s">
        <v>562</v>
      </c>
      <c r="F16" s="330" t="s">
        <v>563</v>
      </c>
    </row>
    <row r="17" spans="1:8">
      <c r="A17" s="707" t="s">
        <v>564</v>
      </c>
      <c r="B17" s="708"/>
      <c r="C17" s="708"/>
      <c r="D17" s="708"/>
      <c r="E17" s="708"/>
      <c r="F17" s="709"/>
    </row>
    <row r="18" spans="1:8">
      <c r="A18" s="328" t="s">
        <v>565</v>
      </c>
      <c r="B18" s="329" t="s">
        <v>566</v>
      </c>
      <c r="C18" s="329" t="s">
        <v>567</v>
      </c>
      <c r="D18" s="329" t="s">
        <v>564</v>
      </c>
      <c r="E18" s="331">
        <f>1448-E19-E20</f>
        <v>1172.22</v>
      </c>
      <c r="F18" s="330" t="s">
        <v>568</v>
      </c>
      <c r="G18" s="407">
        <v>45418</v>
      </c>
      <c r="H18" t="s">
        <v>569</v>
      </c>
    </row>
    <row r="19" spans="1:8">
      <c r="A19" s="328" t="s">
        <v>570</v>
      </c>
      <c r="B19" s="329" t="s">
        <v>571</v>
      </c>
      <c r="C19" s="329" t="s">
        <v>572</v>
      </c>
      <c r="D19" s="329" t="s">
        <v>564</v>
      </c>
      <c r="E19" s="329" t="s">
        <v>573</v>
      </c>
      <c r="F19" s="330" t="s">
        <v>574</v>
      </c>
      <c r="G19" s="407">
        <v>45418</v>
      </c>
    </row>
    <row r="20" spans="1:8">
      <c r="A20" s="328" t="s">
        <v>575</v>
      </c>
      <c r="B20" s="329" t="s">
        <v>576</v>
      </c>
      <c r="C20" s="329" t="s">
        <v>577</v>
      </c>
      <c r="D20" s="329" t="s">
        <v>564</v>
      </c>
      <c r="E20" s="329" t="s">
        <v>578</v>
      </c>
      <c r="F20" s="330" t="s">
        <v>577</v>
      </c>
      <c r="G20" s="407">
        <v>45418</v>
      </c>
    </row>
    <row r="21" spans="1:8">
      <c r="A21" s="707" t="s">
        <v>579</v>
      </c>
      <c r="B21" s="708"/>
      <c r="C21" s="708"/>
      <c r="D21" s="708"/>
      <c r="E21" s="708"/>
      <c r="F21" s="709"/>
    </row>
    <row r="22" spans="1:8">
      <c r="A22" s="328" t="s">
        <v>580</v>
      </c>
      <c r="B22" s="329" t="s">
        <v>581</v>
      </c>
      <c r="C22" s="329" t="s">
        <v>582</v>
      </c>
      <c r="D22" s="329" t="s">
        <v>579</v>
      </c>
      <c r="E22" s="329" t="s">
        <v>583</v>
      </c>
      <c r="F22" s="330" t="s">
        <v>584</v>
      </c>
    </row>
    <row r="23" spans="1:8">
      <c r="A23" s="328" t="s">
        <v>585</v>
      </c>
      <c r="B23" s="329" t="s">
        <v>586</v>
      </c>
      <c r="C23" s="329" t="s">
        <v>587</v>
      </c>
      <c r="D23" s="329" t="s">
        <v>579</v>
      </c>
      <c r="E23" s="329" t="s">
        <v>583</v>
      </c>
      <c r="F23" s="330" t="s">
        <v>588</v>
      </c>
    </row>
    <row r="24" spans="1:8">
      <c r="A24" s="328" t="s">
        <v>589</v>
      </c>
      <c r="B24" s="329" t="s">
        <v>590</v>
      </c>
      <c r="C24" s="329" t="s">
        <v>591</v>
      </c>
      <c r="D24" s="329" t="s">
        <v>579</v>
      </c>
      <c r="E24" s="329" t="s">
        <v>592</v>
      </c>
      <c r="F24" s="330" t="s">
        <v>593</v>
      </c>
    </row>
    <row r="25" spans="1:8">
      <c r="A25" s="328" t="s">
        <v>594</v>
      </c>
      <c r="B25" s="329" t="s">
        <v>595</v>
      </c>
      <c r="C25" s="329" t="s">
        <v>591</v>
      </c>
      <c r="D25" s="329" t="s">
        <v>579</v>
      </c>
      <c r="E25" s="329" t="s">
        <v>592</v>
      </c>
      <c r="F25" s="330" t="s">
        <v>596</v>
      </c>
    </row>
    <row r="26" spans="1:8" ht="15.75">
      <c r="A26" s="717" t="s">
        <v>597</v>
      </c>
      <c r="B26" s="708"/>
      <c r="C26" s="708"/>
      <c r="D26" s="708"/>
      <c r="E26" s="708"/>
      <c r="F26" s="709"/>
    </row>
    <row r="27" spans="1:8">
      <c r="A27" s="707" t="s">
        <v>598</v>
      </c>
      <c r="B27" s="708"/>
      <c r="C27" s="708"/>
      <c r="D27" s="708"/>
      <c r="E27" s="708"/>
      <c r="F27" s="709"/>
    </row>
    <row r="28" spans="1:8">
      <c r="A28" s="328" t="s">
        <v>599</v>
      </c>
      <c r="B28" s="329" t="s">
        <v>600</v>
      </c>
      <c r="C28" s="329" t="s">
        <v>601</v>
      </c>
      <c r="D28" s="329" t="s">
        <v>598</v>
      </c>
      <c r="E28" s="329" t="s">
        <v>602</v>
      </c>
      <c r="F28" s="330" t="s">
        <v>603</v>
      </c>
    </row>
    <row r="29" spans="1:8" ht="15.75">
      <c r="A29" s="717" t="s">
        <v>604</v>
      </c>
      <c r="B29" s="708"/>
      <c r="C29" s="708"/>
      <c r="D29" s="708"/>
      <c r="E29" s="708"/>
      <c r="F29" s="709"/>
    </row>
    <row r="30" spans="1:8">
      <c r="A30" s="328" t="s">
        <v>605</v>
      </c>
      <c r="B30" s="329" t="s">
        <v>606</v>
      </c>
      <c r="C30" s="329" t="s">
        <v>607</v>
      </c>
      <c r="D30" s="329" t="s">
        <v>608</v>
      </c>
      <c r="E30" s="329" t="s">
        <v>609</v>
      </c>
      <c r="F30" s="330" t="s">
        <v>610</v>
      </c>
    </row>
    <row r="31" spans="1:8">
      <c r="A31" s="328" t="s">
        <v>611</v>
      </c>
      <c r="B31" s="329" t="s">
        <v>612</v>
      </c>
      <c r="C31" s="329" t="s">
        <v>613</v>
      </c>
      <c r="D31" s="329" t="s">
        <v>608</v>
      </c>
      <c r="E31" s="329" t="s">
        <v>614</v>
      </c>
      <c r="F31" s="330" t="s">
        <v>615</v>
      </c>
    </row>
    <row r="32" spans="1:8">
      <c r="A32" s="328" t="s">
        <v>616</v>
      </c>
      <c r="B32" s="329" t="s">
        <v>617</v>
      </c>
      <c r="C32" s="329" t="s">
        <v>618</v>
      </c>
      <c r="D32" s="329" t="s">
        <v>608</v>
      </c>
      <c r="E32" s="329" t="s">
        <v>602</v>
      </c>
      <c r="F32" s="330" t="s">
        <v>619</v>
      </c>
    </row>
    <row r="33" spans="1:8">
      <c r="A33" s="328" t="s">
        <v>620</v>
      </c>
      <c r="B33" s="329" t="s">
        <v>621</v>
      </c>
      <c r="C33" s="329" t="s">
        <v>622</v>
      </c>
      <c r="D33" s="329" t="s">
        <v>608</v>
      </c>
      <c r="E33" s="329" t="s">
        <v>623</v>
      </c>
      <c r="F33" s="330" t="s">
        <v>624</v>
      </c>
    </row>
    <row r="34" spans="1:8">
      <c r="A34" s="707" t="s">
        <v>625</v>
      </c>
      <c r="B34" s="708"/>
      <c r="C34" s="708"/>
      <c r="D34" s="708"/>
      <c r="E34" s="708"/>
      <c r="F34" s="709"/>
    </row>
    <row r="35" spans="1:8">
      <c r="A35" s="328" t="s">
        <v>626</v>
      </c>
      <c r="B35" s="329" t="s">
        <v>627</v>
      </c>
      <c r="C35" s="329" t="s">
        <v>628</v>
      </c>
      <c r="D35" s="329" t="s">
        <v>625</v>
      </c>
      <c r="E35" s="329" t="s">
        <v>629</v>
      </c>
      <c r="F35" s="330" t="s">
        <v>630</v>
      </c>
    </row>
    <row r="36" spans="1:8" ht="21">
      <c r="A36" s="718" t="s">
        <v>631</v>
      </c>
      <c r="B36" s="719"/>
      <c r="C36" s="719"/>
      <c r="D36" s="719"/>
      <c r="E36" s="719"/>
      <c r="F36" s="720"/>
    </row>
    <row r="37" spans="1:8" ht="18.75">
      <c r="A37" s="704" t="s">
        <v>625</v>
      </c>
      <c r="B37" s="705"/>
      <c r="C37" s="705"/>
      <c r="D37" s="705"/>
      <c r="E37" s="705"/>
      <c r="F37" s="706"/>
    </row>
    <row r="38" spans="1:8" ht="18.75">
      <c r="A38" s="704" t="s">
        <v>632</v>
      </c>
      <c r="B38" s="705"/>
      <c r="C38" s="705"/>
      <c r="D38" s="705"/>
      <c r="E38" s="705"/>
      <c r="F38" s="706"/>
    </row>
    <row r="39" spans="1:8">
      <c r="A39" s="326" t="s">
        <v>510</v>
      </c>
      <c r="B39" s="327" t="s">
        <v>511</v>
      </c>
      <c r="C39" s="327" t="s">
        <v>44</v>
      </c>
      <c r="D39" s="327" t="s">
        <v>512</v>
      </c>
      <c r="E39" s="327" t="s">
        <v>633</v>
      </c>
      <c r="F39" s="332" t="s">
        <v>28</v>
      </c>
    </row>
    <row r="40" spans="1:8" ht="15.75">
      <c r="A40" s="328" t="s">
        <v>634</v>
      </c>
      <c r="B40" s="329" t="s">
        <v>634</v>
      </c>
      <c r="C40" s="329" t="s">
        <v>635</v>
      </c>
      <c r="D40" s="329" t="s">
        <v>625</v>
      </c>
      <c r="E40" s="333">
        <f>8650*1.2/1.3</f>
        <v>7984.6153846153848</v>
      </c>
      <c r="F40" s="334" t="s">
        <v>636</v>
      </c>
      <c r="G40" s="407">
        <v>45419</v>
      </c>
      <c r="H40" t="s">
        <v>637</v>
      </c>
    </row>
    <row r="41" spans="1:8" ht="18">
      <c r="A41" s="335" t="s">
        <v>638</v>
      </c>
      <c r="B41" s="335" t="s">
        <v>638</v>
      </c>
      <c r="C41" s="329" t="s">
        <v>639</v>
      </c>
      <c r="D41" s="329" t="s">
        <v>625</v>
      </c>
      <c r="E41" s="333">
        <f>6350*1.2/1.3</f>
        <v>5861.538461538461</v>
      </c>
      <c r="F41" s="334" t="s">
        <v>640</v>
      </c>
      <c r="G41" s="407">
        <v>45419</v>
      </c>
      <c r="H41" t="s">
        <v>637</v>
      </c>
    </row>
    <row r="42" spans="1:8" ht="15.75">
      <c r="A42" s="336" t="s">
        <v>641</v>
      </c>
      <c r="B42" s="337" t="s">
        <v>641</v>
      </c>
      <c r="C42" s="329" t="s">
        <v>642</v>
      </c>
      <c r="D42" s="329" t="s">
        <v>625</v>
      </c>
      <c r="E42" s="333" t="s">
        <v>643</v>
      </c>
      <c r="F42" s="334" t="s">
        <v>644</v>
      </c>
    </row>
    <row r="43" spans="1:8" ht="15.75">
      <c r="A43" s="328" t="s">
        <v>645</v>
      </c>
      <c r="B43" s="329" t="s">
        <v>645</v>
      </c>
      <c r="C43" s="329" t="s">
        <v>646</v>
      </c>
      <c r="D43" s="329" t="s">
        <v>625</v>
      </c>
      <c r="E43" s="333" t="s">
        <v>647</v>
      </c>
      <c r="F43" s="338" t="s">
        <v>648</v>
      </c>
    </row>
    <row r="44" spans="1:8" ht="15.75">
      <c r="A44" s="328" t="s">
        <v>649</v>
      </c>
      <c r="B44" s="336" t="s">
        <v>649</v>
      </c>
      <c r="C44" s="329" t="s">
        <v>650</v>
      </c>
      <c r="D44" s="329" t="s">
        <v>625</v>
      </c>
      <c r="E44" s="333" t="s">
        <v>651</v>
      </c>
      <c r="F44" s="339" t="s">
        <v>652</v>
      </c>
    </row>
    <row r="45" spans="1:8" ht="15.75">
      <c r="A45" s="328" t="s">
        <v>653</v>
      </c>
      <c r="B45" s="329" t="s">
        <v>653</v>
      </c>
      <c r="C45" s="329" t="s">
        <v>654</v>
      </c>
      <c r="D45" s="329" t="s">
        <v>625</v>
      </c>
      <c r="E45" s="333" t="s">
        <v>655</v>
      </c>
      <c r="F45" s="334" t="s">
        <v>656</v>
      </c>
    </row>
    <row r="46" spans="1:8">
      <c r="A46" s="328"/>
      <c r="B46" s="329"/>
      <c r="C46" s="329"/>
      <c r="D46" s="329" t="s">
        <v>625</v>
      </c>
      <c r="E46" s="329"/>
      <c r="F46" s="334"/>
    </row>
    <row r="47" spans="1:8" ht="18.75">
      <c r="A47" s="704" t="s">
        <v>657</v>
      </c>
      <c r="B47" s="705"/>
      <c r="C47" s="705"/>
      <c r="D47" s="705"/>
      <c r="E47" s="705"/>
      <c r="F47" s="706"/>
    </row>
    <row r="48" spans="1:8" ht="15.75">
      <c r="A48" s="336" t="s">
        <v>658</v>
      </c>
      <c r="B48" s="329" t="s">
        <v>658</v>
      </c>
      <c r="C48" s="329" t="s">
        <v>659</v>
      </c>
      <c r="D48" s="329" t="s">
        <v>625</v>
      </c>
      <c r="E48" s="333" t="s">
        <v>660</v>
      </c>
      <c r="F48" s="334" t="s">
        <v>661</v>
      </c>
    </row>
    <row r="49" spans="1:6" ht="15.75">
      <c r="A49" s="328" t="s">
        <v>662</v>
      </c>
      <c r="B49" s="329" t="s">
        <v>662</v>
      </c>
      <c r="C49" s="329" t="s">
        <v>659</v>
      </c>
      <c r="D49" s="329" t="s">
        <v>625</v>
      </c>
      <c r="E49" s="333" t="s">
        <v>663</v>
      </c>
      <c r="F49" s="334" t="s">
        <v>661</v>
      </c>
    </row>
    <row r="50" spans="1:6" ht="15.75">
      <c r="A50" s="328" t="s">
        <v>664</v>
      </c>
      <c r="B50" s="329" t="s">
        <v>664</v>
      </c>
      <c r="C50" s="329" t="s">
        <v>665</v>
      </c>
      <c r="D50" s="329" t="s">
        <v>625</v>
      </c>
      <c r="E50" s="333" t="s">
        <v>666</v>
      </c>
      <c r="F50" s="334" t="s">
        <v>667</v>
      </c>
    </row>
    <row r="51" spans="1:6" ht="15.75">
      <c r="A51" s="328" t="s">
        <v>668</v>
      </c>
      <c r="B51" s="329" t="s">
        <v>668</v>
      </c>
      <c r="C51" s="329" t="s">
        <v>669</v>
      </c>
      <c r="D51" s="329" t="s">
        <v>625</v>
      </c>
      <c r="E51" s="333" t="s">
        <v>670</v>
      </c>
      <c r="F51" s="334" t="s">
        <v>667</v>
      </c>
    </row>
    <row r="52" spans="1:6" ht="15.75">
      <c r="A52" s="328" t="s">
        <v>671</v>
      </c>
      <c r="B52" s="329" t="s">
        <v>671</v>
      </c>
      <c r="C52" s="329" t="s">
        <v>672</v>
      </c>
      <c r="D52" s="329" t="s">
        <v>625</v>
      </c>
      <c r="E52" s="333" t="s">
        <v>673</v>
      </c>
      <c r="F52" s="334" t="s">
        <v>674</v>
      </c>
    </row>
    <row r="53" spans="1:6" ht="15.75">
      <c r="A53" s="328" t="s">
        <v>675</v>
      </c>
      <c r="B53" s="329" t="s">
        <v>675</v>
      </c>
      <c r="C53" s="329" t="s">
        <v>672</v>
      </c>
      <c r="D53" s="329" t="s">
        <v>625</v>
      </c>
      <c r="E53" s="333" t="s">
        <v>676</v>
      </c>
      <c r="F53" s="334" t="s">
        <v>674</v>
      </c>
    </row>
    <row r="54" spans="1:6" ht="15.75">
      <c r="A54" s="336" t="s">
        <v>677</v>
      </c>
      <c r="B54" s="336" t="s">
        <v>677</v>
      </c>
      <c r="C54" s="337" t="s">
        <v>672</v>
      </c>
      <c r="D54" s="337" t="s">
        <v>625</v>
      </c>
      <c r="E54" s="333" t="s">
        <v>678</v>
      </c>
      <c r="F54" s="330" t="s">
        <v>679</v>
      </c>
    </row>
    <row r="55" spans="1:6" ht="15.75">
      <c r="A55" s="337" t="s">
        <v>680</v>
      </c>
      <c r="B55" s="337" t="s">
        <v>680</v>
      </c>
      <c r="C55" s="336" t="s">
        <v>681</v>
      </c>
      <c r="D55" s="337" t="s">
        <v>625</v>
      </c>
      <c r="E55" s="333" t="s">
        <v>682</v>
      </c>
      <c r="F55" s="330" t="s">
        <v>679</v>
      </c>
    </row>
    <row r="56" spans="1:6" ht="15.75">
      <c r="A56" s="328" t="s">
        <v>683</v>
      </c>
      <c r="B56" s="329" t="s">
        <v>683</v>
      </c>
      <c r="C56" s="329" t="s">
        <v>681</v>
      </c>
      <c r="D56" s="329" t="s">
        <v>625</v>
      </c>
      <c r="E56" s="333" t="s">
        <v>684</v>
      </c>
      <c r="F56" s="330" t="s">
        <v>685</v>
      </c>
    </row>
    <row r="57" spans="1:6" ht="15.75">
      <c r="A57" s="328" t="s">
        <v>686</v>
      </c>
      <c r="B57" s="329" t="s">
        <v>686</v>
      </c>
      <c r="C57" s="329" t="s">
        <v>681</v>
      </c>
      <c r="D57" s="329" t="s">
        <v>625</v>
      </c>
      <c r="E57" s="333" t="s">
        <v>687</v>
      </c>
      <c r="F57" s="330" t="s">
        <v>685</v>
      </c>
    </row>
    <row r="58" spans="1:6" ht="15.75">
      <c r="A58" s="328" t="s">
        <v>688</v>
      </c>
      <c r="B58" s="329" t="s">
        <v>688</v>
      </c>
      <c r="C58" s="329" t="s">
        <v>681</v>
      </c>
      <c r="D58" s="329" t="s">
        <v>625</v>
      </c>
      <c r="E58" s="333" t="s">
        <v>689</v>
      </c>
      <c r="F58" s="334" t="s">
        <v>690</v>
      </c>
    </row>
    <row r="59" spans="1:6" ht="15.75">
      <c r="A59" s="328" t="s">
        <v>691</v>
      </c>
      <c r="B59" s="329" t="s">
        <v>691</v>
      </c>
      <c r="C59" s="329" t="s">
        <v>681</v>
      </c>
      <c r="D59" s="329" t="s">
        <v>625</v>
      </c>
      <c r="E59" s="333" t="s">
        <v>692</v>
      </c>
      <c r="F59" s="334" t="s">
        <v>690</v>
      </c>
    </row>
    <row r="60" spans="1:6" ht="15.75">
      <c r="A60" s="328" t="s">
        <v>693</v>
      </c>
      <c r="B60" s="329" t="s">
        <v>693</v>
      </c>
      <c r="C60" s="330" t="s">
        <v>681</v>
      </c>
      <c r="D60" s="329" t="s">
        <v>625</v>
      </c>
      <c r="E60" s="333" t="s">
        <v>694</v>
      </c>
      <c r="F60" s="334" t="s">
        <v>695</v>
      </c>
    </row>
    <row r="61" spans="1:6" ht="15.75">
      <c r="A61" s="328" t="s">
        <v>696</v>
      </c>
      <c r="B61" s="329" t="s">
        <v>696</v>
      </c>
      <c r="C61" s="330" t="s">
        <v>681</v>
      </c>
      <c r="D61" s="329" t="s">
        <v>625</v>
      </c>
      <c r="E61" s="333" t="s">
        <v>697</v>
      </c>
      <c r="F61" s="334" t="s">
        <v>695</v>
      </c>
    </row>
    <row r="62" spans="1:6" ht="18.75">
      <c r="A62" s="704" t="s">
        <v>698</v>
      </c>
      <c r="B62" s="705"/>
      <c r="C62" s="705"/>
      <c r="D62" s="705"/>
      <c r="E62" s="705"/>
      <c r="F62" s="706"/>
    </row>
    <row r="63" spans="1:6">
      <c r="A63" s="349" t="s">
        <v>699</v>
      </c>
      <c r="B63" s="350"/>
      <c r="C63" s="330"/>
      <c r="D63" s="329"/>
      <c r="E63" s="340"/>
      <c r="F63" s="329"/>
    </row>
    <row r="64" spans="1:6" ht="15.75">
      <c r="A64" s="328" t="s">
        <v>700</v>
      </c>
      <c r="B64" s="329" t="s">
        <v>700</v>
      </c>
      <c r="C64" s="330" t="s">
        <v>701</v>
      </c>
      <c r="D64" s="329" t="s">
        <v>625</v>
      </c>
      <c r="E64" s="333" t="s">
        <v>655</v>
      </c>
      <c r="F64" s="334" t="s">
        <v>702</v>
      </c>
    </row>
    <row r="65" spans="1:6" ht="15.75">
      <c r="A65" s="328" t="s">
        <v>703</v>
      </c>
      <c r="B65" s="329" t="s">
        <v>703</v>
      </c>
      <c r="C65" s="330" t="s">
        <v>704</v>
      </c>
      <c r="D65" s="329" t="s">
        <v>625</v>
      </c>
      <c r="E65" s="333" t="s">
        <v>705</v>
      </c>
      <c r="F65" s="334" t="s">
        <v>706</v>
      </c>
    </row>
    <row r="66" spans="1:6" ht="15.75">
      <c r="A66" s="328" t="s">
        <v>707</v>
      </c>
      <c r="B66" s="329" t="s">
        <v>707</v>
      </c>
      <c r="C66" s="330" t="s">
        <v>708</v>
      </c>
      <c r="D66" s="329" t="s">
        <v>625</v>
      </c>
      <c r="E66" s="333" t="s">
        <v>709</v>
      </c>
      <c r="F66" s="334" t="s">
        <v>710</v>
      </c>
    </row>
    <row r="67" spans="1:6" ht="15.75">
      <c r="A67" s="328"/>
      <c r="B67" s="329"/>
      <c r="C67" s="330"/>
      <c r="D67" s="329"/>
      <c r="E67" s="333"/>
      <c r="F67" s="334"/>
    </row>
    <row r="68" spans="1:6" ht="15.75">
      <c r="A68" s="351" t="s">
        <v>711</v>
      </c>
      <c r="B68" s="350"/>
      <c r="C68" s="330"/>
      <c r="D68" s="329"/>
      <c r="E68" s="333"/>
      <c r="F68" s="334"/>
    </row>
    <row r="69" spans="1:6" ht="15.75">
      <c r="A69" s="328" t="s">
        <v>712</v>
      </c>
      <c r="B69" s="329" t="s">
        <v>712</v>
      </c>
      <c r="C69" s="330" t="s">
        <v>713</v>
      </c>
      <c r="D69" s="329" t="s">
        <v>625</v>
      </c>
      <c r="E69" s="333" t="s">
        <v>714</v>
      </c>
      <c r="F69" s="334" t="s">
        <v>715</v>
      </c>
    </row>
    <row r="70" spans="1:6" ht="15.75">
      <c r="A70" s="328" t="s">
        <v>716</v>
      </c>
      <c r="B70" s="329" t="s">
        <v>716</v>
      </c>
      <c r="C70" s="330" t="s">
        <v>717</v>
      </c>
      <c r="D70" s="329" t="s">
        <v>625</v>
      </c>
      <c r="E70" s="333" t="s">
        <v>718</v>
      </c>
      <c r="F70" s="334" t="s">
        <v>719</v>
      </c>
    </row>
    <row r="71" spans="1:6" ht="15.75">
      <c r="A71" s="328" t="s">
        <v>720</v>
      </c>
      <c r="B71" s="329" t="s">
        <v>720</v>
      </c>
      <c r="C71" s="330" t="s">
        <v>721</v>
      </c>
      <c r="D71" s="329" t="s">
        <v>625</v>
      </c>
      <c r="E71" s="333" t="s">
        <v>722</v>
      </c>
      <c r="F71" s="334" t="s">
        <v>723</v>
      </c>
    </row>
    <row r="72" spans="1:6" ht="15.75">
      <c r="A72" s="328" t="s">
        <v>724</v>
      </c>
      <c r="B72" s="329" t="s">
        <v>724</v>
      </c>
      <c r="C72" s="330" t="s">
        <v>721</v>
      </c>
      <c r="D72" s="329" t="s">
        <v>625</v>
      </c>
      <c r="E72" s="333" t="s">
        <v>725</v>
      </c>
      <c r="F72" s="334" t="s">
        <v>726</v>
      </c>
    </row>
    <row r="73" spans="1:6" ht="15.75">
      <c r="A73" s="328" t="s">
        <v>727</v>
      </c>
      <c r="B73" s="329" t="s">
        <v>727</v>
      </c>
      <c r="C73" s="330" t="s">
        <v>728</v>
      </c>
      <c r="D73" s="329" t="s">
        <v>625</v>
      </c>
      <c r="E73" s="333" t="s">
        <v>729</v>
      </c>
      <c r="F73" s="334" t="s">
        <v>730</v>
      </c>
    </row>
    <row r="74" spans="1:6" ht="15.75">
      <c r="A74" s="328" t="s">
        <v>731</v>
      </c>
      <c r="B74" s="329" t="s">
        <v>731</v>
      </c>
      <c r="C74" s="330" t="s">
        <v>728</v>
      </c>
      <c r="D74" s="329" t="s">
        <v>625</v>
      </c>
      <c r="E74" s="333" t="s">
        <v>732</v>
      </c>
      <c r="F74" s="334" t="s">
        <v>733</v>
      </c>
    </row>
    <row r="75" spans="1:6" ht="15.75">
      <c r="A75" s="328" t="s">
        <v>734</v>
      </c>
      <c r="B75" s="329" t="s">
        <v>734</v>
      </c>
      <c r="C75" s="330" t="s">
        <v>728</v>
      </c>
      <c r="D75" s="329" t="s">
        <v>625</v>
      </c>
      <c r="E75" s="333" t="s">
        <v>689</v>
      </c>
      <c r="F75" s="334" t="s">
        <v>735</v>
      </c>
    </row>
    <row r="76" spans="1:6">
      <c r="A76" s="328"/>
      <c r="B76" s="329"/>
      <c r="C76" s="330"/>
      <c r="D76" s="329"/>
      <c r="E76" s="329"/>
      <c r="F76" s="329"/>
    </row>
    <row r="77" spans="1:6" ht="18.75">
      <c r="A77" s="704" t="s">
        <v>736</v>
      </c>
      <c r="B77" s="705"/>
      <c r="C77" s="705"/>
      <c r="D77" s="705"/>
      <c r="E77" s="705"/>
      <c r="F77" s="706"/>
    </row>
    <row r="78" spans="1:6" ht="15.75">
      <c r="A78" s="328"/>
      <c r="B78" s="329"/>
      <c r="C78" s="330" t="s">
        <v>737</v>
      </c>
      <c r="D78" s="329" t="s">
        <v>625</v>
      </c>
      <c r="E78" s="333" t="s">
        <v>738</v>
      </c>
      <c r="F78" s="329"/>
    </row>
    <row r="79" spans="1:6" ht="15.75">
      <c r="A79" s="328"/>
      <c r="B79" s="329"/>
      <c r="C79" s="330" t="s">
        <v>739</v>
      </c>
      <c r="D79" s="329" t="s">
        <v>625</v>
      </c>
      <c r="E79" s="333" t="s">
        <v>740</v>
      </c>
      <c r="F79" s="329"/>
    </row>
    <row r="80" spans="1:6" ht="15.75">
      <c r="A80" s="328"/>
      <c r="B80" s="329"/>
      <c r="C80" s="330" t="s">
        <v>741</v>
      </c>
      <c r="D80" s="329" t="s">
        <v>625</v>
      </c>
      <c r="E80" s="333" t="s">
        <v>742</v>
      </c>
      <c r="F80" s="329"/>
    </row>
    <row r="81" spans="1:6" ht="15.75">
      <c r="A81" s="328"/>
      <c r="B81" s="329"/>
      <c r="C81" s="330" t="s">
        <v>743</v>
      </c>
      <c r="D81" s="329" t="s">
        <v>625</v>
      </c>
      <c r="E81" s="333" t="s">
        <v>744</v>
      </c>
      <c r="F81" s="329"/>
    </row>
    <row r="82" spans="1:6" ht="15.75">
      <c r="A82" s="328"/>
      <c r="B82" s="329"/>
      <c r="C82" s="330" t="s">
        <v>745</v>
      </c>
      <c r="D82" s="329" t="s">
        <v>625</v>
      </c>
      <c r="E82" s="333" t="s">
        <v>746</v>
      </c>
      <c r="F82" s="329"/>
    </row>
    <row r="83" spans="1:6" ht="15.75">
      <c r="A83" s="328"/>
      <c r="B83" s="329"/>
      <c r="C83" s="339" t="s">
        <v>747</v>
      </c>
      <c r="D83" s="329" t="s">
        <v>625</v>
      </c>
      <c r="E83" s="333" t="s">
        <v>748</v>
      </c>
      <c r="F83" s="329"/>
    </row>
    <row r="84" spans="1:6" ht="15.75">
      <c r="A84" s="328"/>
      <c r="B84" s="329"/>
      <c r="C84" s="330" t="s">
        <v>749</v>
      </c>
      <c r="D84" s="329" t="s">
        <v>625</v>
      </c>
      <c r="E84" s="333" t="s">
        <v>750</v>
      </c>
      <c r="F84" s="329"/>
    </row>
    <row r="85" spans="1:6" ht="15.75">
      <c r="A85" s="328"/>
      <c r="B85" s="329"/>
      <c r="C85" s="330" t="s">
        <v>751</v>
      </c>
      <c r="D85" s="329" t="s">
        <v>625</v>
      </c>
      <c r="E85" s="333" t="s">
        <v>752</v>
      </c>
      <c r="F85" s="329"/>
    </row>
    <row r="86" spans="1:6" ht="15.75">
      <c r="A86" s="328"/>
      <c r="B86" s="329"/>
      <c r="C86" s="330" t="s">
        <v>753</v>
      </c>
      <c r="D86" s="329" t="s">
        <v>625</v>
      </c>
      <c r="E86" s="333" t="s">
        <v>754</v>
      </c>
      <c r="F86" s="329"/>
    </row>
    <row r="87" spans="1:6" ht="15.75">
      <c r="A87" s="328"/>
      <c r="B87" s="329"/>
      <c r="C87" s="330" t="s">
        <v>755</v>
      </c>
      <c r="D87" s="329" t="s">
        <v>625</v>
      </c>
      <c r="E87" s="333" t="s">
        <v>756</v>
      </c>
      <c r="F87" s="329"/>
    </row>
    <row r="88" spans="1:6" ht="15.75">
      <c r="A88" s="328"/>
      <c r="B88" s="329"/>
      <c r="C88" s="330" t="s">
        <v>757</v>
      </c>
      <c r="D88" s="329" t="s">
        <v>625</v>
      </c>
      <c r="E88" s="333" t="s">
        <v>758</v>
      </c>
      <c r="F88" s="329"/>
    </row>
    <row r="89" spans="1:6" ht="15.75">
      <c r="A89" s="328"/>
      <c r="B89" s="329"/>
      <c r="C89" s="330" t="s">
        <v>759</v>
      </c>
      <c r="D89" s="329" t="s">
        <v>625</v>
      </c>
      <c r="E89" s="333" t="s">
        <v>760</v>
      </c>
      <c r="F89" s="329"/>
    </row>
    <row r="90" spans="1:6" ht="15.75">
      <c r="A90" s="328"/>
      <c r="B90" s="329"/>
      <c r="C90" s="330" t="s">
        <v>761</v>
      </c>
      <c r="D90" s="329" t="s">
        <v>625</v>
      </c>
      <c r="E90" s="333" t="s">
        <v>760</v>
      </c>
      <c r="F90" s="329"/>
    </row>
    <row r="91" spans="1:6" ht="15.75">
      <c r="A91" s="328"/>
      <c r="B91" s="329"/>
      <c r="C91" s="330"/>
      <c r="D91" s="329"/>
      <c r="E91" s="333"/>
      <c r="F91" s="329"/>
    </row>
    <row r="92" spans="1:6">
      <c r="A92" s="714" t="s">
        <v>762</v>
      </c>
      <c r="B92" s="715"/>
      <c r="C92" s="715"/>
      <c r="D92" s="715"/>
      <c r="E92" s="715"/>
      <c r="F92" s="716"/>
    </row>
    <row r="93" spans="1:6">
      <c r="A93" s="352" t="s">
        <v>763</v>
      </c>
      <c r="B93" s="350"/>
      <c r="C93" s="330"/>
      <c r="D93" s="329"/>
      <c r="E93" s="329"/>
      <c r="F93" s="329"/>
    </row>
    <row r="94" spans="1:6">
      <c r="A94" s="328" t="s">
        <v>634</v>
      </c>
      <c r="B94" s="336" t="s">
        <v>634</v>
      </c>
      <c r="C94" s="330" t="s">
        <v>635</v>
      </c>
      <c r="D94" s="329" t="s">
        <v>625</v>
      </c>
      <c r="E94" s="354" t="s">
        <v>764</v>
      </c>
      <c r="F94" s="334" t="s">
        <v>636</v>
      </c>
    </row>
    <row r="95" spans="1:6">
      <c r="A95" s="336" t="s">
        <v>638</v>
      </c>
      <c r="B95" s="336" t="s">
        <v>638</v>
      </c>
      <c r="C95" s="330" t="s">
        <v>765</v>
      </c>
      <c r="D95" s="329" t="s">
        <v>625</v>
      </c>
      <c r="E95" s="354" t="s">
        <v>766</v>
      </c>
      <c r="F95" s="334" t="s">
        <v>640</v>
      </c>
    </row>
    <row r="96" spans="1:6">
      <c r="A96" s="328" t="s">
        <v>641</v>
      </c>
      <c r="B96" s="329" t="s">
        <v>641</v>
      </c>
      <c r="C96" s="330" t="s">
        <v>642</v>
      </c>
      <c r="D96" s="329" t="s">
        <v>625</v>
      </c>
      <c r="E96" s="354" t="s">
        <v>767</v>
      </c>
      <c r="F96" s="341" t="s">
        <v>644</v>
      </c>
    </row>
    <row r="97" spans="1:6">
      <c r="A97" s="336" t="s">
        <v>645</v>
      </c>
      <c r="B97" s="329" t="s">
        <v>645</v>
      </c>
      <c r="C97" s="330" t="s">
        <v>646</v>
      </c>
      <c r="D97" s="329" t="s">
        <v>625</v>
      </c>
      <c r="E97" s="354" t="s">
        <v>768</v>
      </c>
      <c r="F97" s="334" t="s">
        <v>648</v>
      </c>
    </row>
    <row r="98" spans="1:6">
      <c r="A98" s="336" t="s">
        <v>649</v>
      </c>
      <c r="B98" s="336" t="s">
        <v>649</v>
      </c>
      <c r="C98" s="330" t="s">
        <v>650</v>
      </c>
      <c r="D98" s="329" t="s">
        <v>625</v>
      </c>
      <c r="E98" s="354" t="s">
        <v>769</v>
      </c>
      <c r="F98" s="334" t="s">
        <v>652</v>
      </c>
    </row>
    <row r="99" spans="1:6">
      <c r="A99" s="328" t="s">
        <v>653</v>
      </c>
      <c r="B99" s="329" t="s">
        <v>653</v>
      </c>
      <c r="C99" s="330" t="s">
        <v>654</v>
      </c>
      <c r="D99" s="329" t="s">
        <v>625</v>
      </c>
      <c r="E99" s="354" t="s">
        <v>770</v>
      </c>
      <c r="F99" s="334" t="s">
        <v>656</v>
      </c>
    </row>
    <row r="100" spans="1:6">
      <c r="A100" s="328"/>
      <c r="B100" s="329"/>
      <c r="C100" s="330"/>
      <c r="D100" s="329"/>
      <c r="E100" s="355"/>
      <c r="F100" s="334"/>
    </row>
    <row r="101" spans="1:6">
      <c r="A101" s="353" t="s">
        <v>771</v>
      </c>
      <c r="B101" s="348"/>
      <c r="C101" s="330"/>
      <c r="D101" s="329"/>
      <c r="E101" s="355"/>
      <c r="F101" s="334"/>
    </row>
    <row r="102" spans="1:6">
      <c r="A102" s="336" t="s">
        <v>658</v>
      </c>
      <c r="B102" s="329" t="s">
        <v>658</v>
      </c>
      <c r="C102" s="330" t="s">
        <v>772</v>
      </c>
      <c r="D102" s="329" t="s">
        <v>625</v>
      </c>
      <c r="E102" s="354" t="s">
        <v>773</v>
      </c>
      <c r="F102" s="334" t="s">
        <v>661</v>
      </c>
    </row>
    <row r="103" spans="1:6">
      <c r="A103" s="328" t="s">
        <v>662</v>
      </c>
      <c r="B103" s="329" t="s">
        <v>662</v>
      </c>
      <c r="C103" s="330" t="s">
        <v>774</v>
      </c>
      <c r="D103" s="329" t="s">
        <v>625</v>
      </c>
      <c r="E103" s="354" t="s">
        <v>775</v>
      </c>
      <c r="F103" s="334" t="s">
        <v>661</v>
      </c>
    </row>
    <row r="104" spans="1:6">
      <c r="A104" s="328" t="s">
        <v>664</v>
      </c>
      <c r="B104" s="329" t="s">
        <v>664</v>
      </c>
      <c r="C104" s="330" t="s">
        <v>772</v>
      </c>
      <c r="D104" s="329" t="s">
        <v>625</v>
      </c>
      <c r="E104" s="354" t="s">
        <v>776</v>
      </c>
      <c r="F104" s="342" t="s">
        <v>667</v>
      </c>
    </row>
    <row r="105" spans="1:6">
      <c r="A105" s="328" t="s">
        <v>668</v>
      </c>
      <c r="B105" s="329" t="s">
        <v>668</v>
      </c>
      <c r="C105" s="330" t="s">
        <v>772</v>
      </c>
      <c r="D105" s="329" t="s">
        <v>625</v>
      </c>
      <c r="E105" s="354" t="s">
        <v>777</v>
      </c>
      <c r="F105" s="334" t="s">
        <v>667</v>
      </c>
    </row>
    <row r="106" spans="1:6">
      <c r="A106" s="328"/>
      <c r="B106" s="329"/>
      <c r="C106" s="330"/>
      <c r="D106" s="329"/>
      <c r="E106" s="354"/>
      <c r="F106" s="334"/>
    </row>
    <row r="107" spans="1:6">
      <c r="A107" s="328"/>
      <c r="B107" s="329"/>
      <c r="C107" s="330"/>
      <c r="D107" s="329"/>
      <c r="E107" s="354"/>
      <c r="F107" s="334"/>
    </row>
    <row r="108" spans="1:6" ht="18.75">
      <c r="A108" s="704" t="s">
        <v>778</v>
      </c>
      <c r="B108" s="705"/>
      <c r="C108" s="705"/>
      <c r="D108" s="705"/>
      <c r="E108" s="705"/>
      <c r="F108" s="706"/>
    </row>
    <row r="109" spans="1:6" ht="15.75">
      <c r="A109" s="328" t="s">
        <v>779</v>
      </c>
      <c r="B109" s="329" t="s">
        <v>779</v>
      </c>
      <c r="C109" s="329" t="s">
        <v>780</v>
      </c>
      <c r="D109" s="329" t="s">
        <v>781</v>
      </c>
      <c r="E109" s="333" t="s">
        <v>782</v>
      </c>
      <c r="F109" s="330" t="s">
        <v>783</v>
      </c>
    </row>
    <row r="110" spans="1:6" ht="15.75">
      <c r="A110" s="328" t="s">
        <v>784</v>
      </c>
      <c r="B110" s="329" t="s">
        <v>784</v>
      </c>
      <c r="C110" s="329" t="s">
        <v>785</v>
      </c>
      <c r="D110" s="329" t="s">
        <v>781</v>
      </c>
      <c r="E110" s="333" t="s">
        <v>786</v>
      </c>
      <c r="F110" s="330" t="s">
        <v>785</v>
      </c>
    </row>
    <row r="111" spans="1:6" ht="15.75">
      <c r="A111" s="336" t="s">
        <v>787</v>
      </c>
      <c r="B111" s="329" t="s">
        <v>787</v>
      </c>
      <c r="C111" s="329" t="s">
        <v>788</v>
      </c>
      <c r="D111" s="329" t="s">
        <v>781</v>
      </c>
      <c r="E111" s="333" t="s">
        <v>705</v>
      </c>
      <c r="F111" s="330" t="s">
        <v>788</v>
      </c>
    </row>
    <row r="112" spans="1:6" ht="15.75">
      <c r="A112" s="337" t="s">
        <v>789</v>
      </c>
      <c r="B112" s="337" t="s">
        <v>789</v>
      </c>
      <c r="C112" s="337" t="s">
        <v>790</v>
      </c>
      <c r="D112" s="337" t="s">
        <v>781</v>
      </c>
      <c r="E112" s="333" t="s">
        <v>791</v>
      </c>
      <c r="F112" s="343" t="s">
        <v>790</v>
      </c>
    </row>
    <row r="113" spans="1:6" ht="15.75">
      <c r="A113" s="344" t="s">
        <v>792</v>
      </c>
      <c r="B113" s="344" t="s">
        <v>792</v>
      </c>
      <c r="C113" s="344" t="s">
        <v>793</v>
      </c>
      <c r="D113" s="337" t="s">
        <v>781</v>
      </c>
      <c r="E113" s="333" t="s">
        <v>794</v>
      </c>
      <c r="F113" s="345" t="s">
        <v>795</v>
      </c>
    </row>
    <row r="114" spans="1:6" ht="15.75">
      <c r="A114" s="344" t="s">
        <v>796</v>
      </c>
      <c r="B114" s="344" t="s">
        <v>796</v>
      </c>
      <c r="C114" s="346" t="s">
        <v>793</v>
      </c>
      <c r="D114" s="337" t="s">
        <v>781</v>
      </c>
      <c r="E114" s="333" t="s">
        <v>797</v>
      </c>
      <c r="F114" s="345" t="s">
        <v>798</v>
      </c>
    </row>
    <row r="115" spans="1:6" ht="15.75">
      <c r="A115" s="346" t="s">
        <v>799</v>
      </c>
      <c r="B115" s="346" t="s">
        <v>799</v>
      </c>
      <c r="C115" s="346" t="s">
        <v>800</v>
      </c>
      <c r="D115" s="337" t="s">
        <v>781</v>
      </c>
      <c r="E115" s="333" t="s">
        <v>801</v>
      </c>
      <c r="F115" s="347" t="s">
        <v>802</v>
      </c>
    </row>
    <row r="116" spans="1:6" ht="15.75">
      <c r="A116" s="346" t="s">
        <v>803</v>
      </c>
      <c r="B116" s="346" t="s">
        <v>803</v>
      </c>
      <c r="C116" s="346" t="s">
        <v>800</v>
      </c>
      <c r="D116" s="337" t="s">
        <v>781</v>
      </c>
      <c r="E116" s="333" t="s">
        <v>804</v>
      </c>
      <c r="F116" s="347" t="s">
        <v>805</v>
      </c>
    </row>
    <row r="117" spans="1:6" ht="15.75">
      <c r="A117" s="346" t="s">
        <v>806</v>
      </c>
      <c r="B117" s="346" t="s">
        <v>806</v>
      </c>
      <c r="C117" s="346" t="s">
        <v>800</v>
      </c>
      <c r="D117" s="337" t="s">
        <v>781</v>
      </c>
      <c r="E117" s="333" t="s">
        <v>729</v>
      </c>
      <c r="F117" s="347" t="s">
        <v>807</v>
      </c>
    </row>
    <row r="118" spans="1:6" ht="15.75">
      <c r="A118" s="328"/>
      <c r="B118" s="329"/>
      <c r="C118" s="330"/>
      <c r="D118" s="329"/>
      <c r="E118" s="333"/>
      <c r="F118" s="334"/>
    </row>
    <row r="119" spans="1:6">
      <c r="A119" s="328"/>
      <c r="B119" s="329"/>
      <c r="C119" s="330"/>
      <c r="D119" s="329"/>
      <c r="E119" s="354"/>
      <c r="F119" s="334"/>
    </row>
    <row r="120" spans="1:6">
      <c r="A120" s="328"/>
      <c r="B120" s="329"/>
      <c r="C120" s="330"/>
      <c r="D120" s="329"/>
      <c r="E120" s="329"/>
      <c r="F120" s="329"/>
    </row>
    <row r="121" spans="1:6">
      <c r="A121" s="707" t="s">
        <v>808</v>
      </c>
      <c r="B121" s="708"/>
      <c r="C121" s="708"/>
      <c r="D121" s="708"/>
      <c r="E121" s="708"/>
      <c r="F121" s="709"/>
    </row>
    <row r="122" spans="1:6">
      <c r="A122" s="328" t="s">
        <v>809</v>
      </c>
      <c r="B122" s="329" t="s">
        <v>809</v>
      </c>
      <c r="C122" s="329" t="s">
        <v>810</v>
      </c>
      <c r="D122" s="329" t="s">
        <v>808</v>
      </c>
      <c r="E122" s="329" t="s">
        <v>811</v>
      </c>
      <c r="F122" s="334" t="s">
        <v>812</v>
      </c>
    </row>
    <row r="123" spans="1:6">
      <c r="A123" s="328" t="s">
        <v>813</v>
      </c>
      <c r="B123" s="329" t="s">
        <v>814</v>
      </c>
      <c r="C123" s="329" t="s">
        <v>815</v>
      </c>
      <c r="D123" s="329" t="s">
        <v>808</v>
      </c>
      <c r="E123" s="329" t="s">
        <v>816</v>
      </c>
      <c r="F123" s="334" t="s">
        <v>817</v>
      </c>
    </row>
    <row r="124" spans="1:6">
      <c r="A124" s="328" t="s">
        <v>818</v>
      </c>
      <c r="B124" s="329" t="s">
        <v>819</v>
      </c>
      <c r="C124" s="329" t="s">
        <v>820</v>
      </c>
      <c r="D124" s="329" t="s">
        <v>808</v>
      </c>
      <c r="E124" s="329" t="s">
        <v>821</v>
      </c>
      <c r="F124" s="334" t="s">
        <v>820</v>
      </c>
    </row>
    <row r="125" spans="1:6">
      <c r="A125" s="328" t="s">
        <v>822</v>
      </c>
      <c r="B125" s="329" t="s">
        <v>823</v>
      </c>
      <c r="C125" s="329" t="s">
        <v>824</v>
      </c>
      <c r="D125" s="329" t="s">
        <v>808</v>
      </c>
      <c r="E125" s="329" t="s">
        <v>825</v>
      </c>
      <c r="F125" s="334" t="s">
        <v>826</v>
      </c>
    </row>
    <row r="126" spans="1:6">
      <c r="A126" s="328" t="s">
        <v>827</v>
      </c>
      <c r="B126" s="329" t="s">
        <v>828</v>
      </c>
      <c r="C126" s="329" t="s">
        <v>829</v>
      </c>
      <c r="D126" s="329" t="s">
        <v>808</v>
      </c>
      <c r="E126" s="329" t="s">
        <v>830</v>
      </c>
      <c r="F126" s="334" t="s">
        <v>831</v>
      </c>
    </row>
    <row r="127" spans="1:6">
      <c r="A127" s="328" t="s">
        <v>832</v>
      </c>
      <c r="B127" s="329" t="s">
        <v>833</v>
      </c>
      <c r="C127" s="329" t="s">
        <v>834</v>
      </c>
      <c r="D127" s="329" t="s">
        <v>808</v>
      </c>
      <c r="E127" s="329" t="s">
        <v>835</v>
      </c>
      <c r="F127" s="334" t="s">
        <v>836</v>
      </c>
    </row>
    <row r="128" spans="1:6">
      <c r="A128" s="328" t="s">
        <v>837</v>
      </c>
      <c r="B128" s="329" t="s">
        <v>838</v>
      </c>
      <c r="C128" s="329" t="s">
        <v>839</v>
      </c>
      <c r="D128" s="329" t="s">
        <v>808</v>
      </c>
      <c r="E128" s="329" t="s">
        <v>840</v>
      </c>
      <c r="F128" s="334" t="s">
        <v>841</v>
      </c>
    </row>
    <row r="129" spans="1:6">
      <c r="A129" s="328" t="s">
        <v>842</v>
      </c>
      <c r="B129" s="329" t="s">
        <v>843</v>
      </c>
      <c r="C129" s="329" t="s">
        <v>844</v>
      </c>
      <c r="D129" s="329" t="s">
        <v>808</v>
      </c>
      <c r="E129" s="329" t="s">
        <v>845</v>
      </c>
      <c r="F129" s="334" t="s">
        <v>846</v>
      </c>
    </row>
    <row r="130" spans="1:6">
      <c r="A130" s="328" t="s">
        <v>847</v>
      </c>
      <c r="B130" s="329" t="s">
        <v>848</v>
      </c>
      <c r="C130" s="329" t="s">
        <v>849</v>
      </c>
      <c r="D130" s="329" t="s">
        <v>808</v>
      </c>
      <c r="E130" s="329" t="s">
        <v>850</v>
      </c>
      <c r="F130" s="334" t="s">
        <v>851</v>
      </c>
    </row>
    <row r="131" spans="1:6">
      <c r="A131" s="707" t="s">
        <v>852</v>
      </c>
      <c r="B131" s="708"/>
      <c r="C131" s="708"/>
      <c r="D131" s="708"/>
      <c r="E131" s="708"/>
      <c r="F131" s="709"/>
    </row>
    <row r="132" spans="1:6">
      <c r="A132" s="328" t="s">
        <v>853</v>
      </c>
      <c r="B132" s="329" t="s">
        <v>854</v>
      </c>
      <c r="C132" s="329" t="s">
        <v>855</v>
      </c>
      <c r="D132" s="329" t="s">
        <v>852</v>
      </c>
      <c r="E132" s="329" t="s">
        <v>856</v>
      </c>
      <c r="F132" s="334" t="s">
        <v>857</v>
      </c>
    </row>
    <row r="133" spans="1:6">
      <c r="A133" s="707" t="s">
        <v>858</v>
      </c>
      <c r="B133" s="708"/>
      <c r="C133" s="708"/>
      <c r="D133" s="708"/>
      <c r="E133" s="708"/>
      <c r="F133" s="709"/>
    </row>
    <row r="134" spans="1:6">
      <c r="A134" s="328" t="s">
        <v>859</v>
      </c>
      <c r="B134" s="329" t="s">
        <v>859</v>
      </c>
      <c r="C134" s="329" t="s">
        <v>859</v>
      </c>
      <c r="D134" s="329" t="s">
        <v>860</v>
      </c>
      <c r="E134" s="331">
        <v>350</v>
      </c>
      <c r="F134" s="334" t="s">
        <v>861</v>
      </c>
    </row>
    <row r="135" spans="1:6">
      <c r="A135" s="328" t="s">
        <v>862</v>
      </c>
      <c r="B135" s="329" t="s">
        <v>862</v>
      </c>
      <c r="C135" s="329" t="s">
        <v>862</v>
      </c>
      <c r="D135" s="329" t="s">
        <v>860</v>
      </c>
      <c r="E135" s="331">
        <v>550</v>
      </c>
      <c r="F135" s="334" t="s">
        <v>863</v>
      </c>
    </row>
    <row r="136" spans="1:6">
      <c r="A136" s="328" t="s">
        <v>864</v>
      </c>
      <c r="B136" s="329" t="s">
        <v>864</v>
      </c>
      <c r="C136" s="329" t="s">
        <v>864</v>
      </c>
      <c r="D136" s="329" t="s">
        <v>860</v>
      </c>
      <c r="E136" s="331">
        <v>1000</v>
      </c>
      <c r="F136" s="334" t="s">
        <v>865</v>
      </c>
    </row>
    <row r="137" spans="1:6">
      <c r="A137" s="328" t="s">
        <v>866</v>
      </c>
      <c r="B137" s="329" t="s">
        <v>866</v>
      </c>
      <c r="C137" s="329" t="s">
        <v>866</v>
      </c>
      <c r="D137" s="329" t="s">
        <v>860</v>
      </c>
      <c r="E137" s="329" t="s">
        <v>867</v>
      </c>
      <c r="F137" s="334" t="s">
        <v>868</v>
      </c>
    </row>
    <row r="138" spans="1:6">
      <c r="A138" s="328" t="s">
        <v>869</v>
      </c>
      <c r="B138" s="329" t="s">
        <v>870</v>
      </c>
      <c r="C138" s="329" t="s">
        <v>870</v>
      </c>
      <c r="D138" s="329" t="s">
        <v>860</v>
      </c>
      <c r="E138" s="329" t="s">
        <v>871</v>
      </c>
      <c r="F138" s="334" t="s">
        <v>870</v>
      </c>
    </row>
    <row r="139" spans="1:6">
      <c r="A139" s="328" t="s">
        <v>872</v>
      </c>
      <c r="B139" s="329" t="s">
        <v>873</v>
      </c>
      <c r="C139" s="329" t="s">
        <v>873</v>
      </c>
      <c r="D139" s="329" t="s">
        <v>860</v>
      </c>
      <c r="E139" s="329" t="s">
        <v>871</v>
      </c>
      <c r="F139" s="334" t="s">
        <v>873</v>
      </c>
    </row>
    <row r="140" spans="1:6">
      <c r="A140" s="328" t="s">
        <v>874</v>
      </c>
      <c r="B140" s="329" t="s">
        <v>875</v>
      </c>
      <c r="C140" s="329" t="s">
        <v>875</v>
      </c>
      <c r="D140" s="329" t="s">
        <v>860</v>
      </c>
      <c r="E140" s="329" t="s">
        <v>876</v>
      </c>
      <c r="F140" s="334" t="s">
        <v>875</v>
      </c>
    </row>
    <row r="141" spans="1:6">
      <c r="A141" s="328" t="s">
        <v>877</v>
      </c>
      <c r="B141" s="329" t="s">
        <v>878</v>
      </c>
      <c r="C141" s="329" t="s">
        <v>878</v>
      </c>
      <c r="D141" s="329" t="s">
        <v>860</v>
      </c>
      <c r="E141" s="329" t="s">
        <v>871</v>
      </c>
      <c r="F141" s="334" t="s">
        <v>878</v>
      </c>
    </row>
    <row r="142" spans="1:6">
      <c r="A142" s="328" t="s">
        <v>879</v>
      </c>
      <c r="B142" s="329" t="s">
        <v>880</v>
      </c>
      <c r="C142" s="329" t="s">
        <v>880</v>
      </c>
      <c r="D142" s="329" t="s">
        <v>860</v>
      </c>
      <c r="E142" s="329" t="s">
        <v>871</v>
      </c>
      <c r="F142" s="334" t="s">
        <v>880</v>
      </c>
    </row>
    <row r="143" spans="1:6">
      <c r="A143" s="328" t="s">
        <v>881</v>
      </c>
      <c r="B143" s="329" t="s">
        <v>882</v>
      </c>
      <c r="C143" s="329" t="s">
        <v>882</v>
      </c>
      <c r="D143" s="329" t="s">
        <v>860</v>
      </c>
      <c r="E143" s="329" t="s">
        <v>883</v>
      </c>
      <c r="F143" s="334" t="s">
        <v>882</v>
      </c>
    </row>
    <row r="144" spans="1:6">
      <c r="A144" s="328" t="s">
        <v>884</v>
      </c>
      <c r="B144" s="329" t="s">
        <v>885</v>
      </c>
      <c r="C144" s="329" t="s">
        <v>885</v>
      </c>
      <c r="D144" s="329" t="s">
        <v>860</v>
      </c>
      <c r="E144" s="329" t="s">
        <v>883</v>
      </c>
      <c r="F144" s="334" t="s">
        <v>885</v>
      </c>
    </row>
    <row r="145" spans="1:6">
      <c r="A145" s="328" t="s">
        <v>886</v>
      </c>
      <c r="B145" s="329" t="s">
        <v>887</v>
      </c>
      <c r="C145" s="329" t="s">
        <v>887</v>
      </c>
      <c r="D145" s="329" t="s">
        <v>860</v>
      </c>
      <c r="E145" s="329" t="s">
        <v>883</v>
      </c>
      <c r="F145" s="334" t="s">
        <v>887</v>
      </c>
    </row>
    <row r="146" spans="1:6">
      <c r="A146" s="707" t="s">
        <v>888</v>
      </c>
      <c r="B146" s="708"/>
      <c r="C146" s="708"/>
      <c r="D146" s="708"/>
      <c r="E146" s="708"/>
      <c r="F146" s="709"/>
    </row>
    <row r="147" spans="1:6" ht="14.25" customHeight="1">
      <c r="A147" s="328" t="s">
        <v>889</v>
      </c>
      <c r="B147" s="329"/>
      <c r="C147" s="329" t="s">
        <v>890</v>
      </c>
      <c r="D147" s="329" t="s">
        <v>888</v>
      </c>
      <c r="E147" s="329"/>
      <c r="F147" s="329"/>
    </row>
  </sheetData>
  <mergeCells count="22">
    <mergeCell ref="A1:F1"/>
    <mergeCell ref="A2:F2"/>
    <mergeCell ref="A62:F62"/>
    <mergeCell ref="A77:F77"/>
    <mergeCell ref="A92:F92"/>
    <mergeCell ref="A3:F3"/>
    <mergeCell ref="A4:F4"/>
    <mergeCell ref="A17:F17"/>
    <mergeCell ref="A21:F21"/>
    <mergeCell ref="A26:F26"/>
    <mergeCell ref="A38:F38"/>
    <mergeCell ref="A47:F47"/>
    <mergeCell ref="A27:F27"/>
    <mergeCell ref="A29:F29"/>
    <mergeCell ref="A34:F34"/>
    <mergeCell ref="A36:F36"/>
    <mergeCell ref="A37:F37"/>
    <mergeCell ref="A121:F121"/>
    <mergeCell ref="A131:F131"/>
    <mergeCell ref="A133:F133"/>
    <mergeCell ref="A146:F146"/>
    <mergeCell ref="A108:F108"/>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2F7AA-AC9A-4CDD-A71E-789CEF25030A}">
  <sheetPr codeName="Hoja4"/>
  <dimension ref="A1:P25"/>
  <sheetViews>
    <sheetView showGridLines="0" zoomScaleNormal="100" workbookViewId="0">
      <pane ySplit="1" topLeftCell="A2" activePane="bottomLeft" state="frozen"/>
      <selection pane="bottomLeft" activeCell="L3" sqref="L3"/>
    </sheetView>
  </sheetViews>
  <sheetFormatPr defaultColWidth="11.42578125" defaultRowHeight="15"/>
  <cols>
    <col min="1" max="1" width="13.42578125" style="127" customWidth="1"/>
    <col min="2" max="2" width="6.7109375" style="127" bestFit="1" customWidth="1"/>
    <col min="3" max="3" width="12.140625" style="127" bestFit="1" customWidth="1"/>
    <col min="4" max="5" width="29.7109375" style="127" customWidth="1"/>
    <col min="6" max="6" width="13.5703125" style="127" customWidth="1"/>
    <col min="7" max="8" width="8.28515625" style="127" customWidth="1"/>
    <col min="9" max="12" width="14.85546875" style="127" customWidth="1"/>
    <col min="13" max="16384" width="11.42578125" style="127"/>
  </cols>
  <sheetData>
    <row r="1" spans="1:16" customFormat="1" ht="54.6" customHeight="1">
      <c r="A1" s="30"/>
      <c r="B1" s="140"/>
      <c r="C1" s="140"/>
      <c r="D1" s="609" t="s">
        <v>891</v>
      </c>
      <c r="E1" s="609"/>
      <c r="F1" s="609"/>
      <c r="G1" s="609"/>
      <c r="H1" s="609"/>
      <c r="I1" s="609"/>
      <c r="J1" s="609"/>
      <c r="K1" s="609"/>
      <c r="L1" s="31" t="s">
        <v>892</v>
      </c>
      <c r="M1" s="30"/>
    </row>
    <row r="2" spans="1:16" customFormat="1" ht="15.75" thickBot="1">
      <c r="A2" s="702" t="s">
        <v>893</v>
      </c>
      <c r="B2" s="703"/>
      <c r="C2" s="703"/>
      <c r="D2" s="703"/>
      <c r="E2" s="703"/>
      <c r="F2" s="703"/>
      <c r="G2" s="703"/>
      <c r="H2" s="703"/>
      <c r="I2" s="703"/>
      <c r="J2" s="703"/>
      <c r="K2" s="703"/>
      <c r="L2" s="703"/>
      <c r="M2" s="703"/>
      <c r="N2" s="703"/>
      <c r="O2" s="703"/>
      <c r="P2" s="703"/>
    </row>
    <row r="3" spans="1:16" customFormat="1">
      <c r="A3" s="141"/>
      <c r="B3" s="142"/>
      <c r="C3" s="142"/>
      <c r="D3" s="142"/>
      <c r="E3" s="142"/>
      <c r="F3" s="142"/>
      <c r="G3" s="142"/>
      <c r="H3" s="142"/>
      <c r="I3" s="142"/>
      <c r="J3" s="142"/>
      <c r="K3" s="142"/>
      <c r="L3" t="s">
        <v>894</v>
      </c>
      <c r="M3" s="142"/>
      <c r="N3" s="142"/>
      <c r="O3" s="142"/>
      <c r="P3" s="142"/>
    </row>
    <row r="4" spans="1:16" customFormat="1">
      <c r="B4" s="626" t="s">
        <v>895</v>
      </c>
      <c r="C4" s="626"/>
      <c r="D4" s="626"/>
      <c r="E4" s="626"/>
      <c r="F4" s="626"/>
      <c r="G4" s="626"/>
      <c r="H4" s="626"/>
      <c r="I4" s="626"/>
      <c r="J4" s="626"/>
      <c r="K4" s="626"/>
      <c r="L4" s="626"/>
    </row>
    <row r="5" spans="1:16" customFormat="1">
      <c r="B5" s="121" t="s">
        <v>27</v>
      </c>
      <c r="C5" s="121" t="s">
        <v>28</v>
      </c>
      <c r="D5" s="121" t="s">
        <v>490</v>
      </c>
      <c r="E5" s="143" t="s">
        <v>896</v>
      </c>
      <c r="F5" s="143" t="s">
        <v>897</v>
      </c>
      <c r="G5" s="143" t="s">
        <v>29</v>
      </c>
      <c r="H5" s="143" t="s">
        <v>494</v>
      </c>
      <c r="I5" s="143" t="s">
        <v>30</v>
      </c>
      <c r="J5" s="143" t="s">
        <v>498</v>
      </c>
      <c r="K5" s="143" t="s">
        <v>499</v>
      </c>
      <c r="L5" s="143" t="s">
        <v>380</v>
      </c>
    </row>
    <row r="6" spans="1:16" customFormat="1">
      <c r="B6" s="122">
        <v>1</v>
      </c>
      <c r="C6" s="2" t="s">
        <v>99</v>
      </c>
      <c r="D6" s="8"/>
      <c r="E6" s="8"/>
      <c r="F6" s="3">
        <v>0</v>
      </c>
      <c r="G6" s="3">
        <v>0</v>
      </c>
      <c r="H6" s="9">
        <v>0</v>
      </c>
      <c r="I6" s="7">
        <v>0</v>
      </c>
      <c r="J6" s="144">
        <f>I6*G6</f>
        <v>0</v>
      </c>
      <c r="K6" s="144">
        <f>J6*H6</f>
        <v>0</v>
      </c>
      <c r="L6" s="144">
        <f>J6+K6</f>
        <v>0</v>
      </c>
    </row>
    <row r="7" spans="1:16" customFormat="1">
      <c r="B7" s="122">
        <v>2</v>
      </c>
      <c r="C7" s="2" t="s">
        <v>898</v>
      </c>
      <c r="D7" s="8"/>
      <c r="E7" s="8"/>
      <c r="F7" s="3">
        <v>0</v>
      </c>
      <c r="G7" s="3">
        <v>0</v>
      </c>
      <c r="H7" s="9">
        <v>0</v>
      </c>
      <c r="I7" s="7">
        <v>0</v>
      </c>
      <c r="J7" s="144">
        <f t="shared" ref="J7:K9" si="0">I7*G7</f>
        <v>0</v>
      </c>
      <c r="K7" s="144">
        <f t="shared" si="0"/>
        <v>0</v>
      </c>
      <c r="L7" s="144">
        <f>J7+K7</f>
        <v>0</v>
      </c>
    </row>
    <row r="8" spans="1:16" customFormat="1">
      <c r="B8" s="122">
        <v>3</v>
      </c>
      <c r="C8" s="2" t="s">
        <v>899</v>
      </c>
      <c r="D8" s="8"/>
      <c r="E8" s="8"/>
      <c r="F8" s="3">
        <v>0</v>
      </c>
      <c r="G8" s="3">
        <v>0</v>
      </c>
      <c r="H8" s="9">
        <v>0</v>
      </c>
      <c r="I8" s="7">
        <v>0</v>
      </c>
      <c r="J8" s="144">
        <f t="shared" si="0"/>
        <v>0</v>
      </c>
      <c r="K8" s="144">
        <f t="shared" si="0"/>
        <v>0</v>
      </c>
      <c r="L8" s="144">
        <f>J8+K8</f>
        <v>0</v>
      </c>
    </row>
    <row r="9" spans="1:16" customFormat="1">
      <c r="B9" s="122">
        <v>4</v>
      </c>
      <c r="C9" s="2" t="s">
        <v>37</v>
      </c>
      <c r="D9" s="8"/>
      <c r="E9" s="8"/>
      <c r="F9" s="3">
        <v>0</v>
      </c>
      <c r="G9" s="3">
        <v>0</v>
      </c>
      <c r="H9" s="9">
        <v>0</v>
      </c>
      <c r="I9" s="7">
        <v>0</v>
      </c>
      <c r="J9" s="144">
        <f t="shared" si="0"/>
        <v>0</v>
      </c>
      <c r="K9" s="144">
        <f t="shared" si="0"/>
        <v>0</v>
      </c>
      <c r="L9" s="144">
        <f>J9+K9</f>
        <v>0</v>
      </c>
    </row>
    <row r="10" spans="1:16" customFormat="1">
      <c r="B10" s="635" t="s">
        <v>187</v>
      </c>
      <c r="C10" s="691"/>
      <c r="D10" s="691"/>
      <c r="E10" s="636"/>
      <c r="F10" s="143">
        <f>SUMIF(G6:G9,"&gt;0",F6:F9)</f>
        <v>0</v>
      </c>
      <c r="G10" s="633"/>
      <c r="H10" s="658"/>
      <c r="I10" s="634"/>
      <c r="J10" s="145">
        <f>SUM(J6:J9)</f>
        <v>0</v>
      </c>
      <c r="K10" s="145">
        <f>SUM(K6:K9)</f>
        <v>0</v>
      </c>
      <c r="L10" s="145">
        <f>SUM(L6:L9)</f>
        <v>0</v>
      </c>
    </row>
    <row r="11" spans="1:16" customFormat="1"/>
    <row r="12" spans="1:16" customFormat="1">
      <c r="B12" s="626" t="s">
        <v>900</v>
      </c>
      <c r="C12" s="626"/>
      <c r="D12" s="626"/>
      <c r="E12" s="626"/>
      <c r="F12" s="626"/>
      <c r="G12" s="626"/>
      <c r="H12" s="626"/>
      <c r="I12" s="626"/>
      <c r="J12" s="626"/>
      <c r="K12" s="626"/>
      <c r="L12" s="626"/>
    </row>
    <row r="13" spans="1:16" customFormat="1">
      <c r="B13" s="121" t="s">
        <v>27</v>
      </c>
      <c r="C13" s="121" t="s">
        <v>28</v>
      </c>
      <c r="D13" s="121" t="s">
        <v>490</v>
      </c>
      <c r="E13" s="143" t="s">
        <v>896</v>
      </c>
      <c r="F13" s="143" t="s">
        <v>897</v>
      </c>
      <c r="G13" s="143" t="s">
        <v>29</v>
      </c>
      <c r="H13" s="143" t="s">
        <v>494</v>
      </c>
      <c r="I13" s="143" t="s">
        <v>30</v>
      </c>
      <c r="J13" s="143" t="s">
        <v>498</v>
      </c>
      <c r="K13" s="143" t="s">
        <v>499</v>
      </c>
      <c r="L13" s="143" t="s">
        <v>380</v>
      </c>
    </row>
    <row r="14" spans="1:16" customFormat="1">
      <c r="B14" s="122">
        <v>1</v>
      </c>
      <c r="C14" s="2" t="s">
        <v>40</v>
      </c>
      <c r="D14" s="8"/>
      <c r="E14" s="8"/>
      <c r="F14" s="3">
        <v>0</v>
      </c>
      <c r="G14" s="3">
        <v>0</v>
      </c>
      <c r="H14" s="9">
        <v>0</v>
      </c>
      <c r="I14" s="7">
        <v>0</v>
      </c>
      <c r="J14" s="144">
        <f t="shared" ref="J14:K16" si="1">I14*G14</f>
        <v>0</v>
      </c>
      <c r="K14" s="144">
        <f t="shared" si="1"/>
        <v>0</v>
      </c>
      <c r="L14" s="144">
        <f>J14+K14</f>
        <v>0</v>
      </c>
    </row>
    <row r="15" spans="1:16" customFormat="1">
      <c r="B15" s="122">
        <v>2</v>
      </c>
      <c r="C15" s="2" t="s">
        <v>899</v>
      </c>
      <c r="D15" s="8"/>
      <c r="E15" s="8"/>
      <c r="F15" s="3">
        <v>0</v>
      </c>
      <c r="G15" s="3">
        <v>0</v>
      </c>
      <c r="H15" s="9">
        <v>0</v>
      </c>
      <c r="I15" s="7">
        <v>0</v>
      </c>
      <c r="J15" s="144">
        <f t="shared" si="1"/>
        <v>0</v>
      </c>
      <c r="K15" s="144">
        <f t="shared" si="1"/>
        <v>0</v>
      </c>
      <c r="L15" s="144">
        <f>J15+K15</f>
        <v>0</v>
      </c>
      <c r="O15" s="146"/>
    </row>
    <row r="16" spans="1:16" customFormat="1">
      <c r="B16" s="122">
        <v>3</v>
      </c>
      <c r="C16" s="2" t="s">
        <v>37</v>
      </c>
      <c r="D16" s="8"/>
      <c r="E16" s="8"/>
      <c r="F16" s="3">
        <v>0</v>
      </c>
      <c r="G16" s="3">
        <v>0</v>
      </c>
      <c r="H16" s="9">
        <v>0</v>
      </c>
      <c r="I16" s="7">
        <v>0</v>
      </c>
      <c r="J16" s="144">
        <f t="shared" si="1"/>
        <v>0</v>
      </c>
      <c r="K16" s="144">
        <f t="shared" si="1"/>
        <v>0</v>
      </c>
      <c r="L16" s="144">
        <f>J16+K16</f>
        <v>0</v>
      </c>
    </row>
    <row r="17" spans="1:16" customFormat="1">
      <c r="B17" s="635" t="s">
        <v>187</v>
      </c>
      <c r="C17" s="691"/>
      <c r="D17" s="691"/>
      <c r="E17" s="636"/>
      <c r="F17" s="143">
        <f>SUMIF(G14:G16,"&gt;0",F14:F16)</f>
        <v>0</v>
      </c>
      <c r="G17" s="633"/>
      <c r="H17" s="658"/>
      <c r="I17" s="634"/>
      <c r="J17" s="145">
        <f>SUM(J14:J16)</f>
        <v>0</v>
      </c>
      <c r="K17" s="145">
        <f>SUM(K14:K16)</f>
        <v>0</v>
      </c>
      <c r="L17" s="145">
        <f>SUM(L14:L16)</f>
        <v>0</v>
      </c>
    </row>
    <row r="18" spans="1:16" customFormat="1"/>
    <row r="19" spans="1:16" customFormat="1" ht="15.75" thickBot="1">
      <c r="A19" s="702" t="s">
        <v>901</v>
      </c>
      <c r="B19" s="703"/>
      <c r="C19" s="703"/>
      <c r="D19" s="703"/>
      <c r="E19" s="703"/>
      <c r="F19" s="703"/>
      <c r="G19" s="703"/>
      <c r="H19" s="703"/>
      <c r="I19" s="703"/>
      <c r="J19" s="703"/>
      <c r="K19" s="703"/>
      <c r="L19" s="703"/>
      <c r="M19" s="703"/>
      <c r="N19" s="703"/>
      <c r="O19" s="703"/>
      <c r="P19" s="703"/>
    </row>
    <row r="20" spans="1:16" customFormat="1"/>
    <row r="21" spans="1:16">
      <c r="L21" s="147"/>
      <c r="M21" s="147"/>
    </row>
    <row r="22" spans="1:16">
      <c r="B22" s="128" t="s">
        <v>27</v>
      </c>
      <c r="C22" s="128" t="s">
        <v>489</v>
      </c>
      <c r="D22" s="128" t="s">
        <v>486</v>
      </c>
      <c r="E22" s="128" t="s">
        <v>198</v>
      </c>
      <c r="F22" s="722" t="s">
        <v>902</v>
      </c>
      <c r="G22" s="722"/>
      <c r="H22" s="722"/>
      <c r="I22" s="128" t="s">
        <v>903</v>
      </c>
      <c r="J22" s="128" t="s">
        <v>904</v>
      </c>
      <c r="L22" s="147"/>
      <c r="M22" s="147"/>
    </row>
    <row r="23" spans="1:16">
      <c r="B23" s="132"/>
      <c r="C23" s="148"/>
      <c r="D23" s="148"/>
      <c r="E23" s="149"/>
      <c r="F23" s="724"/>
      <c r="G23" s="724"/>
      <c r="H23" s="724"/>
      <c r="I23" s="149"/>
      <c r="J23" s="149"/>
      <c r="L23" s="147"/>
      <c r="M23" s="147"/>
    </row>
    <row r="24" spans="1:16">
      <c r="B24" s="721" t="s">
        <v>187</v>
      </c>
      <c r="C24" s="721"/>
      <c r="D24" s="721"/>
      <c r="E24" s="150"/>
      <c r="F24" s="723"/>
      <c r="G24" s="723"/>
      <c r="H24" s="723"/>
      <c r="I24" s="150"/>
      <c r="J24" s="150"/>
    </row>
    <row r="25" spans="1:16">
      <c r="I25" s="151"/>
      <c r="J25" s="151"/>
    </row>
  </sheetData>
  <sheetProtection insertRows="0" deleteRows="0"/>
  <mergeCells count="13">
    <mergeCell ref="B24:D24"/>
    <mergeCell ref="F22:H22"/>
    <mergeCell ref="F24:H24"/>
    <mergeCell ref="F23:H23"/>
    <mergeCell ref="D1:K1"/>
    <mergeCell ref="A2:P2"/>
    <mergeCell ref="A19:P19"/>
    <mergeCell ref="B12:L12"/>
    <mergeCell ref="B4:L4"/>
    <mergeCell ref="B10:E10"/>
    <mergeCell ref="G10:I10"/>
    <mergeCell ref="B17:E17"/>
    <mergeCell ref="G17:I17"/>
  </mergeCells>
  <conditionalFormatting sqref="B12 B13:L13 B17:L17">
    <cfRule type="expression" dxfId="7" priority="934">
      <formula>COUNTIFS($C$22:$C$24,"Optional")=0</formula>
    </cfRule>
  </conditionalFormatting>
  <conditionalFormatting sqref="B14:C16 J14:L16">
    <cfRule type="expression" dxfId="6" priority="937">
      <formula>COUNTIFS($C$22:$C$24,"Optional")=0</formula>
    </cfRule>
  </conditionalFormatting>
  <conditionalFormatting sqref="D14:I16">
    <cfRule type="expression" dxfId="5" priority="939">
      <formula>COUNTIFS($C$22:$C$24,"Optional")=0</formula>
    </cfRule>
  </conditionalFormatting>
  <conditionalFormatting sqref="B6:C9 J6:L9">
    <cfRule type="expression" dxfId="4" priority="940">
      <formula>COUNTIFS($C$22:$C$24,"Required")=0</formula>
    </cfRule>
  </conditionalFormatting>
  <conditionalFormatting sqref="D6:I9">
    <cfRule type="expression" dxfId="3" priority="942">
      <formula>COUNTIFS($C$22:$C$24,"Required")=0</formula>
    </cfRule>
  </conditionalFormatting>
  <conditionalFormatting sqref="B4 B5:L5 B10:L10">
    <cfRule type="expression" dxfId="2" priority="943">
      <formula>COUNTIFS($C$22:$C$24,"Required")=0</formula>
    </cfRule>
  </conditionalFormatting>
  <pageMargins left="0.25" right="0.25" top="0.75" bottom="0.75" header="0.3" footer="0.3"/>
  <pageSetup scale="67"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LogisticsGen">
                <anchor moveWithCells="1">
                  <from>
                    <xdr:col>10</xdr:col>
                    <xdr:colOff>85725</xdr:colOff>
                    <xdr:row>19</xdr:row>
                    <xdr:rowOff>171450</xdr:rowOff>
                  </from>
                  <to>
                    <xdr:col>10</xdr:col>
                    <xdr:colOff>819150</xdr:colOff>
                    <xdr:row>21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2C723-60C6-4268-AC2B-11366B1EADE3}">
  <sheetPr codeName="Hoja6"/>
  <dimension ref="A1:S100"/>
  <sheetViews>
    <sheetView showGridLines="0" zoomScale="93" zoomScaleNormal="112" workbookViewId="0">
      <pane ySplit="1" topLeftCell="A2" activePane="bottomLeft" state="frozen"/>
      <selection pane="bottomLeft" activeCell="B7" sqref="B7"/>
    </sheetView>
  </sheetViews>
  <sheetFormatPr defaultColWidth="11.42578125" defaultRowHeight="15"/>
  <cols>
    <col min="1" max="1" width="11.42578125" style="234"/>
    <col min="2" max="2" width="6.28515625" style="127" customWidth="1"/>
    <col min="3" max="3" width="13.42578125" style="127" customWidth="1"/>
    <col min="4" max="4" width="53.85546875" style="127" bestFit="1" customWidth="1"/>
    <col min="5" max="5" width="5.5703125" style="127" customWidth="1"/>
    <col min="6" max="8" width="11.42578125" style="127"/>
    <col min="9" max="9" width="8.5703125" style="127" customWidth="1"/>
    <col min="10" max="10" width="12.85546875" style="127" bestFit="1" customWidth="1"/>
    <col min="11" max="12" width="11.42578125" style="127"/>
    <col min="13" max="13" width="11.5703125" style="127" customWidth="1"/>
    <col min="14" max="14" width="6" style="127" customWidth="1"/>
    <col min="15" max="15" width="30.42578125" style="127" customWidth="1"/>
    <col min="16" max="16384" width="11.42578125" style="127"/>
  </cols>
  <sheetData>
    <row r="1" spans="1:17" customFormat="1" ht="54.6" customHeight="1">
      <c r="A1" s="140"/>
      <c r="B1" s="30"/>
      <c r="C1" s="30"/>
      <c r="D1" s="609" t="s">
        <v>905</v>
      </c>
      <c r="E1" s="609"/>
      <c r="F1" s="609"/>
      <c r="G1" s="609"/>
      <c r="H1" s="609"/>
      <c r="I1" s="609"/>
      <c r="J1" s="609"/>
      <c r="K1" s="609"/>
      <c r="L1" s="31" t="s">
        <v>906</v>
      </c>
    </row>
    <row r="3" spans="1:17" ht="15" customHeight="1">
      <c r="A3" s="389"/>
      <c r="B3" s="725" t="s">
        <v>427</v>
      </c>
      <c r="C3" s="725"/>
      <c r="D3" s="725"/>
      <c r="E3" s="725"/>
      <c r="F3" s="725"/>
      <c r="G3" s="725"/>
      <c r="H3" s="725"/>
      <c r="I3" s="725"/>
      <c r="J3" s="725"/>
      <c r="K3" s="725"/>
    </row>
    <row r="4" spans="1:17" ht="16.899999999999999" customHeight="1">
      <c r="A4" s="389"/>
      <c r="B4" s="128" t="s">
        <v>27</v>
      </c>
      <c r="C4" s="129" t="s">
        <v>907</v>
      </c>
      <c r="D4" s="129" t="s">
        <v>28</v>
      </c>
      <c r="E4" s="128" t="s">
        <v>29</v>
      </c>
      <c r="F4" s="130" t="s">
        <v>30</v>
      </c>
      <c r="G4" s="130" t="s">
        <v>199</v>
      </c>
      <c r="H4" s="130" t="s">
        <v>31</v>
      </c>
      <c r="I4" s="131" t="s">
        <v>908</v>
      </c>
      <c r="J4" s="130" t="s">
        <v>909</v>
      </c>
      <c r="K4" s="130" t="s">
        <v>910</v>
      </c>
    </row>
    <row r="5" spans="1:17" ht="14.45" customHeight="1">
      <c r="B5" s="122"/>
      <c r="C5" s="2"/>
      <c r="D5" s="2"/>
      <c r="E5" s="122"/>
      <c r="F5" s="238"/>
      <c r="G5" s="134"/>
      <c r="H5" s="238"/>
      <c r="I5" s="239"/>
      <c r="J5" s="238"/>
      <c r="K5" s="238"/>
      <c r="M5" s="135"/>
      <c r="N5" s="136"/>
      <c r="O5" s="135"/>
    </row>
    <row r="6" spans="1:17" ht="14.45" customHeight="1">
      <c r="A6" s="155"/>
      <c r="B6"/>
      <c r="C6"/>
      <c r="D6"/>
      <c r="E6"/>
      <c r="F6"/>
      <c r="G6"/>
      <c r="H6"/>
      <c r="I6"/>
      <c r="J6"/>
      <c r="K6"/>
      <c r="L6"/>
      <c r="M6"/>
      <c r="N6"/>
      <c r="O6"/>
    </row>
    <row r="7" spans="1:17">
      <c r="A7" s="155"/>
      <c r="B7"/>
      <c r="C7"/>
      <c r="D7"/>
      <c r="E7"/>
      <c r="F7"/>
      <c r="G7"/>
      <c r="H7"/>
      <c r="I7"/>
      <c r="J7"/>
      <c r="K7"/>
      <c r="L7"/>
      <c r="M7"/>
      <c r="N7"/>
      <c r="O7"/>
      <c r="Q7" s="137"/>
    </row>
    <row r="8" spans="1:17" ht="14.45" customHeight="1">
      <c r="A8" s="155"/>
      <c r="B8"/>
      <c r="C8"/>
      <c r="D8"/>
      <c r="E8"/>
      <c r="F8"/>
      <c r="G8"/>
      <c r="H8"/>
      <c r="I8"/>
      <c r="J8"/>
      <c r="K8"/>
      <c r="L8"/>
      <c r="M8"/>
      <c r="N8"/>
      <c r="O8"/>
      <c r="Q8" s="137"/>
    </row>
    <row r="9" spans="1:17" ht="14.45" customHeight="1">
      <c r="A9" s="155"/>
      <c r="B9"/>
      <c r="C9"/>
      <c r="D9"/>
      <c r="E9"/>
      <c r="F9"/>
      <c r="G9"/>
      <c r="H9"/>
      <c r="I9"/>
      <c r="J9"/>
      <c r="K9"/>
      <c r="L9"/>
      <c r="M9"/>
      <c r="N9"/>
      <c r="O9"/>
    </row>
    <row r="10" spans="1:17">
      <c r="A10" s="155"/>
      <c r="B10"/>
      <c r="C10"/>
      <c r="D10"/>
      <c r="E10"/>
      <c r="F10"/>
      <c r="G10"/>
      <c r="H10"/>
      <c r="I10"/>
      <c r="J10"/>
      <c r="K10"/>
      <c r="L10"/>
      <c r="M10"/>
      <c r="N10"/>
      <c r="O10"/>
    </row>
    <row r="11" spans="1:17">
      <c r="A11" s="155"/>
      <c r="B11"/>
      <c r="C11"/>
      <c r="D11"/>
      <c r="E11"/>
      <c r="F11"/>
      <c r="G11"/>
      <c r="H11"/>
      <c r="I11"/>
      <c r="J11"/>
      <c r="K11"/>
      <c r="L11"/>
      <c r="M11"/>
      <c r="N11"/>
      <c r="O11"/>
    </row>
    <row r="12" spans="1:17" ht="14.45" customHeight="1">
      <c r="A12" s="155"/>
      <c r="B12"/>
      <c r="C12"/>
      <c r="D12"/>
      <c r="E12"/>
      <c r="F12"/>
      <c r="G12"/>
      <c r="H12"/>
      <c r="I12"/>
      <c r="J12"/>
      <c r="K12"/>
      <c r="L12"/>
      <c r="M12"/>
      <c r="N12"/>
      <c r="O12"/>
    </row>
    <row r="13" spans="1:17">
      <c r="A13" s="155"/>
      <c r="B13"/>
      <c r="C13"/>
      <c r="D13"/>
      <c r="E13"/>
      <c r="F13"/>
      <c r="G13"/>
      <c r="H13"/>
      <c r="I13"/>
      <c r="J13"/>
      <c r="K13"/>
      <c r="L13"/>
      <c r="M13"/>
      <c r="N13"/>
      <c r="O13"/>
    </row>
    <row r="14" spans="1:17">
      <c r="A14" s="155"/>
      <c r="B14"/>
      <c r="C14"/>
      <c r="D14"/>
      <c r="E14"/>
      <c r="F14"/>
      <c r="G14"/>
      <c r="H14"/>
      <c r="I14"/>
      <c r="J14"/>
      <c r="K14"/>
      <c r="L14"/>
      <c r="M14"/>
      <c r="N14"/>
      <c r="O14"/>
    </row>
    <row r="15" spans="1:17" ht="16.149999999999999" customHeight="1">
      <c r="A15" s="155"/>
      <c r="B15"/>
      <c r="C15"/>
      <c r="D15"/>
      <c r="E15"/>
      <c r="F15"/>
      <c r="G15"/>
      <c r="H15"/>
      <c r="I15"/>
      <c r="J15"/>
      <c r="K15"/>
      <c r="L15"/>
      <c r="M15"/>
      <c r="N15"/>
      <c r="O15"/>
    </row>
    <row r="16" spans="1:17">
      <c r="A16" s="155"/>
      <c r="B16"/>
      <c r="C16"/>
      <c r="D16"/>
      <c r="E16"/>
      <c r="F16"/>
      <c r="G16"/>
      <c r="H16"/>
      <c r="I16"/>
      <c r="J16"/>
      <c r="K16"/>
      <c r="L16"/>
      <c r="M16"/>
      <c r="N16"/>
      <c r="O16"/>
    </row>
    <row r="17" spans="1:19">
      <c r="A17" s="155"/>
      <c r="B17"/>
      <c r="C17"/>
      <c r="D17"/>
      <c r="E17"/>
      <c r="F17"/>
      <c r="G17"/>
      <c r="H17"/>
      <c r="I17"/>
      <c r="J17"/>
      <c r="K17"/>
      <c r="L17"/>
      <c r="M17"/>
      <c r="N17"/>
      <c r="O17"/>
      <c r="S17" s="138"/>
    </row>
    <row r="18" spans="1:19">
      <c r="A18" s="155"/>
      <c r="B18"/>
      <c r="C18"/>
      <c r="D18"/>
      <c r="E18"/>
      <c r="F18"/>
      <c r="G18"/>
      <c r="H18"/>
      <c r="I18"/>
      <c r="J18"/>
      <c r="K18"/>
      <c r="L18"/>
      <c r="M18"/>
      <c r="N18"/>
      <c r="O18"/>
    </row>
    <row r="19" spans="1:19">
      <c r="A19" s="155"/>
      <c r="B19"/>
      <c r="C19"/>
      <c r="D19"/>
      <c r="E19"/>
      <c r="F19"/>
      <c r="G19"/>
      <c r="H19"/>
      <c r="I19"/>
      <c r="J19"/>
      <c r="K19"/>
      <c r="L19"/>
      <c r="M19"/>
      <c r="N19"/>
      <c r="O19"/>
      <c r="S19" s="139"/>
    </row>
    <row r="20" spans="1:19">
      <c r="A20" s="155"/>
      <c r="B20"/>
      <c r="C20"/>
      <c r="D20"/>
      <c r="E20"/>
      <c r="F20"/>
      <c r="G20"/>
      <c r="H20"/>
      <c r="I20"/>
      <c r="J20"/>
      <c r="K20"/>
      <c r="L20"/>
      <c r="M20"/>
      <c r="N20"/>
      <c r="O20"/>
    </row>
    <row r="21" spans="1:19">
      <c r="A21" s="155"/>
      <c r="B21"/>
      <c r="C21"/>
      <c r="D21"/>
      <c r="E21"/>
      <c r="F21"/>
      <c r="G21"/>
      <c r="H21"/>
      <c r="I21"/>
      <c r="J21"/>
      <c r="K21"/>
      <c r="L21"/>
      <c r="M21"/>
      <c r="N21"/>
      <c r="O21"/>
    </row>
    <row r="22" spans="1:19">
      <c r="A22" s="155"/>
      <c r="B22"/>
      <c r="C22"/>
      <c r="D22"/>
      <c r="E22"/>
      <c r="F22"/>
      <c r="G22"/>
      <c r="H22"/>
      <c r="I22"/>
      <c r="J22"/>
      <c r="K22"/>
      <c r="L22"/>
      <c r="M22"/>
      <c r="N22"/>
      <c r="O22"/>
    </row>
    <row r="23" spans="1:19">
      <c r="A23" s="155"/>
      <c r="B23"/>
      <c r="C23"/>
      <c r="D23"/>
      <c r="E23"/>
      <c r="F23"/>
      <c r="G23"/>
      <c r="H23"/>
      <c r="I23"/>
      <c r="J23"/>
      <c r="K23"/>
      <c r="L23"/>
      <c r="M23"/>
      <c r="N23"/>
      <c r="O23"/>
    </row>
    <row r="24" spans="1:19">
      <c r="A24" s="155"/>
      <c r="B24"/>
      <c r="C24"/>
      <c r="D24"/>
      <c r="E24"/>
      <c r="F24"/>
      <c r="G24"/>
      <c r="H24"/>
      <c r="I24"/>
      <c r="J24"/>
      <c r="K24"/>
      <c r="L24"/>
      <c r="M24"/>
      <c r="N24"/>
      <c r="O24"/>
    </row>
    <row r="25" spans="1:19">
      <c r="A25" s="155"/>
      <c r="B25"/>
      <c r="C25"/>
      <c r="D25"/>
      <c r="E25"/>
      <c r="F25"/>
      <c r="G25"/>
      <c r="H25"/>
      <c r="I25"/>
      <c r="J25"/>
      <c r="K25"/>
      <c r="L25"/>
      <c r="M25"/>
      <c r="N25"/>
      <c r="O25"/>
    </row>
    <row r="26" spans="1:19">
      <c r="A26" s="155"/>
      <c r="B26"/>
      <c r="C26"/>
      <c r="D26"/>
      <c r="E26"/>
      <c r="F26"/>
      <c r="G26"/>
      <c r="H26"/>
      <c r="I26"/>
      <c r="J26"/>
      <c r="K26"/>
      <c r="L26"/>
      <c r="M26"/>
      <c r="N26"/>
      <c r="O26"/>
    </row>
    <row r="27" spans="1:19">
      <c r="A27" s="155"/>
      <c r="B27"/>
      <c r="C27"/>
      <c r="D27"/>
      <c r="E27"/>
      <c r="F27"/>
      <c r="G27"/>
      <c r="H27"/>
      <c r="I27"/>
      <c r="J27"/>
      <c r="K27"/>
      <c r="L27"/>
      <c r="M27"/>
      <c r="N27"/>
      <c r="O27"/>
    </row>
    <row r="28" spans="1:19">
      <c r="A28" s="155"/>
      <c r="B28"/>
      <c r="C28"/>
      <c r="D28"/>
      <c r="E28"/>
      <c r="F28"/>
      <c r="G28"/>
      <c r="H28"/>
      <c r="I28"/>
      <c r="J28"/>
      <c r="K28"/>
      <c r="L28"/>
      <c r="M28"/>
      <c r="N28"/>
      <c r="O28"/>
    </row>
    <row r="29" spans="1:19">
      <c r="A29" s="155"/>
      <c r="B29"/>
      <c r="C29"/>
      <c r="D29"/>
      <c r="E29"/>
      <c r="F29"/>
      <c r="G29"/>
      <c r="H29"/>
      <c r="I29"/>
      <c r="J29"/>
      <c r="K29"/>
      <c r="L29"/>
      <c r="M29"/>
      <c r="N29"/>
      <c r="O29"/>
    </row>
    <row r="30" spans="1:19">
      <c r="A30" s="155"/>
      <c r="B30"/>
      <c r="C30"/>
      <c r="D30"/>
      <c r="E30"/>
      <c r="F30"/>
      <c r="G30"/>
      <c r="H30"/>
      <c r="I30"/>
      <c r="J30"/>
      <c r="K30"/>
      <c r="L30"/>
      <c r="M30"/>
      <c r="N30"/>
      <c r="O30"/>
    </row>
    <row r="31" spans="1:19">
      <c r="A31" s="155"/>
      <c r="B31"/>
      <c r="C31"/>
      <c r="D31"/>
      <c r="E31"/>
      <c r="F31"/>
      <c r="G31"/>
      <c r="H31"/>
      <c r="I31"/>
      <c r="J31"/>
      <c r="K31"/>
      <c r="L31"/>
      <c r="M31"/>
      <c r="N31"/>
      <c r="O31"/>
    </row>
    <row r="32" spans="1:19">
      <c r="A32" s="155"/>
      <c r="B32"/>
      <c r="C32"/>
      <c r="D32"/>
      <c r="E32"/>
      <c r="F32"/>
      <c r="G32"/>
      <c r="H32"/>
      <c r="I32"/>
      <c r="J32"/>
      <c r="K32"/>
      <c r="L32"/>
      <c r="M32"/>
      <c r="N32"/>
      <c r="O32"/>
    </row>
    <row r="33" spans="1:15">
      <c r="A33" s="155"/>
      <c r="B33"/>
      <c r="C33"/>
      <c r="D33"/>
      <c r="E33"/>
      <c r="F33"/>
      <c r="G33"/>
      <c r="H33"/>
      <c r="I33"/>
      <c r="J33"/>
      <c r="K33"/>
      <c r="L33"/>
      <c r="M33"/>
      <c r="N33"/>
      <c r="O33"/>
    </row>
    <row r="34" spans="1:15">
      <c r="A34" s="155"/>
      <c r="B34"/>
      <c r="C34"/>
      <c r="D34"/>
      <c r="E34"/>
      <c r="F34"/>
      <c r="G34"/>
      <c r="H34"/>
      <c r="I34"/>
      <c r="J34"/>
      <c r="K34"/>
      <c r="L34"/>
      <c r="M34"/>
      <c r="N34"/>
      <c r="O34"/>
    </row>
    <row r="35" spans="1:15">
      <c r="A35" s="155"/>
      <c r="B35"/>
      <c r="C35"/>
      <c r="D35"/>
      <c r="E35"/>
      <c r="F35"/>
      <c r="G35"/>
      <c r="H35"/>
      <c r="I35"/>
      <c r="J35"/>
      <c r="K35"/>
      <c r="L35"/>
      <c r="M35"/>
      <c r="N35"/>
      <c r="O35"/>
    </row>
    <row r="36" spans="1:15">
      <c r="A36" s="155"/>
      <c r="B36"/>
      <c r="C36"/>
      <c r="D36"/>
      <c r="E36"/>
      <c r="F36"/>
      <c r="G36"/>
      <c r="H36"/>
      <c r="I36"/>
      <c r="J36"/>
      <c r="K36"/>
      <c r="L36"/>
      <c r="M36"/>
      <c r="N36"/>
      <c r="O36"/>
    </row>
    <row r="37" spans="1:15">
      <c r="A37" s="155"/>
      <c r="B37"/>
      <c r="C37"/>
      <c r="D37"/>
      <c r="E37"/>
      <c r="F37"/>
      <c r="G37"/>
      <c r="H37"/>
      <c r="I37"/>
      <c r="J37"/>
      <c r="K37"/>
      <c r="L37"/>
      <c r="M37"/>
      <c r="N37"/>
      <c r="O37"/>
    </row>
    <row r="38" spans="1:15">
      <c r="A38" s="155"/>
      <c r="B38"/>
      <c r="C38"/>
      <c r="D38"/>
      <c r="E38"/>
      <c r="F38"/>
      <c r="G38"/>
      <c r="H38"/>
      <c r="I38"/>
      <c r="J38"/>
      <c r="K38"/>
      <c r="L38"/>
      <c r="M38"/>
      <c r="N38"/>
      <c r="O38"/>
    </row>
    <row r="39" spans="1:15">
      <c r="A39" s="155"/>
      <c r="B39"/>
      <c r="C39"/>
      <c r="D39"/>
      <c r="E39"/>
      <c r="F39"/>
      <c r="G39"/>
      <c r="H39"/>
      <c r="I39"/>
      <c r="J39"/>
      <c r="K39"/>
      <c r="L39"/>
      <c r="M39"/>
      <c r="N39"/>
      <c r="O39"/>
    </row>
    <row r="40" spans="1:15">
      <c r="A40" s="155"/>
      <c r="B40"/>
      <c r="C40"/>
      <c r="D40"/>
      <c r="E40"/>
      <c r="F40"/>
      <c r="G40"/>
      <c r="H40"/>
      <c r="I40"/>
      <c r="J40"/>
      <c r="K40"/>
      <c r="L40"/>
      <c r="M40"/>
      <c r="N40"/>
      <c r="O40"/>
    </row>
    <row r="41" spans="1:15">
      <c r="A41" s="155"/>
      <c r="B41"/>
      <c r="C41"/>
      <c r="D41"/>
      <c r="E41"/>
      <c r="F41"/>
      <c r="G41"/>
      <c r="H41"/>
      <c r="I41"/>
      <c r="J41"/>
      <c r="K41"/>
      <c r="L41"/>
      <c r="M41"/>
      <c r="N41"/>
      <c r="O41"/>
    </row>
    <row r="42" spans="1:15">
      <c r="A42" s="155"/>
      <c r="B42"/>
      <c r="C42"/>
      <c r="D42"/>
      <c r="E42"/>
      <c r="F42"/>
      <c r="G42"/>
      <c r="H42"/>
      <c r="I42"/>
      <c r="J42"/>
      <c r="K42"/>
      <c r="L42"/>
      <c r="M42"/>
      <c r="N42"/>
      <c r="O42"/>
    </row>
    <row r="43" spans="1:15">
      <c r="A43" s="155"/>
      <c r="B43"/>
      <c r="C43"/>
      <c r="D43"/>
      <c r="E43"/>
      <c r="F43"/>
      <c r="G43"/>
      <c r="H43"/>
      <c r="I43"/>
      <c r="J43"/>
      <c r="K43"/>
      <c r="L43"/>
      <c r="M43"/>
      <c r="N43"/>
      <c r="O43"/>
    </row>
    <row r="44" spans="1:15">
      <c r="A44" s="155"/>
      <c r="B44"/>
      <c r="C44"/>
      <c r="D44"/>
      <c r="E44"/>
      <c r="F44"/>
      <c r="G44"/>
      <c r="H44"/>
      <c r="I44"/>
      <c r="J44"/>
      <c r="K44"/>
      <c r="L44"/>
      <c r="M44"/>
      <c r="N44"/>
      <c r="O44"/>
    </row>
    <row r="45" spans="1:15">
      <c r="A45" s="155"/>
      <c r="B45"/>
      <c r="C45"/>
      <c r="D45"/>
      <c r="E45"/>
      <c r="F45"/>
      <c r="G45"/>
      <c r="H45"/>
      <c r="I45"/>
      <c r="J45"/>
      <c r="K45"/>
      <c r="L45"/>
      <c r="M45"/>
      <c r="N45"/>
      <c r="O45"/>
    </row>
    <row r="46" spans="1:15">
      <c r="A46" s="155"/>
      <c r="B46"/>
      <c r="C46"/>
      <c r="D46"/>
      <c r="E46"/>
      <c r="F46"/>
      <c r="G46"/>
      <c r="H46"/>
      <c r="I46"/>
      <c r="J46"/>
      <c r="K46"/>
      <c r="L46"/>
      <c r="M46"/>
      <c r="N46"/>
      <c r="O46"/>
    </row>
    <row r="47" spans="1:15">
      <c r="A47" s="155"/>
      <c r="B47"/>
      <c r="C47"/>
      <c r="D47"/>
      <c r="E47"/>
      <c r="F47"/>
      <c r="G47"/>
      <c r="H47"/>
      <c r="I47"/>
      <c r="J47"/>
      <c r="K47"/>
      <c r="L47"/>
      <c r="M47"/>
      <c r="N47"/>
      <c r="O47"/>
    </row>
    <row r="48" spans="1:15">
      <c r="A48" s="155"/>
      <c r="B48"/>
      <c r="C48"/>
      <c r="D48"/>
      <c r="E48"/>
      <c r="F48"/>
      <c r="G48"/>
      <c r="H48"/>
      <c r="I48"/>
      <c r="J48"/>
      <c r="K48"/>
      <c r="L48"/>
      <c r="M48"/>
      <c r="N48"/>
      <c r="O48"/>
    </row>
    <row r="49" spans="1:15">
      <c r="A49" s="155"/>
      <c r="B49"/>
      <c r="C49"/>
      <c r="D49"/>
      <c r="E49"/>
      <c r="F49"/>
      <c r="G49"/>
      <c r="H49"/>
      <c r="I49"/>
      <c r="J49"/>
      <c r="K49"/>
      <c r="L49"/>
      <c r="M49"/>
      <c r="N49"/>
      <c r="O49"/>
    </row>
    <row r="50" spans="1:15">
      <c r="A50" s="155"/>
      <c r="B50"/>
      <c r="C50"/>
      <c r="D50"/>
      <c r="E50"/>
      <c r="F50"/>
      <c r="G50"/>
      <c r="H50"/>
      <c r="I50"/>
      <c r="J50"/>
      <c r="K50"/>
      <c r="L50"/>
      <c r="M50"/>
      <c r="N50"/>
      <c r="O50"/>
    </row>
    <row r="51" spans="1:15">
      <c r="A51" s="155"/>
      <c r="B51"/>
      <c r="C51"/>
      <c r="D51"/>
      <c r="E51"/>
      <c r="F51"/>
      <c r="G51"/>
      <c r="H51"/>
      <c r="I51"/>
      <c r="J51"/>
      <c r="K51"/>
      <c r="L51"/>
      <c r="M51"/>
      <c r="N51"/>
      <c r="O51"/>
    </row>
    <row r="52" spans="1:15">
      <c r="A52" s="155"/>
      <c r="B52"/>
      <c r="C52"/>
      <c r="D52"/>
      <c r="E52"/>
      <c r="F52"/>
      <c r="G52"/>
      <c r="H52"/>
      <c r="I52"/>
      <c r="J52"/>
      <c r="K52"/>
      <c r="L52"/>
      <c r="M52"/>
      <c r="N52"/>
      <c r="O52"/>
    </row>
    <row r="53" spans="1:15">
      <c r="A53" s="155"/>
      <c r="B53"/>
      <c r="C53"/>
      <c r="D53"/>
      <c r="E53"/>
      <c r="F53"/>
      <c r="G53"/>
      <c r="H53"/>
      <c r="I53"/>
      <c r="J53"/>
      <c r="K53"/>
      <c r="L53"/>
      <c r="M53"/>
      <c r="N53"/>
      <c r="O53"/>
    </row>
    <row r="54" spans="1:15">
      <c r="A54" s="155"/>
      <c r="B54"/>
      <c r="C54"/>
      <c r="D54"/>
      <c r="E54"/>
      <c r="F54"/>
      <c r="G54"/>
      <c r="H54"/>
      <c r="I54"/>
      <c r="J54"/>
      <c r="K54"/>
      <c r="L54"/>
      <c r="M54"/>
      <c r="N54"/>
      <c r="O54"/>
    </row>
    <row r="55" spans="1:15">
      <c r="A55" s="155"/>
      <c r="B55"/>
      <c r="C55"/>
      <c r="D55"/>
      <c r="E55"/>
      <c r="F55"/>
      <c r="G55"/>
      <c r="H55"/>
      <c r="I55"/>
      <c r="J55"/>
      <c r="K55"/>
      <c r="L55"/>
      <c r="M55"/>
      <c r="N55"/>
      <c r="O55"/>
    </row>
    <row r="56" spans="1:15">
      <c r="A56" s="155"/>
      <c r="B56"/>
      <c r="C56"/>
      <c r="D56"/>
      <c r="E56"/>
      <c r="F56"/>
      <c r="G56"/>
      <c r="H56"/>
      <c r="I56"/>
      <c r="J56"/>
      <c r="K56"/>
      <c r="L56"/>
      <c r="M56"/>
      <c r="N56"/>
      <c r="O56"/>
    </row>
    <row r="57" spans="1:15">
      <c r="A57" s="155"/>
      <c r="B57"/>
      <c r="C57"/>
      <c r="D57"/>
      <c r="E57"/>
      <c r="F57"/>
      <c r="G57"/>
      <c r="H57"/>
      <c r="I57"/>
      <c r="J57"/>
      <c r="K57"/>
      <c r="L57"/>
      <c r="M57"/>
      <c r="N57"/>
      <c r="O57"/>
    </row>
    <row r="58" spans="1:15">
      <c r="A58" s="155"/>
      <c r="B58"/>
      <c r="C58"/>
      <c r="D58"/>
      <c r="E58"/>
      <c r="F58"/>
      <c r="G58"/>
      <c r="H58"/>
      <c r="I58"/>
      <c r="J58"/>
      <c r="K58"/>
      <c r="L58"/>
      <c r="M58"/>
      <c r="N58"/>
      <c r="O58"/>
    </row>
    <row r="59" spans="1:15">
      <c r="A59" s="155"/>
      <c r="B59"/>
      <c r="C59"/>
      <c r="D59"/>
      <c r="E59"/>
      <c r="F59"/>
      <c r="G59"/>
      <c r="H59"/>
      <c r="I59"/>
      <c r="J59"/>
      <c r="K59"/>
      <c r="L59"/>
      <c r="M59"/>
      <c r="N59"/>
      <c r="O59"/>
    </row>
    <row r="60" spans="1:15">
      <c r="A60" s="155"/>
      <c r="B60"/>
      <c r="C60"/>
      <c r="D60"/>
      <c r="E60"/>
      <c r="F60"/>
      <c r="G60"/>
      <c r="H60"/>
      <c r="I60"/>
      <c r="J60"/>
      <c r="K60"/>
      <c r="L60"/>
      <c r="M60"/>
      <c r="N60"/>
      <c r="O60"/>
    </row>
    <row r="61" spans="1:15">
      <c r="A61" s="155"/>
      <c r="B61"/>
      <c r="C61"/>
      <c r="D61"/>
      <c r="E61"/>
      <c r="F61"/>
      <c r="G61"/>
      <c r="H61"/>
      <c r="I61"/>
      <c r="J61"/>
      <c r="K61"/>
      <c r="L61"/>
      <c r="M61"/>
      <c r="N61"/>
      <c r="O61"/>
    </row>
    <row r="62" spans="1:15">
      <c r="A62" s="155"/>
      <c r="B62"/>
      <c r="C62"/>
      <c r="D62"/>
      <c r="E62"/>
      <c r="F62"/>
      <c r="G62"/>
      <c r="H62"/>
      <c r="I62"/>
      <c r="J62"/>
      <c r="K62"/>
      <c r="L62"/>
      <c r="M62"/>
      <c r="N62"/>
      <c r="O62"/>
    </row>
    <row r="63" spans="1:15">
      <c r="A63" s="155"/>
      <c r="B63"/>
      <c r="C63"/>
      <c r="D63"/>
      <c r="E63"/>
      <c r="F63"/>
      <c r="G63"/>
      <c r="H63"/>
      <c r="I63"/>
      <c r="J63"/>
      <c r="K63"/>
      <c r="L63"/>
      <c r="M63"/>
      <c r="N63"/>
      <c r="O63"/>
    </row>
    <row r="64" spans="1:15">
      <c r="A64" s="155"/>
      <c r="B64"/>
      <c r="C64"/>
      <c r="D64"/>
      <c r="E64"/>
      <c r="F64"/>
      <c r="G64"/>
      <c r="H64"/>
      <c r="I64"/>
      <c r="J64"/>
      <c r="K64"/>
      <c r="L64"/>
      <c r="M64"/>
      <c r="N64"/>
      <c r="O64"/>
    </row>
    <row r="65" spans="1:15">
      <c r="A65" s="155"/>
      <c r="B65"/>
      <c r="C65"/>
      <c r="D65"/>
      <c r="E65"/>
      <c r="F65"/>
      <c r="G65"/>
      <c r="H65"/>
      <c r="I65"/>
      <c r="J65"/>
      <c r="K65"/>
      <c r="L65"/>
      <c r="M65"/>
      <c r="N65"/>
      <c r="O65"/>
    </row>
    <row r="66" spans="1:15">
      <c r="A66" s="155"/>
      <c r="B66"/>
      <c r="C66"/>
      <c r="D66"/>
      <c r="E66"/>
      <c r="F66"/>
      <c r="G66"/>
      <c r="H66"/>
      <c r="I66"/>
      <c r="J66"/>
      <c r="K66"/>
      <c r="L66"/>
      <c r="M66"/>
      <c r="N66"/>
      <c r="O66"/>
    </row>
    <row r="67" spans="1:15">
      <c r="A67" s="155"/>
      <c r="B67"/>
      <c r="C67"/>
      <c r="D67"/>
      <c r="E67"/>
      <c r="F67"/>
      <c r="G67"/>
      <c r="H67"/>
      <c r="I67"/>
      <c r="J67"/>
      <c r="K67"/>
      <c r="L67"/>
      <c r="M67"/>
      <c r="N67"/>
      <c r="O67"/>
    </row>
    <row r="68" spans="1:15">
      <c r="A68" s="155"/>
      <c r="B68"/>
      <c r="C68"/>
      <c r="D68"/>
      <c r="E68"/>
      <c r="F68"/>
      <c r="G68"/>
      <c r="H68"/>
      <c r="I68"/>
      <c r="J68"/>
      <c r="K68"/>
      <c r="L68"/>
      <c r="M68"/>
      <c r="N68"/>
      <c r="O68"/>
    </row>
    <row r="69" spans="1:15">
      <c r="A69" s="155"/>
      <c r="B69"/>
      <c r="C69"/>
      <c r="D69"/>
      <c r="E69"/>
      <c r="F69"/>
      <c r="G69"/>
      <c r="H69"/>
      <c r="I69"/>
      <c r="J69"/>
      <c r="K69"/>
      <c r="L69"/>
      <c r="M69"/>
      <c r="N69"/>
      <c r="O69"/>
    </row>
    <row r="70" spans="1:15">
      <c r="A70" s="155"/>
      <c r="B70"/>
      <c r="C70"/>
      <c r="D70"/>
      <c r="E70"/>
      <c r="F70"/>
      <c r="G70"/>
      <c r="H70"/>
      <c r="I70"/>
      <c r="J70"/>
      <c r="K70"/>
      <c r="L70"/>
      <c r="M70"/>
      <c r="N70"/>
      <c r="O70"/>
    </row>
    <row r="71" spans="1:15">
      <c r="A71" s="155"/>
      <c r="B71"/>
      <c r="C71"/>
      <c r="D71"/>
      <c r="E71"/>
      <c r="F71"/>
      <c r="G71"/>
      <c r="H71"/>
      <c r="I71"/>
      <c r="J71"/>
      <c r="K71"/>
      <c r="L71"/>
      <c r="M71"/>
      <c r="N71"/>
      <c r="O71"/>
    </row>
    <row r="72" spans="1:15">
      <c r="A72" s="155"/>
      <c r="B72"/>
      <c r="C72"/>
      <c r="D72"/>
      <c r="E72"/>
      <c r="F72"/>
      <c r="G72"/>
      <c r="H72"/>
      <c r="I72"/>
      <c r="J72"/>
      <c r="K72"/>
      <c r="L72"/>
      <c r="M72"/>
      <c r="N72"/>
      <c r="O72"/>
    </row>
    <row r="73" spans="1:15">
      <c r="A73" s="155"/>
      <c r="B73"/>
      <c r="C73"/>
      <c r="D73"/>
      <c r="E73"/>
      <c r="F73"/>
      <c r="G73"/>
      <c r="H73"/>
      <c r="I73"/>
      <c r="J73"/>
      <c r="K73"/>
      <c r="L73"/>
      <c r="M73"/>
      <c r="N73"/>
      <c r="O73"/>
    </row>
    <row r="74" spans="1:15">
      <c r="A74" s="155"/>
      <c r="B74"/>
      <c r="C74"/>
      <c r="D74"/>
      <c r="E74"/>
      <c r="F74"/>
      <c r="G74"/>
      <c r="H74"/>
      <c r="I74"/>
      <c r="J74"/>
      <c r="K74"/>
      <c r="L74"/>
      <c r="M74"/>
      <c r="N74"/>
      <c r="O74"/>
    </row>
    <row r="75" spans="1:15">
      <c r="A75" s="155"/>
      <c r="B75"/>
      <c r="C75"/>
      <c r="D75"/>
      <c r="E75"/>
      <c r="F75"/>
      <c r="G75"/>
      <c r="H75"/>
      <c r="I75"/>
      <c r="J75"/>
      <c r="K75"/>
      <c r="L75"/>
      <c r="M75"/>
      <c r="N75"/>
      <c r="O75"/>
    </row>
    <row r="76" spans="1:15">
      <c r="A76" s="155"/>
      <c r="B76"/>
      <c r="C76"/>
      <c r="D76"/>
      <c r="E76"/>
      <c r="F76"/>
      <c r="G76"/>
      <c r="H76"/>
      <c r="I76"/>
      <c r="J76"/>
      <c r="K76"/>
      <c r="L76"/>
      <c r="M76"/>
      <c r="N76"/>
      <c r="O76"/>
    </row>
    <row r="77" spans="1:15">
      <c r="A77" s="155"/>
      <c r="B77"/>
      <c r="C77"/>
      <c r="D77"/>
      <c r="E77"/>
      <c r="F77"/>
      <c r="G77"/>
      <c r="H77"/>
      <c r="I77"/>
      <c r="J77"/>
      <c r="K77"/>
      <c r="L77"/>
      <c r="M77"/>
      <c r="N77"/>
      <c r="O77"/>
    </row>
    <row r="78" spans="1:15">
      <c r="A78" s="155"/>
      <c r="B78"/>
      <c r="C78"/>
      <c r="D78"/>
      <c r="E78"/>
      <c r="F78"/>
      <c r="G78"/>
      <c r="H78"/>
      <c r="I78"/>
      <c r="J78"/>
      <c r="K78"/>
      <c r="L78"/>
      <c r="M78"/>
      <c r="N78"/>
      <c r="O78"/>
    </row>
    <row r="79" spans="1:15">
      <c r="A79" s="155"/>
      <c r="B79"/>
      <c r="C79"/>
      <c r="D79"/>
      <c r="E79"/>
      <c r="F79"/>
      <c r="G79"/>
      <c r="H79"/>
      <c r="I79"/>
      <c r="J79"/>
      <c r="K79"/>
      <c r="L79"/>
      <c r="M79"/>
      <c r="N79"/>
      <c r="O79"/>
    </row>
    <row r="80" spans="1:15">
      <c r="A80" s="155"/>
      <c r="B80"/>
      <c r="C80"/>
      <c r="D80"/>
      <c r="E80"/>
      <c r="F80"/>
      <c r="G80"/>
      <c r="H80"/>
      <c r="I80"/>
      <c r="J80"/>
      <c r="K80"/>
      <c r="L80"/>
      <c r="M80"/>
      <c r="N80"/>
      <c r="O80"/>
    </row>
    <row r="81" spans="1:15">
      <c r="A81" s="155"/>
      <c r="B81"/>
      <c r="C81"/>
      <c r="D81"/>
      <c r="E81"/>
      <c r="F81"/>
      <c r="G81"/>
      <c r="H81"/>
      <c r="I81"/>
      <c r="J81"/>
      <c r="K81"/>
      <c r="L81"/>
      <c r="M81"/>
      <c r="N81"/>
      <c r="O81"/>
    </row>
    <row r="82" spans="1:15">
      <c r="A82" s="155"/>
      <c r="B82"/>
      <c r="C82"/>
      <c r="D82"/>
      <c r="E82"/>
      <c r="F82"/>
      <c r="G82"/>
      <c r="H82"/>
      <c r="I82"/>
      <c r="J82"/>
      <c r="K82"/>
      <c r="L82"/>
      <c r="M82"/>
      <c r="N82"/>
      <c r="O82"/>
    </row>
    <row r="83" spans="1:15">
      <c r="A83" s="155"/>
      <c r="B83"/>
      <c r="C83"/>
      <c r="D83"/>
      <c r="E83"/>
      <c r="F83"/>
      <c r="G83"/>
      <c r="H83"/>
      <c r="I83"/>
      <c r="J83"/>
      <c r="K83"/>
      <c r="L83"/>
      <c r="M83"/>
      <c r="N83"/>
      <c r="O83"/>
    </row>
    <row r="84" spans="1:15">
      <c r="A84" s="155"/>
      <c r="B84"/>
      <c r="C84"/>
      <c r="D84"/>
      <c r="E84"/>
      <c r="F84"/>
      <c r="G84"/>
      <c r="H84"/>
      <c r="I84"/>
      <c r="J84"/>
      <c r="K84"/>
      <c r="L84"/>
      <c r="M84"/>
      <c r="N84"/>
      <c r="O84"/>
    </row>
    <row r="85" spans="1:15">
      <c r="A85" s="155"/>
      <c r="B85"/>
      <c r="C85"/>
      <c r="D85"/>
      <c r="E85"/>
      <c r="F85"/>
      <c r="G85"/>
      <c r="H85"/>
      <c r="I85"/>
      <c r="J85"/>
      <c r="K85"/>
      <c r="L85"/>
      <c r="M85"/>
      <c r="N85"/>
      <c r="O85"/>
    </row>
    <row r="86" spans="1:15">
      <c r="A86" s="155"/>
      <c r="B86"/>
      <c r="C86"/>
      <c r="D86"/>
      <c r="E86"/>
      <c r="F86"/>
      <c r="G86"/>
      <c r="H86"/>
      <c r="I86"/>
      <c r="J86"/>
      <c r="K86"/>
      <c r="L86"/>
      <c r="M86"/>
      <c r="N86"/>
      <c r="O86"/>
    </row>
    <row r="87" spans="1:15">
      <c r="A87" s="155"/>
      <c r="B87"/>
      <c r="C87"/>
      <c r="D87"/>
      <c r="E87"/>
      <c r="F87"/>
      <c r="G87"/>
      <c r="H87"/>
      <c r="I87"/>
      <c r="J87"/>
      <c r="K87"/>
      <c r="L87"/>
      <c r="M87"/>
      <c r="N87"/>
      <c r="O87"/>
    </row>
    <row r="88" spans="1:15">
      <c r="A88" s="155"/>
      <c r="B88"/>
      <c r="C88"/>
      <c r="D88"/>
      <c r="E88"/>
      <c r="F88"/>
      <c r="G88"/>
      <c r="H88"/>
      <c r="I88"/>
      <c r="J88"/>
      <c r="K88"/>
      <c r="L88"/>
      <c r="M88"/>
      <c r="N88"/>
      <c r="O88"/>
    </row>
    <row r="89" spans="1:15">
      <c r="A89" s="155"/>
      <c r="B89"/>
      <c r="C89"/>
      <c r="D89"/>
      <c r="E89"/>
      <c r="F89"/>
      <c r="G89"/>
      <c r="H89"/>
      <c r="I89"/>
      <c r="J89"/>
      <c r="K89"/>
      <c r="L89"/>
      <c r="M89"/>
      <c r="N89"/>
      <c r="O89"/>
    </row>
    <row r="90" spans="1:15">
      <c r="A90" s="155"/>
      <c r="B90"/>
      <c r="C90"/>
      <c r="D90"/>
      <c r="E90"/>
      <c r="F90"/>
      <c r="G90"/>
      <c r="H90"/>
      <c r="I90"/>
      <c r="J90"/>
      <c r="K90"/>
      <c r="L90"/>
      <c r="M90"/>
      <c r="N90"/>
      <c r="O90"/>
    </row>
    <row r="91" spans="1:15">
      <c r="A91" s="155"/>
      <c r="B91"/>
      <c r="C91"/>
      <c r="D91"/>
      <c r="E91"/>
      <c r="F91"/>
      <c r="G91"/>
      <c r="H91"/>
      <c r="I91"/>
      <c r="J91"/>
      <c r="K91"/>
      <c r="L91"/>
      <c r="M91"/>
      <c r="N91"/>
      <c r="O91"/>
    </row>
    <row r="92" spans="1:15">
      <c r="A92" s="155"/>
      <c r="B92"/>
      <c r="C92"/>
      <c r="D92"/>
      <c r="E92"/>
      <c r="F92"/>
      <c r="G92"/>
      <c r="H92"/>
      <c r="I92"/>
      <c r="J92"/>
      <c r="K92"/>
      <c r="L92"/>
      <c r="M92"/>
      <c r="N92"/>
      <c r="O92"/>
    </row>
    <row r="93" spans="1:15">
      <c r="A93" s="155"/>
      <c r="B93"/>
      <c r="C93"/>
      <c r="D93"/>
      <c r="E93"/>
      <c r="F93"/>
      <c r="G93"/>
      <c r="H93"/>
      <c r="I93"/>
      <c r="J93"/>
      <c r="K93"/>
      <c r="L93"/>
      <c r="M93"/>
      <c r="N93"/>
      <c r="O93"/>
    </row>
    <row r="94" spans="1:15">
      <c r="A94" s="155"/>
      <c r="B94"/>
      <c r="C94"/>
      <c r="D94"/>
      <c r="E94"/>
      <c r="F94"/>
      <c r="G94"/>
      <c r="H94"/>
      <c r="I94"/>
      <c r="J94"/>
      <c r="K94"/>
      <c r="L94"/>
      <c r="M94"/>
      <c r="N94"/>
      <c r="O94"/>
    </row>
    <row r="95" spans="1:15">
      <c r="A95" s="155"/>
      <c r="B95"/>
      <c r="C95"/>
      <c r="D95"/>
      <c r="E95"/>
      <c r="F95"/>
      <c r="G95"/>
      <c r="H95"/>
      <c r="I95"/>
      <c r="J95"/>
      <c r="K95"/>
      <c r="L95"/>
      <c r="M95"/>
      <c r="N95"/>
      <c r="O95"/>
    </row>
    <row r="96" spans="1:15">
      <c r="A96" s="155"/>
      <c r="B96"/>
      <c r="C96"/>
      <c r="D96"/>
      <c r="E96"/>
      <c r="F96"/>
      <c r="G96"/>
      <c r="H96"/>
      <c r="I96"/>
      <c r="J96"/>
      <c r="K96"/>
      <c r="L96"/>
      <c r="M96"/>
      <c r="N96"/>
      <c r="O96"/>
    </row>
    <row r="97" spans="1:15">
      <c r="A97" s="155"/>
      <c r="B97"/>
      <c r="C97"/>
      <c r="D97"/>
      <c r="E97"/>
      <c r="F97"/>
      <c r="G97"/>
      <c r="H97"/>
      <c r="I97"/>
      <c r="J97"/>
      <c r="K97"/>
      <c r="L97"/>
      <c r="M97"/>
      <c r="N97"/>
      <c r="O97"/>
    </row>
    <row r="98" spans="1:15">
      <c r="A98" s="155"/>
      <c r="B98"/>
      <c r="C98"/>
      <c r="D98"/>
      <c r="E98"/>
      <c r="F98"/>
      <c r="G98"/>
      <c r="H98"/>
      <c r="I98"/>
      <c r="J98"/>
      <c r="K98"/>
      <c r="L98"/>
      <c r="M98"/>
      <c r="N98"/>
      <c r="O98"/>
    </row>
    <row r="99" spans="1:15">
      <c r="A99" s="155"/>
      <c r="B99"/>
      <c r="C99"/>
      <c r="D99"/>
      <c r="E99"/>
      <c r="F99"/>
      <c r="G99"/>
      <c r="H99"/>
      <c r="I99"/>
      <c r="J99"/>
      <c r="K99"/>
      <c r="L99"/>
      <c r="M99"/>
      <c r="N99"/>
      <c r="O99"/>
    </row>
    <row r="100" spans="1:15">
      <c r="A100" s="155"/>
      <c r="B100"/>
      <c r="C100"/>
      <c r="D100"/>
      <c r="E100"/>
      <c r="F100"/>
      <c r="G100"/>
      <c r="H100"/>
      <c r="I100"/>
      <c r="J100"/>
      <c r="K100"/>
      <c r="L100"/>
      <c r="M100"/>
      <c r="N100"/>
      <c r="O100"/>
    </row>
  </sheetData>
  <mergeCells count="2">
    <mergeCell ref="B3:K3"/>
    <mergeCell ref="D1:K1"/>
  </mergeCells>
  <dataValidations disablePrompts="1" count="1">
    <dataValidation type="list" allowBlank="1" showInputMessage="1" showErrorMessage="1" sqref="C4" xr:uid="{EE4304E4-1437-4B80-850B-1492ECC544F9}">
      <formula1>"Engineering,Mark Up,No Mark Up"</formula1>
    </dataValidation>
  </dataValidations>
  <pageMargins left="0.25" right="0.25" top="0.75" bottom="0.75" header="0.3" footer="0.3"/>
  <pageSetup scale="6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GrossProfitClear">
                <anchor moveWithCells="1">
                  <from>
                    <xdr:col>12</xdr:col>
                    <xdr:colOff>9525</xdr:colOff>
                    <xdr:row>3</xdr:row>
                    <xdr:rowOff>9525</xdr:rowOff>
                  </from>
                  <to>
                    <xdr:col>13</xdr:col>
                    <xdr:colOff>0</xdr:colOff>
                    <xdr:row>3</xdr:row>
                    <xdr:rowOff>190500</xdr:rowOff>
                  </to>
                </anchor>
              </controlPr>
            </control>
          </mc:Choice>
        </mc:AlternateContent>
        <mc:AlternateContent xmlns:mc="http://schemas.openxmlformats.org/markup-compatibility/2006">
          <mc:Choice Requires="x14">
            <control shapeId="6148" r:id="rId5" name="Button 4">
              <controlPr defaultSize="0" print="0" autoFill="0" autoPict="0" macro="[0]!GrossProfitGen">
                <anchor moveWithCells="1">
                  <from>
                    <xdr:col>12</xdr:col>
                    <xdr:colOff>9525</xdr:colOff>
                    <xdr:row>2</xdr:row>
                    <xdr:rowOff>9525</xdr:rowOff>
                  </from>
                  <to>
                    <xdr:col>13</xdr:col>
                    <xdr:colOff>0</xdr:colOff>
                    <xdr:row>2</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DEA95-151D-480E-8ECE-2F25AF8DB238}">
  <sheetPr codeName="Hoja11"/>
  <dimension ref="A1:Q24"/>
  <sheetViews>
    <sheetView showGridLines="0" zoomScaleNormal="100" workbookViewId="0">
      <pane ySplit="1" topLeftCell="A2" activePane="bottomLeft" state="frozen"/>
      <selection pane="bottomLeft" activeCell="A2" sqref="A2"/>
    </sheetView>
  </sheetViews>
  <sheetFormatPr defaultColWidth="11.42578125" defaultRowHeight="15"/>
  <cols>
    <col min="1" max="1" width="10.7109375" customWidth="1"/>
    <col min="2" max="2" width="20" customWidth="1"/>
    <col min="3" max="3" width="8.42578125" customWidth="1"/>
    <col min="4" max="4" width="32.140625" customWidth="1"/>
    <col min="5" max="5" width="18.85546875" customWidth="1"/>
    <col min="9" max="10" width="8.5703125" customWidth="1"/>
    <col min="13" max="13" width="11.5703125" customWidth="1"/>
    <col min="14" max="14" width="6" customWidth="1"/>
    <col min="15" max="15" width="30.42578125" customWidth="1"/>
  </cols>
  <sheetData>
    <row r="1" spans="1:17" ht="54.6" customHeight="1">
      <c r="A1" s="30"/>
      <c r="B1" s="30"/>
      <c r="C1" s="609" t="s">
        <v>911</v>
      </c>
      <c r="D1" s="609"/>
      <c r="E1" s="609"/>
      <c r="F1" s="609"/>
      <c r="G1" s="609"/>
      <c r="H1" s="609"/>
      <c r="I1" s="609"/>
      <c r="J1" s="609"/>
      <c r="K1" s="31" t="s">
        <v>912</v>
      </c>
    </row>
    <row r="3" spans="1:17" ht="15" customHeight="1">
      <c r="A3" s="32"/>
      <c r="B3" s="491" t="s">
        <v>913</v>
      </c>
      <c r="C3" s="491"/>
      <c r="D3" s="491"/>
      <c r="E3" s="120" t="s">
        <v>362</v>
      </c>
      <c r="F3" s="33"/>
      <c r="G3" s="33"/>
      <c r="H3" s="33"/>
      <c r="I3" s="33"/>
      <c r="J3" s="33"/>
      <c r="K3" s="33"/>
    </row>
    <row r="4" spans="1:17" ht="14.45" customHeight="1">
      <c r="B4" s="726" t="s">
        <v>914</v>
      </c>
      <c r="C4" s="726"/>
      <c r="D4" s="27"/>
      <c r="E4" s="47"/>
      <c r="F4" s="34"/>
      <c r="G4" s="35"/>
      <c r="H4" s="34"/>
      <c r="I4" s="34"/>
      <c r="J4" s="34"/>
      <c r="K4" s="34"/>
    </row>
    <row r="5" spans="1:17" ht="14.45" customHeight="1">
      <c r="B5" s="726" t="s">
        <v>915</v>
      </c>
      <c r="C5" s="726"/>
      <c r="D5" s="46">
        <f>IF(E5&lt;&gt;"",E5,'SALES-Assessment'!A6)</f>
        <v>0</v>
      </c>
      <c r="E5" s="38"/>
      <c r="F5" s="34"/>
      <c r="G5" s="35"/>
      <c r="H5" s="34"/>
      <c r="I5" s="34"/>
      <c r="J5" s="34"/>
      <c r="K5" s="34"/>
    </row>
    <row r="6" spans="1:17">
      <c r="B6" s="726" t="s">
        <v>916</v>
      </c>
      <c r="C6" s="726"/>
      <c r="D6" s="27"/>
      <c r="E6" s="48"/>
      <c r="F6" s="34"/>
      <c r="G6" s="35"/>
      <c r="H6" s="34"/>
      <c r="I6" s="34"/>
      <c r="J6" s="34"/>
      <c r="K6" s="34"/>
      <c r="Q6" s="36"/>
    </row>
    <row r="7" spans="1:17" ht="14.45" customHeight="1">
      <c r="B7" s="726" t="s">
        <v>917</v>
      </c>
      <c r="C7" s="726"/>
      <c r="D7" s="46">
        <f>IF(E7&lt;&gt;"",E7,'SALES-Assessment'!A3)</f>
        <v>0</v>
      </c>
      <c r="E7" s="38"/>
      <c r="F7" s="34"/>
      <c r="G7" s="35"/>
      <c r="H7" s="34"/>
      <c r="I7" s="37"/>
      <c r="J7" s="34"/>
      <c r="K7" s="34"/>
      <c r="Q7" s="36"/>
    </row>
    <row r="8" spans="1:17">
      <c r="B8" s="726" t="s">
        <v>918</v>
      </c>
      <c r="C8" s="726"/>
      <c r="D8" s="27" t="s">
        <v>919</v>
      </c>
      <c r="E8" s="38"/>
    </row>
    <row r="9" spans="1:17">
      <c r="B9" s="726" t="s">
        <v>920</v>
      </c>
      <c r="C9" s="726"/>
      <c r="D9" s="409" t="e">
        <f>IF(E9&lt;&gt;"",E9,SUMIF('ENG-Data In'!B50:B79,"Required",'ENG-Data In'!F50:F79)+SUMIF('ENG-Data In'!B103:B121,"Required",'ENG-Data In'!G103:G121)+SUMIF('ENG-Data In'!B133:B139,"Required",'ENG-Data In'!F133:F139)-IF('ENG-Data In'!B103="Required",'ENG-Data In'!G101,0)-IF('ENG-Data In'!B121="Required",'ENG-Data In'!G116+'ENG-Data In'!G117,0))</f>
        <v>#DIV/0!</v>
      </c>
      <c r="E9" s="38"/>
      <c r="F9" s="410" t="e">
        <f>IF(E9&lt;&gt;"",E9,SUMIF('ENG-Data In'!B50:B79,"Required",'ENG-Data In'!F50:F79)+SUMIF('ENG-Data In'!B103:B121,"Required",'ENG-Data In'!G103:G121)+SUMIF('ENG-Data In'!B133:B139,"Required",'ENG-Data In'!F133:F139))</f>
        <v>#DIV/0!</v>
      </c>
      <c r="G9" s="411" t="e">
        <f>F9-D9</f>
        <v>#DIV/0!</v>
      </c>
    </row>
    <row r="10" spans="1:17">
      <c r="B10" s="726" t="s">
        <v>921</v>
      </c>
      <c r="C10" s="726"/>
      <c r="D10" s="2">
        <f>IF(E10&lt;&gt;"",E10,SUMIF('ENG-Data In'!B50:B79,"Optional",'ENG-Data In'!F50:F79)+SUMIF('ENG-Data In'!B103:B121,"Optional",'ENG-Data In'!G103:G121)+SUMIF('ENG-Data In'!B133:B139,"Optional",'ENG-Data In'!F133:F139))</f>
        <v>0</v>
      </c>
      <c r="E10" s="38"/>
    </row>
    <row r="11" spans="1:17">
      <c r="B11" s="726" t="s">
        <v>922</v>
      </c>
      <c r="C11" s="726"/>
      <c r="D11" s="2">
        <f>IF(E11&lt;&gt;"",E11,(MAX('ENG-Materials'!L12,'ENG-Materials'!L24,'ENG-Materials'!L36,'ENG-Materials'!L48)+IF(COUNTIF('ACM-Logistics'!C22:C24,"Required")&gt;0,'ACM-Logistics'!F10,0))/5)</f>
        <v>0</v>
      </c>
      <c r="E11" s="38"/>
    </row>
    <row r="12" spans="1:17">
      <c r="B12" s="726" t="s">
        <v>923</v>
      </c>
      <c r="C12" s="726"/>
      <c r="D12" s="2">
        <f>IF(E12&lt;&gt;"",E12,(_xlfn.MAXIFS('ENG-Materials'!L5:L48,'ENG-Materials'!C5:C48,"Optional")+IF(COUNTIF('ACM-Logistics'!C22:C24,"Optional")&gt;0,'ACM-Logistics'!F17,0))/5)</f>
        <v>0</v>
      </c>
      <c r="E12" s="38"/>
    </row>
    <row r="15" spans="1:17">
      <c r="B15" s="491" t="s">
        <v>924</v>
      </c>
      <c r="C15" s="491"/>
      <c r="D15" s="491"/>
      <c r="E15" s="120" t="s">
        <v>362</v>
      </c>
      <c r="F15" s="33"/>
      <c r="G15" s="33"/>
    </row>
    <row r="16" spans="1:17">
      <c r="B16" s="726" t="s">
        <v>925</v>
      </c>
      <c r="C16" s="726"/>
      <c r="D16" s="2" t="e">
        <f>IF(E16&lt;&gt;"",E16,VLOOKUP($D$4,'ACM-Customer DB'!$A$2:$J$87,10,FALSE))</f>
        <v>#N/A</v>
      </c>
      <c r="E16" s="38"/>
    </row>
    <row r="17" spans="2:5">
      <c r="B17" s="726" t="s">
        <v>926</v>
      </c>
      <c r="C17" s="726"/>
      <c r="D17" s="2" t="e">
        <f>IF(E17&lt;&gt;"",E17,VLOOKUP($D$4,'ACM-Customer DB'!$A$2:$J$87,2,FALSE))</f>
        <v>#N/A</v>
      </c>
      <c r="E17" s="38"/>
    </row>
    <row r="18" spans="2:5">
      <c r="B18" s="726" t="s">
        <v>927</v>
      </c>
      <c r="C18" s="726"/>
      <c r="D18" s="2" t="e">
        <f>IF(E18&lt;&gt;"",E18,VLOOKUP($D$4,'ACM-Customer DB'!$A$2:$J$87,3,FALSE))</f>
        <v>#N/A</v>
      </c>
      <c r="E18" s="38"/>
    </row>
    <row r="19" spans="2:5">
      <c r="B19" s="726" t="s">
        <v>167</v>
      </c>
      <c r="C19" s="726"/>
      <c r="D19" s="2" t="e">
        <f>IF(E19&lt;&gt;"",E19,VLOOKUP($D$4,'ACM-Customer DB'!$A$2:$J$87,4,FALSE))</f>
        <v>#N/A</v>
      </c>
      <c r="E19" s="38"/>
    </row>
    <row r="20" spans="2:5">
      <c r="B20" s="726" t="s">
        <v>928</v>
      </c>
      <c r="C20" s="726"/>
      <c r="D20" s="2" t="e">
        <f>IF(E20&lt;&gt;"",E20,VLOOKUP($D$4,'ACM-Customer DB'!$A$2:$J$87,5,FALSE))</f>
        <v>#N/A</v>
      </c>
      <c r="E20" s="38"/>
    </row>
    <row r="21" spans="2:5">
      <c r="B21" s="726" t="s">
        <v>929</v>
      </c>
      <c r="C21" s="726"/>
      <c r="D21" s="2" t="e">
        <f>IF(E21&lt;&gt;"",E21,VLOOKUP($D$4,'ACM-Customer DB'!$A$2:$J$87,6,FALSE))</f>
        <v>#N/A</v>
      </c>
      <c r="E21" s="38"/>
    </row>
    <row r="22" spans="2:5">
      <c r="B22" s="726" t="s">
        <v>930</v>
      </c>
      <c r="C22" s="726"/>
      <c r="D22" s="2" t="e">
        <f>IF(E22&lt;&gt;"",E22,VLOOKUP($D$4,'ACM-Customer DB'!$A$2:$J$87,7,FALSE))</f>
        <v>#N/A</v>
      </c>
      <c r="E22" s="38"/>
    </row>
    <row r="23" spans="2:5">
      <c r="B23" s="726" t="s">
        <v>931</v>
      </c>
      <c r="C23" s="726"/>
      <c r="D23" s="2" t="e">
        <f>IF(E23&lt;&gt;"",E23,VLOOKUP($D$4,'ACM-Customer DB'!$A$2:$J$87,8,FALSE))</f>
        <v>#N/A</v>
      </c>
      <c r="E23" s="38"/>
    </row>
    <row r="24" spans="2:5">
      <c r="B24" s="726" t="s">
        <v>932</v>
      </c>
      <c r="C24" s="726"/>
      <c r="D24" s="2" t="e">
        <f>IF(E24&lt;&gt;"",E24,VLOOKUP($D$4,'ACM-Customer DB'!$A$2:$J$87,9,FALSE))</f>
        <v>#N/A</v>
      </c>
      <c r="E24" s="38"/>
    </row>
  </sheetData>
  <mergeCells count="21">
    <mergeCell ref="B15:D15"/>
    <mergeCell ref="B18:C18"/>
    <mergeCell ref="B19:C19"/>
    <mergeCell ref="B20:C20"/>
    <mergeCell ref="B21:C21"/>
    <mergeCell ref="B22:C22"/>
    <mergeCell ref="B24:C24"/>
    <mergeCell ref="C1:J1"/>
    <mergeCell ref="B11:C11"/>
    <mergeCell ref="B3:D3"/>
    <mergeCell ref="B8:C8"/>
    <mergeCell ref="B9:C9"/>
    <mergeCell ref="B4:C4"/>
    <mergeCell ref="B5:C5"/>
    <mergeCell ref="B6:C6"/>
    <mergeCell ref="B7:C7"/>
    <mergeCell ref="B23:C23"/>
    <mergeCell ref="B12:C12"/>
    <mergeCell ref="B10:C10"/>
    <mergeCell ref="B16:C16"/>
    <mergeCell ref="B17:C17"/>
  </mergeCells>
  <conditionalFormatting sqref="A1">
    <cfRule type="containsText" dxfId="1" priority="1" operator="containsText" text="Current">
      <formula>NOT(ISERROR(SEARCH("Current",A1)))</formula>
    </cfRule>
  </conditionalFormatting>
  <pageMargins left="0.25" right="0.25" top="0.75" bottom="0.75" header="0.3" footer="0.3"/>
  <pageSetup scale="60" orientation="landscape"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C5C4AEF-B134-4FF3-968D-463A2D8FF84E}">
          <x14:formula1>
            <xm:f>Tools!$J$72:$J$74</xm:f>
          </x14:formula1>
          <xm:sqref>D8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3087E-1CD5-4F42-82FE-986D250C00B5}">
  <sheetPr codeName="Hoja8"/>
  <dimension ref="A1:M90"/>
  <sheetViews>
    <sheetView zoomScale="95" workbookViewId="0">
      <pane ySplit="1" topLeftCell="A2" activePane="bottomLeft" state="frozen"/>
      <selection pane="bottomLeft"/>
    </sheetView>
  </sheetViews>
  <sheetFormatPr defaultColWidth="9.140625" defaultRowHeight="15"/>
  <cols>
    <col min="1" max="1" width="10.7109375" customWidth="1"/>
    <col min="2" max="2" width="49.42578125" bestFit="1" customWidth="1"/>
    <col min="3" max="3" width="38.42578125" bestFit="1" customWidth="1"/>
    <col min="4" max="4" width="10.28515625" style="20" bestFit="1" customWidth="1"/>
    <col min="5" max="5" width="13.140625" bestFit="1" customWidth="1"/>
    <col min="6" max="6" width="17.7109375" bestFit="1" customWidth="1"/>
    <col min="7" max="7" width="11.28515625" customWidth="1"/>
    <col min="8" max="8" width="9.7109375" customWidth="1"/>
    <col min="9" max="9" width="44.85546875" customWidth="1"/>
    <col min="10" max="10" width="13.42578125" style="20" bestFit="1" customWidth="1"/>
  </cols>
  <sheetData>
    <row r="1" spans="1:13" ht="34.5" customHeight="1">
      <c r="A1" s="25" t="s">
        <v>933</v>
      </c>
      <c r="B1" s="25" t="s">
        <v>926</v>
      </c>
      <c r="C1" s="25" t="s">
        <v>934</v>
      </c>
      <c r="D1" s="29" t="s">
        <v>935</v>
      </c>
      <c r="E1" s="25" t="s">
        <v>936</v>
      </c>
      <c r="F1" s="25" t="s">
        <v>937</v>
      </c>
      <c r="G1" s="25" t="s">
        <v>938</v>
      </c>
      <c r="H1" s="25" t="s">
        <v>931</v>
      </c>
      <c r="I1" s="29" t="s">
        <v>932</v>
      </c>
      <c r="J1" s="25" t="s">
        <v>939</v>
      </c>
      <c r="K1" s="59" t="s">
        <v>940</v>
      </c>
      <c r="L1" s="727"/>
      <c r="M1" s="727"/>
    </row>
    <row r="2" spans="1:13">
      <c r="A2" s="2" t="s">
        <v>192</v>
      </c>
      <c r="B2" s="2" t="s">
        <v>165</v>
      </c>
      <c r="C2" s="2" t="s">
        <v>168</v>
      </c>
      <c r="D2" s="28">
        <v>67190</v>
      </c>
      <c r="E2" s="2" t="s">
        <v>941</v>
      </c>
      <c r="F2" s="2" t="s">
        <v>942</v>
      </c>
      <c r="G2" s="2" t="s">
        <v>943</v>
      </c>
      <c r="H2" s="2" t="s">
        <v>22</v>
      </c>
      <c r="I2" s="28" t="s">
        <v>22</v>
      </c>
      <c r="J2" s="28"/>
      <c r="K2" s="28" t="s">
        <v>944</v>
      </c>
    </row>
    <row r="3" spans="1:13">
      <c r="A3" s="2" t="s">
        <v>1468</v>
      </c>
      <c r="B3" s="2" t="s">
        <v>1469</v>
      </c>
      <c r="C3" s="2" t="s">
        <v>1470</v>
      </c>
      <c r="D3" s="28" t="s">
        <v>1471</v>
      </c>
      <c r="E3" s="2" t="s">
        <v>1472</v>
      </c>
      <c r="F3" s="2" t="s">
        <v>1041</v>
      </c>
      <c r="G3" s="2" t="s">
        <v>955</v>
      </c>
      <c r="H3" s="2" t="s">
        <v>22</v>
      </c>
      <c r="I3" s="28" t="s">
        <v>22</v>
      </c>
      <c r="J3" s="28"/>
      <c r="K3" s="28" t="s">
        <v>944</v>
      </c>
    </row>
    <row r="4" spans="1:13">
      <c r="A4" s="2" t="s">
        <v>945</v>
      </c>
      <c r="B4" s="2" t="s">
        <v>946</v>
      </c>
      <c r="C4" s="2" t="s">
        <v>947</v>
      </c>
      <c r="D4" s="28">
        <v>88730</v>
      </c>
      <c r="E4" s="2" t="s">
        <v>948</v>
      </c>
      <c r="F4" s="2" t="s">
        <v>949</v>
      </c>
      <c r="G4" s="2" t="s">
        <v>943</v>
      </c>
      <c r="H4" s="2" t="s">
        <v>22</v>
      </c>
      <c r="I4" s="28" t="s">
        <v>22</v>
      </c>
      <c r="J4" s="28"/>
      <c r="K4" s="28" t="s">
        <v>944</v>
      </c>
    </row>
    <row r="5" spans="1:13">
      <c r="A5" s="2" t="s">
        <v>950</v>
      </c>
      <c r="B5" s="2" t="s">
        <v>951</v>
      </c>
      <c r="C5" s="2" t="s">
        <v>952</v>
      </c>
      <c r="D5" s="28">
        <v>94539</v>
      </c>
      <c r="E5" s="2" t="s">
        <v>953</v>
      </c>
      <c r="F5" s="2" t="s">
        <v>954</v>
      </c>
      <c r="G5" s="2" t="s">
        <v>955</v>
      </c>
      <c r="H5" s="2" t="s">
        <v>956</v>
      </c>
      <c r="I5" s="28"/>
      <c r="J5" s="28"/>
      <c r="K5" s="28" t="s">
        <v>944</v>
      </c>
    </row>
    <row r="6" spans="1:13">
      <c r="A6" s="2" t="s">
        <v>957</v>
      </c>
      <c r="B6" s="2" t="s">
        <v>958</v>
      </c>
      <c r="C6" s="2" t="s">
        <v>959</v>
      </c>
      <c r="D6" s="28">
        <v>22435</v>
      </c>
      <c r="E6" s="2" t="s">
        <v>960</v>
      </c>
      <c r="F6" s="2" t="s">
        <v>961</v>
      </c>
      <c r="G6" s="2" t="s">
        <v>943</v>
      </c>
      <c r="H6" s="2" t="s">
        <v>22</v>
      </c>
      <c r="I6" s="28" t="s">
        <v>22</v>
      </c>
      <c r="J6" s="28"/>
      <c r="K6" s="28" t="s">
        <v>944</v>
      </c>
    </row>
    <row r="7" spans="1:13">
      <c r="A7" s="2" t="s">
        <v>962</v>
      </c>
      <c r="B7" s="2" t="s">
        <v>963</v>
      </c>
      <c r="C7" s="2" t="s">
        <v>964</v>
      </c>
      <c r="D7" s="28">
        <v>26737</v>
      </c>
      <c r="E7" s="2" t="s">
        <v>965</v>
      </c>
      <c r="F7" s="2" t="s">
        <v>966</v>
      </c>
      <c r="G7" s="2" t="s">
        <v>943</v>
      </c>
      <c r="H7" s="2" t="s">
        <v>22</v>
      </c>
      <c r="I7" s="28" t="s">
        <v>22</v>
      </c>
      <c r="J7" s="28"/>
      <c r="K7" s="28" t="s">
        <v>944</v>
      </c>
    </row>
    <row r="8" spans="1:13">
      <c r="A8" s="2" t="s">
        <v>967</v>
      </c>
      <c r="B8" s="2" t="s">
        <v>968</v>
      </c>
      <c r="C8" s="2" t="s">
        <v>969</v>
      </c>
      <c r="D8" s="28">
        <v>45690</v>
      </c>
      <c r="E8" s="2" t="s">
        <v>970</v>
      </c>
      <c r="F8" s="2" t="s">
        <v>971</v>
      </c>
      <c r="G8" s="2" t="s">
        <v>943</v>
      </c>
      <c r="H8" s="2" t="s">
        <v>22</v>
      </c>
      <c r="I8" s="28" t="s">
        <v>22</v>
      </c>
      <c r="J8" s="28"/>
      <c r="K8" s="28" t="s">
        <v>972</v>
      </c>
    </row>
    <row r="9" spans="1:13">
      <c r="A9" s="2" t="s">
        <v>1473</v>
      </c>
      <c r="B9" s="2" t="s">
        <v>1474</v>
      </c>
      <c r="C9" s="2" t="s">
        <v>1476</v>
      </c>
      <c r="D9" s="28" t="s">
        <v>1475</v>
      </c>
      <c r="E9" s="2" t="s">
        <v>1064</v>
      </c>
      <c r="F9" s="2" t="s">
        <v>1064</v>
      </c>
      <c r="G9" s="2" t="s">
        <v>943</v>
      </c>
      <c r="H9" s="2" t="s">
        <v>22</v>
      </c>
      <c r="I9" s="28" t="s">
        <v>22</v>
      </c>
      <c r="J9" s="28"/>
      <c r="K9" s="28" t="s">
        <v>972</v>
      </c>
    </row>
    <row r="10" spans="1:13">
      <c r="A10" s="2" t="s">
        <v>973</v>
      </c>
      <c r="B10" s="2" t="s">
        <v>974</v>
      </c>
      <c r="C10" s="2" t="s">
        <v>975</v>
      </c>
      <c r="D10" s="28">
        <v>45680</v>
      </c>
      <c r="E10" s="2" t="s">
        <v>970</v>
      </c>
      <c r="F10" s="2" t="s">
        <v>971</v>
      </c>
      <c r="G10" s="2" t="s">
        <v>943</v>
      </c>
      <c r="H10" s="2" t="s">
        <v>22</v>
      </c>
      <c r="I10" s="28" t="s">
        <v>22</v>
      </c>
      <c r="J10" s="28"/>
      <c r="K10" s="28" t="s">
        <v>972</v>
      </c>
    </row>
    <row r="11" spans="1:13">
      <c r="A11" s="2" t="s">
        <v>976</v>
      </c>
      <c r="B11" s="2" t="s">
        <v>974</v>
      </c>
      <c r="C11" s="2" t="s">
        <v>977</v>
      </c>
      <c r="D11" s="28" t="s">
        <v>978</v>
      </c>
      <c r="E11" s="2" t="s">
        <v>979</v>
      </c>
      <c r="F11" s="2" t="s">
        <v>980</v>
      </c>
      <c r="G11" s="2" t="s">
        <v>943</v>
      </c>
      <c r="H11" s="2" t="s">
        <v>22</v>
      </c>
      <c r="I11" s="28" t="s">
        <v>981</v>
      </c>
      <c r="J11" s="28"/>
      <c r="K11" s="28" t="s">
        <v>972</v>
      </c>
    </row>
    <row r="12" spans="1:13">
      <c r="A12" s="2" t="s">
        <v>982</v>
      </c>
      <c r="B12" s="2" t="s">
        <v>983</v>
      </c>
      <c r="C12" s="2" t="s">
        <v>984</v>
      </c>
      <c r="D12" s="28">
        <v>22500</v>
      </c>
      <c r="E12" s="2" t="s">
        <v>960</v>
      </c>
      <c r="F12" s="2" t="s">
        <v>961</v>
      </c>
      <c r="G12" s="2" t="s">
        <v>4</v>
      </c>
      <c r="H12" s="2" t="s">
        <v>22</v>
      </c>
      <c r="I12" s="28"/>
      <c r="J12" s="28">
        <v>2051035</v>
      </c>
      <c r="K12" s="28" t="s">
        <v>944</v>
      </c>
    </row>
    <row r="13" spans="1:13">
      <c r="A13" s="2" t="s">
        <v>985</v>
      </c>
      <c r="B13" s="2" t="s">
        <v>986</v>
      </c>
      <c r="C13" s="2" t="s">
        <v>987</v>
      </c>
      <c r="D13" s="28">
        <v>61032</v>
      </c>
      <c r="E13" s="2" t="s">
        <v>988</v>
      </c>
      <c r="F13" s="2" t="s">
        <v>989</v>
      </c>
      <c r="G13" s="2" t="s">
        <v>955</v>
      </c>
      <c r="H13" s="2" t="s">
        <v>22</v>
      </c>
      <c r="I13" s="28" t="s">
        <v>22</v>
      </c>
      <c r="J13" s="28">
        <v>20680</v>
      </c>
      <c r="K13" s="28" t="s">
        <v>944</v>
      </c>
    </row>
    <row r="14" spans="1:13">
      <c r="A14" s="2" t="s">
        <v>990</v>
      </c>
      <c r="B14" s="2" t="s">
        <v>991</v>
      </c>
      <c r="C14" s="2" t="s">
        <v>992</v>
      </c>
      <c r="D14" s="28">
        <v>66600</v>
      </c>
      <c r="E14" s="2" t="s">
        <v>993</v>
      </c>
      <c r="F14" s="2" t="s">
        <v>994</v>
      </c>
      <c r="G14" s="2" t="s">
        <v>943</v>
      </c>
      <c r="H14" s="2" t="s">
        <v>995</v>
      </c>
      <c r="I14" s="28"/>
      <c r="J14" s="28" t="s">
        <v>996</v>
      </c>
      <c r="K14" s="28" t="s">
        <v>944</v>
      </c>
    </row>
    <row r="15" spans="1:13">
      <c r="A15" s="2" t="s">
        <v>997</v>
      </c>
      <c r="B15" s="2" t="s">
        <v>998</v>
      </c>
      <c r="C15" s="2" t="s">
        <v>999</v>
      </c>
      <c r="D15" s="28">
        <v>88780</v>
      </c>
      <c r="E15" s="2" t="s">
        <v>948</v>
      </c>
      <c r="F15" s="2" t="s">
        <v>949</v>
      </c>
      <c r="G15" s="2" t="s">
        <v>943</v>
      </c>
      <c r="H15" s="2" t="s">
        <v>22</v>
      </c>
      <c r="I15" s="28" t="s">
        <v>22</v>
      </c>
      <c r="J15" s="28"/>
      <c r="K15" s="28" t="s">
        <v>944</v>
      </c>
    </row>
    <row r="16" spans="1:13">
      <c r="A16" s="2" t="s">
        <v>1000</v>
      </c>
      <c r="B16" s="2" t="s">
        <v>1001</v>
      </c>
      <c r="C16" s="2" t="s">
        <v>1002</v>
      </c>
      <c r="D16" s="28">
        <v>75211</v>
      </c>
      <c r="E16" s="2" t="s">
        <v>1003</v>
      </c>
      <c r="F16" s="2" t="s">
        <v>1004</v>
      </c>
      <c r="G16" s="2" t="s">
        <v>955</v>
      </c>
      <c r="H16" s="2" t="s">
        <v>22</v>
      </c>
      <c r="I16" s="28" t="s">
        <v>22</v>
      </c>
      <c r="J16" s="28"/>
      <c r="K16" s="28" t="s">
        <v>944</v>
      </c>
    </row>
    <row r="17" spans="1:11">
      <c r="A17" s="2" t="s">
        <v>1005</v>
      </c>
      <c r="B17" s="2" t="s">
        <v>1006</v>
      </c>
      <c r="C17" s="2" t="s">
        <v>1007</v>
      </c>
      <c r="D17" s="28" t="s">
        <v>1008</v>
      </c>
      <c r="E17" s="2"/>
      <c r="F17" s="2" t="s">
        <v>1009</v>
      </c>
      <c r="G17" s="2" t="s">
        <v>955</v>
      </c>
      <c r="H17" s="2" t="s">
        <v>22</v>
      </c>
      <c r="I17" s="28" t="s">
        <v>22</v>
      </c>
      <c r="J17" s="28" t="s">
        <v>1010</v>
      </c>
      <c r="K17" s="28" t="s">
        <v>944</v>
      </c>
    </row>
    <row r="18" spans="1:11">
      <c r="A18" s="2" t="s">
        <v>1011</v>
      </c>
      <c r="B18" s="2" t="s">
        <v>1012</v>
      </c>
      <c r="C18" s="2" t="s">
        <v>1013</v>
      </c>
      <c r="D18" s="28">
        <v>55311</v>
      </c>
      <c r="E18" s="2" t="s">
        <v>1014</v>
      </c>
      <c r="F18" s="2" t="s">
        <v>1015</v>
      </c>
      <c r="G18" s="2" t="s">
        <v>955</v>
      </c>
      <c r="H18" s="2" t="s">
        <v>22</v>
      </c>
      <c r="I18" s="28" t="s">
        <v>22</v>
      </c>
      <c r="J18" s="28"/>
      <c r="K18" s="28" t="s">
        <v>944</v>
      </c>
    </row>
    <row r="19" spans="1:11">
      <c r="A19" s="2" t="s">
        <v>1016</v>
      </c>
      <c r="B19" s="2" t="s">
        <v>1017</v>
      </c>
      <c r="C19" s="2" t="s">
        <v>1018</v>
      </c>
      <c r="D19" s="28">
        <v>66600</v>
      </c>
      <c r="E19" s="2" t="s">
        <v>993</v>
      </c>
      <c r="F19" s="2" t="s">
        <v>994</v>
      </c>
      <c r="G19" s="2" t="s">
        <v>943</v>
      </c>
      <c r="H19" s="2" t="s">
        <v>22</v>
      </c>
      <c r="I19" s="28" t="s">
        <v>22</v>
      </c>
      <c r="J19" s="28"/>
      <c r="K19" s="28" t="s">
        <v>944</v>
      </c>
    </row>
    <row r="20" spans="1:11">
      <c r="A20" s="2" t="s">
        <v>1019</v>
      </c>
      <c r="B20" s="2" t="s">
        <v>1020</v>
      </c>
      <c r="C20" s="2" t="s">
        <v>1021</v>
      </c>
      <c r="D20" s="28">
        <v>20196</v>
      </c>
      <c r="E20" s="2" t="s">
        <v>1022</v>
      </c>
      <c r="F20" s="2" t="s">
        <v>1023</v>
      </c>
      <c r="G20" s="2" t="s">
        <v>943</v>
      </c>
      <c r="H20" s="2" t="s">
        <v>1024</v>
      </c>
      <c r="I20" s="28" t="s">
        <v>1025</v>
      </c>
      <c r="J20" s="28" t="s">
        <v>1026</v>
      </c>
      <c r="K20" s="28" t="s">
        <v>972</v>
      </c>
    </row>
    <row r="21" spans="1:11">
      <c r="A21" s="2" t="s">
        <v>1027</v>
      </c>
      <c r="B21" s="2" t="s">
        <v>1028</v>
      </c>
      <c r="C21" s="2" t="s">
        <v>1029</v>
      </c>
      <c r="D21" s="28">
        <v>45601</v>
      </c>
      <c r="E21" s="2" t="s">
        <v>970</v>
      </c>
      <c r="F21" s="2" t="s">
        <v>1030</v>
      </c>
      <c r="G21" s="2" t="s">
        <v>943</v>
      </c>
      <c r="H21" s="2" t="s">
        <v>1024</v>
      </c>
      <c r="I21" s="28" t="s">
        <v>1025</v>
      </c>
      <c r="J21" s="28" t="s">
        <v>1031</v>
      </c>
      <c r="K21" s="28" t="s">
        <v>972</v>
      </c>
    </row>
    <row r="22" spans="1:11">
      <c r="A22" s="2" t="s">
        <v>1032</v>
      </c>
      <c r="B22" s="2" t="s">
        <v>1033</v>
      </c>
      <c r="C22" s="2" t="s">
        <v>1034</v>
      </c>
      <c r="D22" s="28">
        <v>45640</v>
      </c>
      <c r="E22" s="2" t="s">
        <v>970</v>
      </c>
      <c r="F22" s="2" t="s">
        <v>1035</v>
      </c>
      <c r="G22" s="2" t="s">
        <v>943</v>
      </c>
      <c r="H22" s="2" t="s">
        <v>22</v>
      </c>
      <c r="I22" s="28" t="s">
        <v>22</v>
      </c>
      <c r="J22" s="28" t="s">
        <v>1031</v>
      </c>
      <c r="K22" s="28" t="s">
        <v>972</v>
      </c>
    </row>
    <row r="23" spans="1:11">
      <c r="A23" s="2" t="s">
        <v>1036</v>
      </c>
      <c r="B23" s="2" t="s">
        <v>1037</v>
      </c>
      <c r="C23" s="2" t="s">
        <v>1038</v>
      </c>
      <c r="D23" s="28" t="s">
        <v>1039</v>
      </c>
      <c r="E23" s="2" t="s">
        <v>1040</v>
      </c>
      <c r="F23" s="2" t="s">
        <v>1041</v>
      </c>
      <c r="G23" s="2" t="s">
        <v>943</v>
      </c>
      <c r="H23" s="2" t="s">
        <v>995</v>
      </c>
      <c r="I23" s="28" t="s">
        <v>995</v>
      </c>
      <c r="J23" s="28" t="s">
        <v>1042</v>
      </c>
      <c r="K23" s="28" t="s">
        <v>944</v>
      </c>
    </row>
    <row r="24" spans="1:11">
      <c r="A24" s="2" t="s">
        <v>1043</v>
      </c>
      <c r="B24" s="2" t="s">
        <v>1044</v>
      </c>
      <c r="C24" s="2" t="s">
        <v>1045</v>
      </c>
      <c r="D24" s="28">
        <v>45640</v>
      </c>
      <c r="E24" s="2" t="s">
        <v>970</v>
      </c>
      <c r="F24" s="2" t="s">
        <v>1035</v>
      </c>
      <c r="G24" s="2" t="s">
        <v>943</v>
      </c>
      <c r="H24" s="2" t="s">
        <v>1024</v>
      </c>
      <c r="I24" s="28" t="s">
        <v>1025</v>
      </c>
      <c r="J24" s="28" t="s">
        <v>1031</v>
      </c>
      <c r="K24" s="28" t="s">
        <v>972</v>
      </c>
    </row>
    <row r="25" spans="1:11">
      <c r="A25" s="2" t="s">
        <v>1046</v>
      </c>
      <c r="B25" s="2" t="s">
        <v>1047</v>
      </c>
      <c r="C25" s="2" t="s">
        <v>1048</v>
      </c>
      <c r="D25" s="28" t="s">
        <v>1049</v>
      </c>
      <c r="E25" s="2" t="s">
        <v>1050</v>
      </c>
      <c r="F25" s="2" t="s">
        <v>1051</v>
      </c>
      <c r="G25" s="2" t="s">
        <v>955</v>
      </c>
      <c r="H25" s="2" t="s">
        <v>22</v>
      </c>
      <c r="I25" s="28" t="s">
        <v>22</v>
      </c>
      <c r="J25" s="28">
        <v>1010091</v>
      </c>
      <c r="K25" s="28" t="s">
        <v>944</v>
      </c>
    </row>
    <row r="26" spans="1:11">
      <c r="A26" s="2" t="s">
        <v>1052</v>
      </c>
      <c r="B26" s="2" t="s">
        <v>1053</v>
      </c>
      <c r="C26" s="2" t="s">
        <v>1054</v>
      </c>
      <c r="D26" s="28">
        <v>88718</v>
      </c>
      <c r="E26" s="2" t="s">
        <v>948</v>
      </c>
      <c r="F26" s="2" t="s">
        <v>949</v>
      </c>
      <c r="G26" s="2" t="s">
        <v>943</v>
      </c>
      <c r="H26" s="2" t="s">
        <v>22</v>
      </c>
      <c r="I26" s="28" t="s">
        <v>22</v>
      </c>
      <c r="J26" s="28"/>
      <c r="K26" s="28" t="s">
        <v>944</v>
      </c>
    </row>
    <row r="27" spans="1:11">
      <c r="A27" s="2" t="s">
        <v>1055</v>
      </c>
      <c r="B27" s="2" t="s">
        <v>1056</v>
      </c>
      <c r="C27" s="2" t="s">
        <v>1057</v>
      </c>
      <c r="D27" s="28" t="s">
        <v>1058</v>
      </c>
      <c r="E27" s="2" t="s">
        <v>1059</v>
      </c>
      <c r="F27" s="2" t="s">
        <v>1060</v>
      </c>
      <c r="G27" s="2" t="s">
        <v>955</v>
      </c>
      <c r="H27" s="2" t="s">
        <v>22</v>
      </c>
      <c r="I27" s="28" t="s">
        <v>22</v>
      </c>
      <c r="J27" s="28"/>
      <c r="K27" s="28" t="s">
        <v>944</v>
      </c>
    </row>
    <row r="28" spans="1:11">
      <c r="A28" s="2" t="s">
        <v>1061</v>
      </c>
      <c r="B28" s="2" t="s">
        <v>1062</v>
      </c>
      <c r="C28" s="2" t="s">
        <v>1063</v>
      </c>
      <c r="D28" s="28">
        <v>76215</v>
      </c>
      <c r="E28" s="2" t="s">
        <v>1064</v>
      </c>
      <c r="F28" s="2" t="s">
        <v>1064</v>
      </c>
      <c r="G28" s="2" t="s">
        <v>943</v>
      </c>
      <c r="H28" s="2" t="s">
        <v>22</v>
      </c>
      <c r="I28" s="28" t="s">
        <v>22</v>
      </c>
      <c r="J28" s="28"/>
      <c r="K28" s="28" t="s">
        <v>972</v>
      </c>
    </row>
    <row r="29" spans="1:11">
      <c r="A29" s="2" t="s">
        <v>1065</v>
      </c>
      <c r="B29" s="2" t="s">
        <v>1066</v>
      </c>
      <c r="C29" s="2" t="s">
        <v>1067</v>
      </c>
      <c r="D29" s="28" t="s">
        <v>1068</v>
      </c>
      <c r="E29" s="2" t="s">
        <v>1069</v>
      </c>
      <c r="F29" s="2"/>
      <c r="G29" s="2" t="s">
        <v>1070</v>
      </c>
      <c r="H29" s="2" t="s">
        <v>22</v>
      </c>
      <c r="I29" s="28" t="s">
        <v>22</v>
      </c>
      <c r="J29" s="28"/>
      <c r="K29" s="28" t="s">
        <v>972</v>
      </c>
    </row>
    <row r="30" spans="1:11">
      <c r="A30" s="2" t="s">
        <v>1071</v>
      </c>
      <c r="B30" s="2" t="s">
        <v>1072</v>
      </c>
      <c r="C30" s="2" t="s">
        <v>1073</v>
      </c>
      <c r="D30" s="28">
        <v>32590</v>
      </c>
      <c r="E30" s="2" t="s">
        <v>1074</v>
      </c>
      <c r="F30" s="2" t="s">
        <v>1075</v>
      </c>
      <c r="G30" s="2" t="s">
        <v>943</v>
      </c>
      <c r="H30" s="2" t="s">
        <v>22</v>
      </c>
      <c r="I30" s="28" t="s">
        <v>22</v>
      </c>
      <c r="J30" s="28"/>
      <c r="K30" s="28" t="s">
        <v>944</v>
      </c>
    </row>
    <row r="31" spans="1:11">
      <c r="A31" s="2" t="s">
        <v>1076</v>
      </c>
      <c r="B31" s="2" t="s">
        <v>1077</v>
      </c>
      <c r="C31" s="2" t="s">
        <v>1078</v>
      </c>
      <c r="D31" s="28">
        <v>44857</v>
      </c>
      <c r="E31" s="2" t="s">
        <v>1079</v>
      </c>
      <c r="F31" s="2" t="s">
        <v>1080</v>
      </c>
      <c r="G31" s="2" t="s">
        <v>955</v>
      </c>
      <c r="H31" s="2" t="s">
        <v>22</v>
      </c>
      <c r="I31" s="28" t="s">
        <v>22</v>
      </c>
      <c r="J31" s="28"/>
      <c r="K31" s="28" t="s">
        <v>944</v>
      </c>
    </row>
    <row r="32" spans="1:11">
      <c r="A32" s="2" t="s">
        <v>1081</v>
      </c>
      <c r="B32" s="2" t="s">
        <v>1082</v>
      </c>
      <c r="C32" s="2" t="s">
        <v>1083</v>
      </c>
      <c r="D32" s="28">
        <v>32695</v>
      </c>
      <c r="E32" s="2" t="s">
        <v>1074</v>
      </c>
      <c r="F32" s="2" t="s">
        <v>1075</v>
      </c>
      <c r="G32" s="2" t="s">
        <v>943</v>
      </c>
      <c r="H32" s="2" t="s">
        <v>995</v>
      </c>
      <c r="I32" s="28" t="s">
        <v>995</v>
      </c>
      <c r="J32" s="28" t="s">
        <v>1084</v>
      </c>
      <c r="K32" s="28" t="s">
        <v>944</v>
      </c>
    </row>
    <row r="33" spans="1:11">
      <c r="A33" s="2" t="s">
        <v>1085</v>
      </c>
      <c r="B33" s="2" t="s">
        <v>1086</v>
      </c>
      <c r="C33" s="2" t="s">
        <v>1087</v>
      </c>
      <c r="D33" s="28">
        <v>20900</v>
      </c>
      <c r="E33" s="2" t="s">
        <v>1022</v>
      </c>
      <c r="F33" s="2" t="s">
        <v>1023</v>
      </c>
      <c r="G33" s="2" t="s">
        <v>943</v>
      </c>
      <c r="H33" s="2" t="s">
        <v>995</v>
      </c>
      <c r="I33" s="28" t="s">
        <v>995</v>
      </c>
      <c r="J33" s="28" t="s">
        <v>1088</v>
      </c>
      <c r="K33" s="28" t="s">
        <v>972</v>
      </c>
    </row>
    <row r="34" spans="1:11">
      <c r="A34" s="2" t="s">
        <v>1089</v>
      </c>
      <c r="B34" s="2" t="s">
        <v>1090</v>
      </c>
      <c r="C34" s="2" t="s">
        <v>1091</v>
      </c>
      <c r="D34" s="28">
        <v>45640</v>
      </c>
      <c r="E34" s="2" t="s">
        <v>970</v>
      </c>
      <c r="F34" s="2" t="s">
        <v>1035</v>
      </c>
      <c r="G34" s="2" t="s">
        <v>943</v>
      </c>
      <c r="H34" s="2" t="s">
        <v>995</v>
      </c>
      <c r="I34" s="28" t="s">
        <v>995</v>
      </c>
      <c r="J34" s="28" t="s">
        <v>1092</v>
      </c>
      <c r="K34" s="28" t="s">
        <v>972</v>
      </c>
    </row>
    <row r="35" spans="1:11">
      <c r="A35" s="2" t="s">
        <v>1093</v>
      </c>
      <c r="B35" s="2" t="s">
        <v>1094</v>
      </c>
      <c r="C35" s="2" t="s">
        <v>1095</v>
      </c>
      <c r="D35" s="28">
        <v>44160</v>
      </c>
      <c r="E35" s="2" t="s">
        <v>970</v>
      </c>
      <c r="F35" s="2" t="s">
        <v>1096</v>
      </c>
      <c r="G35" s="2" t="s">
        <v>943</v>
      </c>
      <c r="H35" s="2" t="s">
        <v>22</v>
      </c>
      <c r="I35" s="28" t="s">
        <v>22</v>
      </c>
      <c r="J35" s="28"/>
      <c r="K35" s="28" t="s">
        <v>972</v>
      </c>
    </row>
    <row r="36" spans="1:11">
      <c r="A36" s="2" t="s">
        <v>1097</v>
      </c>
      <c r="B36" s="2" t="s">
        <v>1098</v>
      </c>
      <c r="C36" s="2" t="s">
        <v>1099</v>
      </c>
      <c r="D36" s="28">
        <v>32690</v>
      </c>
      <c r="E36" s="2" t="s">
        <v>1074</v>
      </c>
      <c r="F36" s="2" t="s">
        <v>1075</v>
      </c>
      <c r="G36" s="2" t="s">
        <v>943</v>
      </c>
      <c r="H36" s="2" t="s">
        <v>1024</v>
      </c>
      <c r="I36" s="28" t="s">
        <v>1025</v>
      </c>
      <c r="J36" s="28" t="s">
        <v>1100</v>
      </c>
      <c r="K36" s="28" t="s">
        <v>944</v>
      </c>
    </row>
    <row r="37" spans="1:11">
      <c r="A37" s="2" t="s">
        <v>1101</v>
      </c>
      <c r="B37" s="2" t="s">
        <v>1102</v>
      </c>
      <c r="C37" s="2" t="s">
        <v>1103</v>
      </c>
      <c r="D37" s="28">
        <v>45690</v>
      </c>
      <c r="E37" s="2" t="s">
        <v>970</v>
      </c>
      <c r="F37" s="2" t="s">
        <v>1096</v>
      </c>
      <c r="G37" s="2" t="s">
        <v>943</v>
      </c>
      <c r="H37" s="2" t="s">
        <v>1024</v>
      </c>
      <c r="I37" s="28" t="s">
        <v>1025</v>
      </c>
      <c r="J37" s="28" t="s">
        <v>1104</v>
      </c>
      <c r="K37" s="28" t="s">
        <v>972</v>
      </c>
    </row>
    <row r="38" spans="1:11">
      <c r="A38" s="2" t="s">
        <v>1105</v>
      </c>
      <c r="B38" s="2" t="s">
        <v>1106</v>
      </c>
      <c r="C38" s="2" t="s">
        <v>1107</v>
      </c>
      <c r="D38" s="28">
        <v>45010</v>
      </c>
      <c r="E38" s="2" t="s">
        <v>970</v>
      </c>
      <c r="F38" s="2" t="s">
        <v>1108</v>
      </c>
      <c r="G38" s="2" t="s">
        <v>943</v>
      </c>
      <c r="H38" s="2" t="s">
        <v>22</v>
      </c>
      <c r="I38" s="28" t="s">
        <v>22</v>
      </c>
      <c r="J38" s="28" t="s">
        <v>1109</v>
      </c>
      <c r="K38" s="28" t="s">
        <v>972</v>
      </c>
    </row>
    <row r="39" spans="1:11">
      <c r="A39" s="2" t="s">
        <v>1110</v>
      </c>
      <c r="B39" s="2" t="s">
        <v>1111</v>
      </c>
      <c r="C39" s="2" t="s">
        <v>1112</v>
      </c>
      <c r="D39" s="28">
        <v>45609</v>
      </c>
      <c r="E39" s="2" t="s">
        <v>970</v>
      </c>
      <c r="F39" s="2" t="s">
        <v>1096</v>
      </c>
      <c r="G39" s="2" t="s">
        <v>943</v>
      </c>
      <c r="H39" s="2" t="s">
        <v>22</v>
      </c>
      <c r="I39" s="28" t="s">
        <v>22</v>
      </c>
      <c r="J39" s="28"/>
      <c r="K39" s="28" t="s">
        <v>972</v>
      </c>
    </row>
    <row r="40" spans="1:11">
      <c r="A40" s="2" t="s">
        <v>1113</v>
      </c>
      <c r="B40" s="2" t="s">
        <v>1114</v>
      </c>
      <c r="C40" s="2" t="s">
        <v>1115</v>
      </c>
      <c r="D40" s="28">
        <v>76220</v>
      </c>
      <c r="E40" s="2" t="s">
        <v>1116</v>
      </c>
      <c r="F40" s="2" t="s">
        <v>1116</v>
      </c>
      <c r="G40" s="2" t="s">
        <v>943</v>
      </c>
      <c r="H40" s="2" t="s">
        <v>22</v>
      </c>
      <c r="I40" s="28" t="s">
        <v>22</v>
      </c>
      <c r="J40" s="28"/>
      <c r="K40" s="28" t="s">
        <v>972</v>
      </c>
    </row>
    <row r="41" spans="1:11">
      <c r="A41" s="2" t="s">
        <v>1117</v>
      </c>
      <c r="B41" s="2" t="s">
        <v>1118</v>
      </c>
      <c r="C41" s="2" t="s">
        <v>1119</v>
      </c>
      <c r="D41" s="28">
        <v>37980</v>
      </c>
      <c r="E41" s="2" t="s">
        <v>1120</v>
      </c>
      <c r="F41" s="2" t="s">
        <v>1121</v>
      </c>
      <c r="G41" s="2" t="s">
        <v>943</v>
      </c>
      <c r="H41" s="2" t="s">
        <v>22</v>
      </c>
      <c r="I41" s="28" t="s">
        <v>22</v>
      </c>
      <c r="J41" s="28" t="s">
        <v>1122</v>
      </c>
      <c r="K41" s="28" t="s">
        <v>972</v>
      </c>
    </row>
    <row r="42" spans="1:11">
      <c r="A42" s="2" t="s">
        <v>1123</v>
      </c>
      <c r="B42" s="2" t="s">
        <v>1124</v>
      </c>
      <c r="C42" s="2" t="s">
        <v>1125</v>
      </c>
      <c r="D42" s="28">
        <v>72680</v>
      </c>
      <c r="E42" s="2" t="s">
        <v>1126</v>
      </c>
      <c r="F42" s="2" t="s">
        <v>1127</v>
      </c>
      <c r="G42" s="2" t="s">
        <v>943</v>
      </c>
      <c r="H42" s="2" t="s">
        <v>22</v>
      </c>
      <c r="I42" s="28" t="s">
        <v>22</v>
      </c>
      <c r="J42" s="28" t="s">
        <v>1128</v>
      </c>
      <c r="K42" s="28" t="s">
        <v>944</v>
      </c>
    </row>
    <row r="43" spans="1:11">
      <c r="A43" s="2" t="s">
        <v>1129</v>
      </c>
      <c r="B43" s="2" t="s">
        <v>1130</v>
      </c>
      <c r="C43" s="2" t="s">
        <v>1131</v>
      </c>
      <c r="D43" s="28">
        <v>44500</v>
      </c>
      <c r="E43" s="2" t="s">
        <v>970</v>
      </c>
      <c r="F43" s="2" t="s">
        <v>1096</v>
      </c>
      <c r="G43" s="2" t="s">
        <v>943</v>
      </c>
      <c r="H43" s="2" t="s">
        <v>22</v>
      </c>
      <c r="I43" s="28" t="s">
        <v>22</v>
      </c>
      <c r="J43" s="28" t="s">
        <v>1132</v>
      </c>
      <c r="K43" s="28" t="s">
        <v>972</v>
      </c>
    </row>
    <row r="44" spans="1:11">
      <c r="A44" s="2" t="s">
        <v>1133</v>
      </c>
      <c r="B44" s="2" t="s">
        <v>1134</v>
      </c>
      <c r="C44" s="2" t="s">
        <v>1135</v>
      </c>
      <c r="D44" s="28">
        <v>45133</v>
      </c>
      <c r="E44" s="2" t="s">
        <v>970</v>
      </c>
      <c r="F44" s="2" t="s">
        <v>1108</v>
      </c>
      <c r="G44" s="2" t="s">
        <v>943</v>
      </c>
      <c r="H44" s="2" t="s">
        <v>22</v>
      </c>
      <c r="I44" s="28" t="s">
        <v>22</v>
      </c>
      <c r="J44" s="28"/>
      <c r="K44" s="28" t="s">
        <v>972</v>
      </c>
    </row>
    <row r="45" spans="1:11">
      <c r="A45" s="2" t="s">
        <v>1136</v>
      </c>
      <c r="B45" s="2" t="s">
        <v>1137</v>
      </c>
      <c r="C45" s="2" t="s">
        <v>1138</v>
      </c>
      <c r="D45" s="28">
        <v>45640</v>
      </c>
      <c r="E45" s="2" t="s">
        <v>970</v>
      </c>
      <c r="F45" s="2" t="s">
        <v>971</v>
      </c>
      <c r="G45" s="2" t="s">
        <v>943</v>
      </c>
      <c r="H45" s="2" t="s">
        <v>22</v>
      </c>
      <c r="I45" s="28" t="s">
        <v>22</v>
      </c>
      <c r="J45" s="28"/>
      <c r="K45" s="28" t="s">
        <v>972</v>
      </c>
    </row>
    <row r="46" spans="1:11">
      <c r="A46" s="2" t="s">
        <v>1139</v>
      </c>
      <c r="B46" s="2" t="s">
        <v>1140</v>
      </c>
      <c r="C46" s="2" t="s">
        <v>1141</v>
      </c>
      <c r="D46" s="28">
        <v>31109</v>
      </c>
      <c r="E46" s="2" t="s">
        <v>1074</v>
      </c>
      <c r="F46" s="2" t="s">
        <v>1074</v>
      </c>
      <c r="G46" s="2" t="s">
        <v>943</v>
      </c>
      <c r="H46" s="2" t="s">
        <v>1024</v>
      </c>
      <c r="I46" s="28" t="s">
        <v>1024</v>
      </c>
      <c r="J46" s="28" t="s">
        <v>1142</v>
      </c>
      <c r="K46" s="28" t="s">
        <v>944</v>
      </c>
    </row>
    <row r="47" spans="1:11">
      <c r="A47" s="2" t="s">
        <v>1143</v>
      </c>
      <c r="B47" s="2" t="s">
        <v>1144</v>
      </c>
      <c r="C47" s="2" t="s">
        <v>1145</v>
      </c>
      <c r="D47" s="28">
        <v>45010</v>
      </c>
      <c r="E47" s="2" t="s">
        <v>970</v>
      </c>
      <c r="F47" s="2" t="s">
        <v>1108</v>
      </c>
      <c r="G47" s="2" t="s">
        <v>943</v>
      </c>
      <c r="H47" s="2" t="s">
        <v>22</v>
      </c>
      <c r="I47" s="28" t="s">
        <v>22</v>
      </c>
      <c r="J47" s="28" t="s">
        <v>1146</v>
      </c>
      <c r="K47" s="28" t="s">
        <v>972</v>
      </c>
    </row>
    <row r="48" spans="1:11">
      <c r="A48" s="2" t="s">
        <v>1147</v>
      </c>
      <c r="B48" s="2" t="s">
        <v>1148</v>
      </c>
      <c r="C48" s="2" t="s">
        <v>1149</v>
      </c>
      <c r="D48" s="28">
        <v>45130</v>
      </c>
      <c r="E48" s="2" t="s">
        <v>970</v>
      </c>
      <c r="F48" s="2" t="s">
        <v>1108</v>
      </c>
      <c r="G48" s="2" t="s">
        <v>943</v>
      </c>
      <c r="H48" s="2" t="s">
        <v>22</v>
      </c>
      <c r="I48" s="28" t="s">
        <v>22</v>
      </c>
      <c r="J48" s="28" t="s">
        <v>1146</v>
      </c>
      <c r="K48" s="28" t="s">
        <v>972</v>
      </c>
    </row>
    <row r="49" spans="1:11">
      <c r="A49" s="2" t="s">
        <v>1150</v>
      </c>
      <c r="B49" s="2" t="s">
        <v>1151</v>
      </c>
      <c r="C49" s="2" t="s">
        <v>1152</v>
      </c>
      <c r="D49" s="28" t="s">
        <v>1153</v>
      </c>
      <c r="E49" s="2" t="s">
        <v>993</v>
      </c>
      <c r="F49" s="2" t="s">
        <v>1154</v>
      </c>
      <c r="G49" s="2" t="s">
        <v>943</v>
      </c>
      <c r="H49" s="2" t="s">
        <v>22</v>
      </c>
      <c r="I49" s="28" t="s">
        <v>22</v>
      </c>
      <c r="J49" s="28"/>
      <c r="K49" s="28"/>
    </row>
    <row r="50" spans="1:11">
      <c r="A50" s="2" t="s">
        <v>1155</v>
      </c>
      <c r="B50" s="2" t="s">
        <v>1156</v>
      </c>
      <c r="C50" s="2" t="s">
        <v>1157</v>
      </c>
      <c r="D50" s="28">
        <v>60050</v>
      </c>
      <c r="E50" s="2" t="s">
        <v>988</v>
      </c>
      <c r="F50" s="2" t="s">
        <v>1158</v>
      </c>
      <c r="G50" s="2" t="s">
        <v>955</v>
      </c>
      <c r="H50" s="2" t="s">
        <v>22</v>
      </c>
      <c r="I50" s="28" t="s">
        <v>22</v>
      </c>
      <c r="J50" s="28"/>
      <c r="K50" s="28" t="s">
        <v>944</v>
      </c>
    </row>
    <row r="51" spans="1:11">
      <c r="A51" s="2" t="s">
        <v>1159</v>
      </c>
      <c r="B51" s="2" t="s">
        <v>1160</v>
      </c>
      <c r="C51" s="2" t="s">
        <v>1161</v>
      </c>
      <c r="D51" s="28"/>
      <c r="E51" s="2" t="s">
        <v>1162</v>
      </c>
      <c r="F51" s="2" t="s">
        <v>1163</v>
      </c>
      <c r="G51" s="2" t="s">
        <v>943</v>
      </c>
      <c r="H51" s="2" t="s">
        <v>22</v>
      </c>
      <c r="I51" s="28" t="s">
        <v>22</v>
      </c>
      <c r="J51" s="28"/>
      <c r="K51" s="28" t="s">
        <v>944</v>
      </c>
    </row>
    <row r="52" spans="1:11">
      <c r="A52" s="2" t="s">
        <v>1164</v>
      </c>
      <c r="B52" s="2" t="s">
        <v>1165</v>
      </c>
      <c r="C52" s="2" t="s">
        <v>1166</v>
      </c>
      <c r="D52" s="28">
        <v>80155</v>
      </c>
      <c r="E52" s="2" t="s">
        <v>1167</v>
      </c>
      <c r="F52" s="2" t="s">
        <v>1168</v>
      </c>
      <c r="G52" s="2" t="s">
        <v>955</v>
      </c>
      <c r="H52" s="2" t="s">
        <v>22</v>
      </c>
      <c r="I52" s="28" t="s">
        <v>22</v>
      </c>
      <c r="J52" s="28"/>
      <c r="K52" s="28" t="s">
        <v>944</v>
      </c>
    </row>
    <row r="53" spans="1:11">
      <c r="A53" s="2" t="s">
        <v>1169</v>
      </c>
      <c r="B53" s="2" t="s">
        <v>1170</v>
      </c>
      <c r="C53" s="2" t="s">
        <v>1166</v>
      </c>
      <c r="D53" s="28">
        <v>80155</v>
      </c>
      <c r="E53" s="2" t="s">
        <v>1167</v>
      </c>
      <c r="F53" s="2" t="s">
        <v>1168</v>
      </c>
      <c r="G53" s="2" t="s">
        <v>955</v>
      </c>
      <c r="H53" s="2" t="s">
        <v>22</v>
      </c>
      <c r="I53" s="28" t="s">
        <v>22</v>
      </c>
      <c r="J53" s="28"/>
      <c r="K53" s="28" t="s">
        <v>944</v>
      </c>
    </row>
    <row r="54" spans="1:11" ht="24.75">
      <c r="A54" s="2" t="s">
        <v>1171</v>
      </c>
      <c r="B54" s="2" t="s">
        <v>80</v>
      </c>
      <c r="C54" s="2" t="s">
        <v>82</v>
      </c>
      <c r="D54" s="28">
        <v>78577</v>
      </c>
      <c r="E54" s="2" t="s">
        <v>1172</v>
      </c>
      <c r="F54" s="2" t="s">
        <v>1173</v>
      </c>
      <c r="G54" s="2" t="s">
        <v>955</v>
      </c>
      <c r="H54" s="2" t="s">
        <v>22</v>
      </c>
      <c r="I54" s="45" t="s">
        <v>1174</v>
      </c>
      <c r="J54" s="28" t="s">
        <v>76</v>
      </c>
      <c r="K54" s="28" t="s">
        <v>944</v>
      </c>
    </row>
    <row r="55" spans="1:11">
      <c r="A55" s="2" t="s">
        <v>1175</v>
      </c>
      <c r="B55" s="2" t="s">
        <v>1176</v>
      </c>
      <c r="C55" s="2" t="s">
        <v>1177</v>
      </c>
      <c r="D55" s="28">
        <v>38610</v>
      </c>
      <c r="E55" s="2" t="s">
        <v>1178</v>
      </c>
      <c r="F55" s="2" t="s">
        <v>1179</v>
      </c>
      <c r="G55" s="2" t="s">
        <v>943</v>
      </c>
      <c r="H55" s="2" t="s">
        <v>22</v>
      </c>
      <c r="I55" s="28" t="s">
        <v>22</v>
      </c>
      <c r="J55" s="28" t="s">
        <v>1180</v>
      </c>
      <c r="K55" s="28" t="s">
        <v>972</v>
      </c>
    </row>
    <row r="56" spans="1:11">
      <c r="A56" s="2" t="s">
        <v>1181</v>
      </c>
      <c r="B56" s="2" t="s">
        <v>1182</v>
      </c>
      <c r="C56" s="2" t="s">
        <v>1183</v>
      </c>
      <c r="D56" s="28">
        <v>76120</v>
      </c>
      <c r="E56" s="2" t="s">
        <v>1064</v>
      </c>
      <c r="F56" s="2" t="s">
        <v>1184</v>
      </c>
      <c r="G56" s="2" t="s">
        <v>943</v>
      </c>
      <c r="H56" s="2" t="s">
        <v>22</v>
      </c>
      <c r="I56" s="28" t="s">
        <v>1185</v>
      </c>
      <c r="J56" s="28" t="s">
        <v>1180</v>
      </c>
      <c r="K56" s="28" t="s">
        <v>972</v>
      </c>
    </row>
    <row r="57" spans="1:11">
      <c r="A57" s="2" t="s">
        <v>1016</v>
      </c>
      <c r="B57" s="2" t="s">
        <v>1186</v>
      </c>
      <c r="C57" s="2" t="s">
        <v>1187</v>
      </c>
      <c r="D57" s="28">
        <v>66056</v>
      </c>
      <c r="E57" s="2" t="s">
        <v>993</v>
      </c>
      <c r="F57" s="2" t="s">
        <v>1154</v>
      </c>
      <c r="G57" s="2" t="s">
        <v>943</v>
      </c>
      <c r="H57" s="2" t="s">
        <v>995</v>
      </c>
      <c r="I57" s="28" t="s">
        <v>995</v>
      </c>
      <c r="J57" s="28" t="s">
        <v>180</v>
      </c>
      <c r="K57" s="28" t="s">
        <v>944</v>
      </c>
    </row>
    <row r="58" spans="1:11">
      <c r="A58" s="2" t="s">
        <v>1188</v>
      </c>
      <c r="B58" s="2" t="s">
        <v>1189</v>
      </c>
      <c r="C58" s="2" t="s">
        <v>1190</v>
      </c>
      <c r="D58" s="28" t="s">
        <v>1191</v>
      </c>
      <c r="E58" s="2" t="s">
        <v>993</v>
      </c>
      <c r="F58" s="2" t="s">
        <v>1154</v>
      </c>
      <c r="G58" s="2" t="s">
        <v>1192</v>
      </c>
      <c r="H58" s="2" t="s">
        <v>1193</v>
      </c>
      <c r="I58" s="28" t="s">
        <v>1194</v>
      </c>
      <c r="J58" s="28"/>
      <c r="K58" s="28" t="s">
        <v>944</v>
      </c>
    </row>
    <row r="59" spans="1:11">
      <c r="A59" s="2" t="s">
        <v>1195</v>
      </c>
      <c r="B59" s="2" t="s">
        <v>1196</v>
      </c>
      <c r="C59" s="2" t="s">
        <v>1197</v>
      </c>
      <c r="D59" s="28">
        <v>22440</v>
      </c>
      <c r="E59" s="2" t="s">
        <v>960</v>
      </c>
      <c r="F59" s="2" t="s">
        <v>961</v>
      </c>
      <c r="G59" s="2" t="s">
        <v>943</v>
      </c>
      <c r="H59" s="2" t="s">
        <v>22</v>
      </c>
      <c r="I59" s="28" t="s">
        <v>22</v>
      </c>
      <c r="J59" s="28">
        <v>442</v>
      </c>
      <c r="K59" s="28" t="s">
        <v>944</v>
      </c>
    </row>
    <row r="60" spans="1:11">
      <c r="A60" s="2" t="s">
        <v>1198</v>
      </c>
      <c r="B60" s="2" t="s">
        <v>1199</v>
      </c>
      <c r="C60" s="2" t="s">
        <v>1200</v>
      </c>
      <c r="D60" s="28">
        <v>32670</v>
      </c>
      <c r="E60" s="2" t="s">
        <v>1120</v>
      </c>
      <c r="F60" s="2" t="s">
        <v>1201</v>
      </c>
      <c r="G60" s="2" t="s">
        <v>943</v>
      </c>
      <c r="H60" s="2" t="s">
        <v>22</v>
      </c>
      <c r="I60" s="28" t="s">
        <v>22</v>
      </c>
      <c r="J60" s="28"/>
      <c r="K60" s="28" t="s">
        <v>972</v>
      </c>
    </row>
    <row r="61" spans="1:11">
      <c r="A61" s="2" t="s">
        <v>1202</v>
      </c>
      <c r="B61" s="2" t="s">
        <v>1203</v>
      </c>
      <c r="C61" s="2" t="s">
        <v>1204</v>
      </c>
      <c r="D61" s="28">
        <v>45640</v>
      </c>
      <c r="E61" s="2" t="s">
        <v>970</v>
      </c>
      <c r="F61" s="2" t="s">
        <v>1096</v>
      </c>
      <c r="G61" s="2" t="s">
        <v>943</v>
      </c>
      <c r="H61" s="2" t="s">
        <v>22</v>
      </c>
      <c r="I61" s="28" t="s">
        <v>22</v>
      </c>
      <c r="J61" s="28" t="s">
        <v>1205</v>
      </c>
      <c r="K61" s="28" t="s">
        <v>972</v>
      </c>
    </row>
    <row r="62" spans="1:11">
      <c r="A62" s="2" t="s">
        <v>1206</v>
      </c>
      <c r="B62" s="2" t="s">
        <v>1207</v>
      </c>
      <c r="C62" s="2"/>
      <c r="D62" s="28"/>
      <c r="E62" s="2"/>
      <c r="F62" s="2"/>
      <c r="G62" s="2" t="s">
        <v>943</v>
      </c>
      <c r="H62" s="2" t="s">
        <v>22</v>
      </c>
      <c r="I62" s="28" t="s">
        <v>22</v>
      </c>
      <c r="J62" s="28" t="s">
        <v>1208</v>
      </c>
      <c r="K62" s="28"/>
    </row>
    <row r="63" spans="1:11">
      <c r="A63" s="2" t="s">
        <v>1209</v>
      </c>
      <c r="B63" s="2" t="s">
        <v>1210</v>
      </c>
      <c r="C63" s="2" t="s">
        <v>1211</v>
      </c>
      <c r="D63" s="28">
        <v>45010</v>
      </c>
      <c r="E63" s="2" t="s">
        <v>970</v>
      </c>
      <c r="F63" s="2" t="s">
        <v>1108</v>
      </c>
      <c r="G63" s="2" t="s">
        <v>943</v>
      </c>
      <c r="H63" s="2" t="s">
        <v>22</v>
      </c>
      <c r="I63" s="28" t="s">
        <v>22</v>
      </c>
      <c r="J63" s="28" t="s">
        <v>1212</v>
      </c>
      <c r="K63" s="28" t="s">
        <v>972</v>
      </c>
    </row>
    <row r="64" spans="1:11">
      <c r="A64" s="2" t="s">
        <v>1213</v>
      </c>
      <c r="B64" s="2" t="s">
        <v>1214</v>
      </c>
      <c r="C64" s="2" t="s">
        <v>1215</v>
      </c>
      <c r="D64" s="28">
        <v>76900</v>
      </c>
      <c r="E64" s="2" t="s">
        <v>1116</v>
      </c>
      <c r="F64" s="2" t="s">
        <v>1216</v>
      </c>
      <c r="G64" s="2" t="s">
        <v>943</v>
      </c>
      <c r="H64" s="2" t="s">
        <v>22</v>
      </c>
      <c r="I64" s="28" t="s">
        <v>22</v>
      </c>
      <c r="J64" s="28"/>
      <c r="K64" s="28" t="s">
        <v>972</v>
      </c>
    </row>
    <row r="65" spans="1:13">
      <c r="A65" s="2" t="s">
        <v>1217</v>
      </c>
      <c r="B65" s="2" t="s">
        <v>1218</v>
      </c>
      <c r="C65" s="2" t="s">
        <v>1219</v>
      </c>
      <c r="D65" s="28">
        <v>32320</v>
      </c>
      <c r="E65" s="2" t="s">
        <v>1074</v>
      </c>
      <c r="F65" s="2" t="s">
        <v>1075</v>
      </c>
      <c r="G65" s="2" t="s">
        <v>943</v>
      </c>
      <c r="H65" s="2" t="s">
        <v>22</v>
      </c>
      <c r="I65" s="28" t="s">
        <v>22</v>
      </c>
      <c r="J65" s="28"/>
      <c r="K65" s="28" t="s">
        <v>944</v>
      </c>
    </row>
    <row r="66" spans="1:13">
      <c r="A66" s="2" t="s">
        <v>1220</v>
      </c>
      <c r="B66" s="2" t="s">
        <v>1221</v>
      </c>
      <c r="C66" s="2" t="s">
        <v>1222</v>
      </c>
      <c r="D66" s="28">
        <v>87479</v>
      </c>
      <c r="E66" s="2" t="s">
        <v>948</v>
      </c>
      <c r="F66" s="2" t="s">
        <v>1223</v>
      </c>
      <c r="G66" s="2" t="s">
        <v>943</v>
      </c>
      <c r="H66" s="2" t="s">
        <v>22</v>
      </c>
      <c r="I66" s="28" t="s">
        <v>22</v>
      </c>
      <c r="J66" s="28"/>
      <c r="K66" s="28" t="s">
        <v>944</v>
      </c>
    </row>
    <row r="67" spans="1:13">
      <c r="A67" s="2" t="s">
        <v>1224</v>
      </c>
      <c r="B67" s="2" t="s">
        <v>1225</v>
      </c>
      <c r="C67" s="2" t="s">
        <v>1226</v>
      </c>
      <c r="D67" s="28">
        <v>53092</v>
      </c>
      <c r="E67" s="2" t="s">
        <v>1227</v>
      </c>
      <c r="F67" s="2" t="s">
        <v>1228</v>
      </c>
      <c r="G67" s="2" t="s">
        <v>955</v>
      </c>
      <c r="H67" s="2" t="s">
        <v>22</v>
      </c>
      <c r="I67" s="28" t="s">
        <v>22</v>
      </c>
      <c r="J67" s="28"/>
      <c r="K67" s="28" t="s">
        <v>944</v>
      </c>
      <c r="M67" s="21"/>
    </row>
    <row r="68" spans="1:13">
      <c r="A68" s="2" t="s">
        <v>1229</v>
      </c>
      <c r="B68" s="2" t="s">
        <v>1230</v>
      </c>
      <c r="C68" s="2" t="s">
        <v>1231</v>
      </c>
      <c r="D68" s="28">
        <v>67110</v>
      </c>
      <c r="E68" s="2" t="s">
        <v>993</v>
      </c>
      <c r="F68" s="2" t="s">
        <v>942</v>
      </c>
      <c r="G68" s="2" t="s">
        <v>943</v>
      </c>
      <c r="H68" s="2" t="s">
        <v>22</v>
      </c>
      <c r="I68" s="28" t="s">
        <v>22</v>
      </c>
      <c r="J68" s="28"/>
      <c r="K68" s="28" t="s">
        <v>944</v>
      </c>
    </row>
    <row r="69" spans="1:13">
      <c r="A69" s="2" t="s">
        <v>1232</v>
      </c>
      <c r="B69" s="2" t="s">
        <v>1233</v>
      </c>
      <c r="C69" s="2" t="s">
        <v>1234</v>
      </c>
      <c r="D69" s="28">
        <v>45680</v>
      </c>
      <c r="E69" s="2" t="s">
        <v>1235</v>
      </c>
      <c r="F69" s="2" t="s">
        <v>971</v>
      </c>
      <c r="G69" s="2" t="s">
        <v>943</v>
      </c>
      <c r="H69" s="2" t="s">
        <v>22</v>
      </c>
      <c r="I69" s="28" t="s">
        <v>22</v>
      </c>
      <c r="J69" s="28"/>
      <c r="K69" s="28" t="s">
        <v>972</v>
      </c>
    </row>
    <row r="70" spans="1:13">
      <c r="A70" s="2" t="s">
        <v>1236</v>
      </c>
      <c r="B70" s="2" t="s">
        <v>1237</v>
      </c>
      <c r="C70" s="2" t="s">
        <v>1238</v>
      </c>
      <c r="D70" s="28">
        <v>45641</v>
      </c>
      <c r="E70" s="2" t="s">
        <v>970</v>
      </c>
      <c r="F70" s="2" t="s">
        <v>1239</v>
      </c>
      <c r="G70" s="2" t="s">
        <v>943</v>
      </c>
      <c r="H70" s="2" t="s">
        <v>22</v>
      </c>
      <c r="I70" s="28" t="s">
        <v>22</v>
      </c>
      <c r="J70" s="28"/>
      <c r="K70" s="28" t="s">
        <v>972</v>
      </c>
    </row>
    <row r="71" spans="1:13">
      <c r="A71" s="2" t="s">
        <v>1240</v>
      </c>
      <c r="B71" s="2" t="s">
        <v>1241</v>
      </c>
      <c r="C71" s="2" t="s">
        <v>1242</v>
      </c>
      <c r="D71" s="28">
        <v>2700</v>
      </c>
      <c r="E71" s="2" t="s">
        <v>1243</v>
      </c>
      <c r="F71" s="2" t="s">
        <v>1244</v>
      </c>
      <c r="G71" s="2" t="s">
        <v>943</v>
      </c>
      <c r="H71" s="2" t="s">
        <v>22</v>
      </c>
      <c r="I71" s="28" t="s">
        <v>22</v>
      </c>
      <c r="J71" s="28"/>
      <c r="K71" s="28" t="s">
        <v>972</v>
      </c>
    </row>
    <row r="72" spans="1:13">
      <c r="A72" s="2" t="s">
        <v>1245</v>
      </c>
      <c r="B72" s="2" t="s">
        <v>1246</v>
      </c>
      <c r="C72" s="2" t="s">
        <v>1247</v>
      </c>
      <c r="D72" s="28">
        <v>78423</v>
      </c>
      <c r="E72" s="2" t="s">
        <v>1248</v>
      </c>
      <c r="F72" s="2" t="s">
        <v>1249</v>
      </c>
      <c r="G72" s="2" t="s">
        <v>943</v>
      </c>
      <c r="H72" s="2" t="s">
        <v>22</v>
      </c>
      <c r="I72" s="28" t="s">
        <v>22</v>
      </c>
      <c r="J72" s="28" t="s">
        <v>180</v>
      </c>
      <c r="K72" s="28" t="s">
        <v>972</v>
      </c>
    </row>
    <row r="73" spans="1:13">
      <c r="A73" s="2" t="s">
        <v>1250</v>
      </c>
      <c r="B73" s="2" t="s">
        <v>1251</v>
      </c>
      <c r="C73" s="2" t="s">
        <v>1252</v>
      </c>
      <c r="D73" s="28">
        <v>60007</v>
      </c>
      <c r="E73" s="2" t="s">
        <v>988</v>
      </c>
      <c r="F73" s="2" t="s">
        <v>1253</v>
      </c>
      <c r="G73" s="2" t="s">
        <v>955</v>
      </c>
      <c r="H73" s="2" t="s">
        <v>22</v>
      </c>
      <c r="I73" s="28" t="s">
        <v>22</v>
      </c>
      <c r="J73" s="28" t="s">
        <v>180</v>
      </c>
      <c r="K73" s="28" t="s">
        <v>944</v>
      </c>
    </row>
    <row r="74" spans="1:13">
      <c r="A74" s="2" t="s">
        <v>1254</v>
      </c>
      <c r="B74" s="2" t="s">
        <v>1255</v>
      </c>
      <c r="C74" s="2" t="s">
        <v>1256</v>
      </c>
      <c r="D74" s="28">
        <v>31200</v>
      </c>
      <c r="E74" s="2" t="s">
        <v>1074</v>
      </c>
      <c r="F74" s="2" t="s">
        <v>1074</v>
      </c>
      <c r="G74" s="2" t="s">
        <v>943</v>
      </c>
      <c r="H74" s="2" t="s">
        <v>22</v>
      </c>
      <c r="I74" s="28" t="s">
        <v>22</v>
      </c>
      <c r="J74" s="28"/>
      <c r="K74" s="28" t="s">
        <v>944</v>
      </c>
    </row>
    <row r="75" spans="1:13">
      <c r="A75" s="2" t="s">
        <v>1257</v>
      </c>
      <c r="B75" s="2" t="s">
        <v>1258</v>
      </c>
      <c r="C75" s="2" t="s">
        <v>1259</v>
      </c>
      <c r="D75" s="28">
        <v>84080</v>
      </c>
      <c r="E75" s="2" t="s">
        <v>1040</v>
      </c>
      <c r="F75" s="2" t="s">
        <v>1041</v>
      </c>
      <c r="G75" s="2" t="s">
        <v>943</v>
      </c>
      <c r="H75" s="2" t="s">
        <v>22</v>
      </c>
      <c r="I75" s="28" t="s">
        <v>22</v>
      </c>
      <c r="J75" s="28"/>
      <c r="K75" s="28" t="s">
        <v>944</v>
      </c>
    </row>
    <row r="76" spans="1:13">
      <c r="A76" s="2" t="s">
        <v>1260</v>
      </c>
      <c r="B76" s="2" t="s">
        <v>1261</v>
      </c>
      <c r="C76" s="2" t="s">
        <v>1262</v>
      </c>
      <c r="D76" s="28">
        <v>79906</v>
      </c>
      <c r="E76" s="2" t="s">
        <v>1263</v>
      </c>
      <c r="F76" s="2" t="s">
        <v>1264</v>
      </c>
      <c r="G76" s="2" t="s">
        <v>955</v>
      </c>
      <c r="H76" s="2" t="s">
        <v>22</v>
      </c>
      <c r="I76" s="28" t="s">
        <v>22</v>
      </c>
      <c r="J76" s="28"/>
      <c r="K76" s="28" t="s">
        <v>944</v>
      </c>
    </row>
    <row r="77" spans="1:13">
      <c r="A77" s="2" t="s">
        <v>1265</v>
      </c>
      <c r="B77" s="2" t="s">
        <v>1266</v>
      </c>
      <c r="C77" s="2" t="s">
        <v>1267</v>
      </c>
      <c r="D77" s="28"/>
      <c r="E77" s="2" t="s">
        <v>1268</v>
      </c>
      <c r="F77" s="2"/>
      <c r="G77" s="2" t="s">
        <v>943</v>
      </c>
      <c r="H77" s="2" t="s">
        <v>1269</v>
      </c>
      <c r="I77" s="28" t="s">
        <v>22</v>
      </c>
      <c r="J77" s="28" t="s">
        <v>1270</v>
      </c>
      <c r="K77" s="28" t="s">
        <v>972</v>
      </c>
    </row>
    <row r="78" spans="1:13">
      <c r="A78" s="2" t="s">
        <v>1271</v>
      </c>
      <c r="B78" s="2" t="s">
        <v>1272</v>
      </c>
      <c r="C78" s="2" t="s">
        <v>1273</v>
      </c>
      <c r="D78" s="28">
        <v>35758</v>
      </c>
      <c r="E78" s="2" t="s">
        <v>1274</v>
      </c>
      <c r="F78" s="2" t="s">
        <v>1275</v>
      </c>
      <c r="G78" s="2" t="s">
        <v>955</v>
      </c>
      <c r="H78" s="2" t="s">
        <v>22</v>
      </c>
      <c r="I78" s="28" t="s">
        <v>22</v>
      </c>
      <c r="J78" s="28"/>
      <c r="K78" s="28" t="s">
        <v>944</v>
      </c>
    </row>
    <row r="79" spans="1:13">
      <c r="A79" s="2" t="s">
        <v>1276</v>
      </c>
      <c r="B79" s="2" t="s">
        <v>1277</v>
      </c>
      <c r="C79" s="2" t="s">
        <v>1278</v>
      </c>
      <c r="D79" s="28">
        <v>87560</v>
      </c>
      <c r="E79" s="2" t="s">
        <v>948</v>
      </c>
      <c r="F79" s="2" t="s">
        <v>1223</v>
      </c>
      <c r="G79" s="2" t="s">
        <v>943</v>
      </c>
      <c r="H79" s="26" t="s">
        <v>22</v>
      </c>
      <c r="I79" s="45" t="s">
        <v>22</v>
      </c>
      <c r="J79" s="28"/>
      <c r="K79" s="28" t="s">
        <v>944</v>
      </c>
    </row>
    <row r="80" spans="1:13">
      <c r="A80" s="2" t="s">
        <v>1279</v>
      </c>
      <c r="B80" s="2" t="s">
        <v>1280</v>
      </c>
      <c r="C80" s="2" t="s">
        <v>1281</v>
      </c>
      <c r="D80" s="28">
        <v>85895</v>
      </c>
      <c r="E80" s="2" t="s">
        <v>1040</v>
      </c>
      <c r="F80" s="2" t="s">
        <v>1282</v>
      </c>
      <c r="G80" s="2" t="s">
        <v>943</v>
      </c>
      <c r="H80" s="2" t="s">
        <v>995</v>
      </c>
      <c r="I80" s="28" t="s">
        <v>995</v>
      </c>
      <c r="J80" s="28" t="s">
        <v>1283</v>
      </c>
      <c r="K80" s="28" t="s">
        <v>944</v>
      </c>
    </row>
    <row r="81" spans="1:11">
      <c r="A81" s="2" t="s">
        <v>1284</v>
      </c>
      <c r="B81" s="2" t="s">
        <v>1285</v>
      </c>
      <c r="C81" s="2" t="s">
        <v>1286</v>
      </c>
      <c r="D81" s="28">
        <v>88920</v>
      </c>
      <c r="E81" s="2" t="s">
        <v>980</v>
      </c>
      <c r="F81" s="2" t="s">
        <v>1287</v>
      </c>
      <c r="G81" s="2" t="s">
        <v>943</v>
      </c>
      <c r="H81" s="2" t="s">
        <v>1288</v>
      </c>
      <c r="I81" s="28" t="s">
        <v>1288</v>
      </c>
      <c r="J81" s="28" t="s">
        <v>1289</v>
      </c>
      <c r="K81" s="28" t="s">
        <v>944</v>
      </c>
    </row>
    <row r="82" spans="1:11">
      <c r="A82" s="2" t="s">
        <v>1290</v>
      </c>
      <c r="B82" s="2" t="s">
        <v>1291</v>
      </c>
      <c r="C82" s="2" t="s">
        <v>1292</v>
      </c>
      <c r="D82" s="28">
        <v>45069</v>
      </c>
      <c r="E82" s="2" t="s">
        <v>970</v>
      </c>
      <c r="F82" s="2" t="s">
        <v>1108</v>
      </c>
      <c r="G82" s="2" t="s">
        <v>943</v>
      </c>
      <c r="H82" s="2" t="s">
        <v>22</v>
      </c>
      <c r="I82" s="28" t="s">
        <v>22</v>
      </c>
      <c r="J82" s="28"/>
      <c r="K82" s="28" t="s">
        <v>972</v>
      </c>
    </row>
    <row r="83" spans="1:11">
      <c r="A83" s="2" t="s">
        <v>1293</v>
      </c>
      <c r="B83" s="2" t="s">
        <v>1294</v>
      </c>
      <c r="C83" s="2" t="s">
        <v>1295</v>
      </c>
      <c r="D83" s="28">
        <v>48111</v>
      </c>
      <c r="E83" s="2" t="s">
        <v>1296</v>
      </c>
      <c r="F83" s="2" t="s">
        <v>1297</v>
      </c>
      <c r="G83" s="2" t="s">
        <v>955</v>
      </c>
      <c r="H83" s="2" t="s">
        <v>22</v>
      </c>
      <c r="I83" s="28" t="s">
        <v>22</v>
      </c>
      <c r="J83" s="28"/>
      <c r="K83" s="28" t="s">
        <v>944</v>
      </c>
    </row>
    <row r="84" spans="1:11">
      <c r="A84" s="2" t="s">
        <v>1298</v>
      </c>
      <c r="B84" s="2" t="s">
        <v>1299</v>
      </c>
      <c r="C84" s="2"/>
      <c r="D84" s="28"/>
      <c r="E84" s="2" t="s">
        <v>1300</v>
      </c>
      <c r="F84" s="2"/>
      <c r="G84" s="2" t="s">
        <v>943</v>
      </c>
      <c r="H84" s="2" t="s">
        <v>995</v>
      </c>
      <c r="I84" s="28" t="s">
        <v>995</v>
      </c>
      <c r="J84" s="28" t="s">
        <v>1042</v>
      </c>
      <c r="K84" s="28" t="s">
        <v>972</v>
      </c>
    </row>
    <row r="85" spans="1:11">
      <c r="A85" s="2" t="s">
        <v>1301</v>
      </c>
      <c r="B85" s="2" t="s">
        <v>1302</v>
      </c>
      <c r="C85" s="2" t="s">
        <v>1303</v>
      </c>
      <c r="D85" s="28"/>
      <c r="E85" s="2" t="s">
        <v>1304</v>
      </c>
      <c r="F85" s="2" t="s">
        <v>1162</v>
      </c>
      <c r="G85" s="2" t="s">
        <v>943</v>
      </c>
      <c r="H85" s="2" t="s">
        <v>1305</v>
      </c>
      <c r="I85" s="2" t="s">
        <v>1305</v>
      </c>
      <c r="J85" s="28"/>
      <c r="K85" s="28" t="s">
        <v>944</v>
      </c>
    </row>
    <row r="86" spans="1:11">
      <c r="A86" s="2" t="s">
        <v>1306</v>
      </c>
      <c r="B86" s="2" t="s">
        <v>1307</v>
      </c>
      <c r="C86" s="2" t="s">
        <v>1308</v>
      </c>
      <c r="D86" s="28">
        <v>32690</v>
      </c>
      <c r="E86" s="2" t="s">
        <v>1074</v>
      </c>
      <c r="F86" s="2" t="s">
        <v>1075</v>
      </c>
      <c r="G86" s="2" t="s">
        <v>943</v>
      </c>
      <c r="H86" s="2" t="s">
        <v>22</v>
      </c>
      <c r="I86" s="28" t="s">
        <v>22</v>
      </c>
      <c r="J86" s="28"/>
      <c r="K86" s="28" t="s">
        <v>944</v>
      </c>
    </row>
    <row r="87" spans="1:11">
      <c r="A87" s="2"/>
      <c r="B87" s="2"/>
      <c r="C87" s="2"/>
      <c r="D87" s="28"/>
      <c r="E87" s="2"/>
      <c r="F87" s="2"/>
      <c r="G87" s="2"/>
      <c r="H87" s="2"/>
      <c r="I87" s="28"/>
      <c r="J87" s="28"/>
      <c r="K87" s="28" t="s">
        <v>944</v>
      </c>
    </row>
    <row r="88" spans="1:11">
      <c r="A88" s="728"/>
      <c r="B88" s="729"/>
      <c r="C88" s="729"/>
      <c r="D88" s="729"/>
      <c r="E88" s="729"/>
      <c r="F88" s="729"/>
      <c r="G88" s="729"/>
      <c r="H88" s="729"/>
      <c r="I88" s="729"/>
      <c r="J88" s="729"/>
      <c r="K88" s="729"/>
    </row>
    <row r="89" spans="1:11">
      <c r="A89" s="18"/>
      <c r="B89" s="13"/>
      <c r="C89" s="13"/>
      <c r="D89" s="19"/>
      <c r="E89" s="13"/>
      <c r="F89" s="13"/>
      <c r="G89" s="13"/>
      <c r="H89" s="13"/>
      <c r="I89" s="13"/>
      <c r="J89" s="19"/>
    </row>
    <row r="90" spans="1:11">
      <c r="H90" s="13"/>
      <c r="I90" s="13"/>
    </row>
  </sheetData>
  <sortState xmlns:xlrd2="http://schemas.microsoft.com/office/spreadsheetml/2017/richdata2" ref="A2:J87">
    <sortCondition ref="A2:A87"/>
  </sortState>
  <mergeCells count="2">
    <mergeCell ref="L1:M1"/>
    <mergeCell ref="A88:K88"/>
  </mergeCells>
  <hyperlinks>
    <hyperlink ref="B67" r:id="rId1" display="https://www.encuentren.me/es/jalisco/empresa/plexus/perfil/36911/" xr:uid="{41967299-B361-447A-9F5A-384213CCA40E}"/>
    <hyperlink ref="B52" r:id="rId2" display="https://es.panjiva.com/Juarez-Technology-S-De-R-L-De-C-V/36130888" xr:uid="{868753EB-FA38-4E82-AFC5-3F326CDF7513}"/>
    <hyperlink ref="C36" r:id="rId3" tooltip="Av. Intermex 1680_x000a_Cd. Juarez, Chihuahua 32690_x000a_Mexico" display="https://www.google.com/maps?q=Av.%20Intermex%201680%0ACd.%20Juarez,%20Chihuahua%2032690%0AMexico" xr:uid="{F5FDBFC5-42AB-41E0-B1AD-DA55E08B1527}"/>
    <hyperlink ref="C39" r:id="rId4" tooltip="Av. de las americas 224_x000a_Zapopan, Jalisco 45010_x000a_Mexico" display="https://www.google.com/maps?q=Av.%20de%20las%20americas%20224%0AZapopan,%20Jalisco%2045010%0AMexico" xr:uid="{C5501412-312D-4D6A-884A-5260C310674F}"/>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6387" r:id="rId8" name="Button 3">
              <controlPr defaultSize="0" print="0" autoFill="0" autoPict="0" macro="[0]!TermsInsertRow">
                <anchor moveWithCells="1">
                  <from>
                    <xdr:col>11</xdr:col>
                    <xdr:colOff>209550</xdr:colOff>
                    <xdr:row>0</xdr:row>
                    <xdr:rowOff>152400</xdr:rowOff>
                  </from>
                  <to>
                    <xdr:col>12</xdr:col>
                    <xdr:colOff>333375</xdr:colOff>
                    <xdr:row>0</xdr:row>
                    <xdr:rowOff>333375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30940-F4DA-44AF-962D-757F1990CBA1}">
  <sheetPr codeName="Hoja10"/>
  <dimension ref="A1:AL100"/>
  <sheetViews>
    <sheetView showGridLines="0" zoomScaleNormal="100" workbookViewId="0">
      <pane ySplit="1" topLeftCell="A2" activePane="bottomLeft" state="frozen"/>
      <selection pane="bottomLeft" activeCell="A2" sqref="A2"/>
    </sheetView>
  </sheetViews>
  <sheetFormatPr defaultColWidth="11.5703125" defaultRowHeight="15"/>
  <cols>
    <col min="1" max="1" width="9.28515625" customWidth="1"/>
    <col min="3" max="3" width="9.28515625" customWidth="1"/>
    <col min="15" max="15" width="10.85546875" customWidth="1"/>
  </cols>
  <sheetData>
    <row r="1" spans="1:38" ht="56.45" customHeight="1">
      <c r="A1" s="30"/>
      <c r="B1" s="30"/>
      <c r="C1" s="30"/>
      <c r="D1" s="609" t="s">
        <v>1309</v>
      </c>
      <c r="E1" s="609"/>
      <c r="F1" s="609"/>
      <c r="G1" s="609"/>
      <c r="H1" s="609"/>
      <c r="I1" s="609"/>
      <c r="J1" s="609"/>
      <c r="K1" s="609"/>
    </row>
    <row r="3" spans="1:38">
      <c r="B3" s="16" t="s">
        <v>1310</v>
      </c>
      <c r="C3" s="17"/>
      <c r="D3" s="679" t="s">
        <v>1311</v>
      </c>
      <c r="E3" s="679"/>
      <c r="F3" s="752" t="s">
        <v>1527</v>
      </c>
      <c r="G3" s="683" t="s">
        <v>1312</v>
      </c>
      <c r="H3" s="683" t="s">
        <v>1313</v>
      </c>
      <c r="J3" s="678" t="s">
        <v>1314</v>
      </c>
      <c r="K3" s="679"/>
      <c r="L3" s="679"/>
      <c r="M3" s="679"/>
      <c r="N3" s="679"/>
      <c r="O3" s="679"/>
      <c r="P3" s="679"/>
      <c r="Q3" s="679"/>
      <c r="S3" s="678" t="s">
        <v>1315</v>
      </c>
      <c r="T3" s="679"/>
      <c r="U3" s="679"/>
      <c r="V3" s="679"/>
      <c r="W3" s="679"/>
      <c r="X3" s="679"/>
      <c r="Y3" s="679"/>
      <c r="Z3" s="679"/>
      <c r="AA3" s="679"/>
      <c r="AB3" s="679"/>
      <c r="AC3" s="679"/>
      <c r="AE3" s="732" t="s">
        <v>1316</v>
      </c>
      <c r="AG3" s="730" t="s">
        <v>1317</v>
      </c>
      <c r="AK3" s="2" t="s">
        <v>1318</v>
      </c>
    </row>
    <row r="4" spans="1:38">
      <c r="B4" s="122" t="s">
        <v>427</v>
      </c>
      <c r="D4" s="122" t="s">
        <v>396</v>
      </c>
      <c r="E4" s="15">
        <v>43</v>
      </c>
      <c r="G4" s="683"/>
      <c r="H4" s="683"/>
      <c r="J4" s="16">
        <v>100</v>
      </c>
      <c r="K4" s="16">
        <v>300</v>
      </c>
      <c r="L4" s="16">
        <v>600</v>
      </c>
      <c r="M4" s="16">
        <v>1000</v>
      </c>
      <c r="N4" s="16">
        <v>1500</v>
      </c>
      <c r="O4" s="16">
        <v>2000</v>
      </c>
      <c r="P4" s="16">
        <v>3000</v>
      </c>
      <c r="Q4" s="16">
        <v>5000</v>
      </c>
      <c r="S4" s="16">
        <v>100</v>
      </c>
      <c r="T4" s="16">
        <v>300</v>
      </c>
      <c r="U4" s="16">
        <v>600</v>
      </c>
      <c r="V4" s="16">
        <v>1000</v>
      </c>
      <c r="W4" s="16">
        <v>1500</v>
      </c>
      <c r="X4" s="16">
        <v>2000</v>
      </c>
      <c r="Y4" s="16">
        <v>3000</v>
      </c>
      <c r="Z4" s="16">
        <v>5000</v>
      </c>
      <c r="AA4" s="16">
        <v>7000</v>
      </c>
      <c r="AB4" s="16">
        <v>9000</v>
      </c>
      <c r="AC4" s="16">
        <v>12000</v>
      </c>
      <c r="AE4" s="733"/>
      <c r="AG4" s="731"/>
      <c r="AJ4" s="399" t="s">
        <v>1319</v>
      </c>
      <c r="AK4" s="55" t="s">
        <v>1320</v>
      </c>
      <c r="AL4" s="402">
        <f t="shared" ref="AL4:AL9" si="0">LEN(AK4)</f>
        <v>1106</v>
      </c>
    </row>
    <row r="5" spans="1:38">
      <c r="B5" s="122" t="s">
        <v>1321</v>
      </c>
      <c r="D5" s="122" t="s">
        <v>394</v>
      </c>
      <c r="E5" s="15">
        <v>120</v>
      </c>
      <c r="G5" s="683" t="s">
        <v>1322</v>
      </c>
      <c r="H5" s="683"/>
      <c r="J5" s="16">
        <v>1</v>
      </c>
      <c r="K5" s="16">
        <v>101</v>
      </c>
      <c r="L5" s="16">
        <v>301</v>
      </c>
      <c r="M5" s="16">
        <v>601</v>
      </c>
      <c r="N5" s="16">
        <v>1001</v>
      </c>
      <c r="O5" s="16">
        <v>1501</v>
      </c>
      <c r="P5" s="16">
        <v>2001</v>
      </c>
      <c r="Q5" s="16">
        <v>3001</v>
      </c>
      <c r="S5" s="16">
        <v>1</v>
      </c>
      <c r="T5" s="16">
        <v>101</v>
      </c>
      <c r="U5" s="16">
        <v>301</v>
      </c>
      <c r="V5" s="16">
        <v>601</v>
      </c>
      <c r="W5" s="16">
        <v>1001</v>
      </c>
      <c r="X5" s="16">
        <v>1501</v>
      </c>
      <c r="Y5" s="16">
        <v>2001</v>
      </c>
      <c r="Z5" s="16">
        <v>3001</v>
      </c>
      <c r="AA5" s="16">
        <v>5001</v>
      </c>
      <c r="AB5" s="16">
        <v>7001</v>
      </c>
      <c r="AC5" s="16">
        <v>9001</v>
      </c>
      <c r="AE5" s="734"/>
      <c r="AG5" s="690"/>
      <c r="AJ5" s="400">
        <v>2</v>
      </c>
      <c r="AK5" s="55" t="s">
        <v>1323</v>
      </c>
      <c r="AL5" s="402">
        <f t="shared" si="0"/>
        <v>1884</v>
      </c>
    </row>
    <row r="6" spans="1:38">
      <c r="B6" s="122" t="s">
        <v>386</v>
      </c>
      <c r="D6" s="122" t="s">
        <v>383</v>
      </c>
      <c r="E6" s="15">
        <v>132</v>
      </c>
      <c r="G6" s="2" t="s">
        <v>406</v>
      </c>
      <c r="H6" s="58">
        <f>SUMIFS(J6:Q6,J5:Q5,"&lt;="&amp;'ENG-Data In'!C7,J4:Q4,"&gt;="&amp;'ENG-Data In'!C7)*AE6*AG6</f>
        <v>0</v>
      </c>
      <c r="I6" s="397" t="s">
        <v>1324</v>
      </c>
      <c r="J6" s="39">
        <v>1</v>
      </c>
      <c r="K6" s="39">
        <v>2</v>
      </c>
      <c r="L6" s="39">
        <v>3</v>
      </c>
      <c r="M6" s="39">
        <v>4</v>
      </c>
      <c r="N6" s="39">
        <v>5</v>
      </c>
      <c r="O6" s="39">
        <v>6</v>
      </c>
      <c r="P6" s="39">
        <v>6</v>
      </c>
      <c r="Q6" s="39">
        <v>8</v>
      </c>
      <c r="S6" s="39"/>
      <c r="T6" s="39"/>
      <c r="U6" s="39"/>
      <c r="V6" s="39"/>
      <c r="W6" s="39"/>
      <c r="X6" s="39"/>
      <c r="Y6" s="39"/>
      <c r="Z6" s="39"/>
      <c r="AA6" s="39"/>
      <c r="AB6" s="39"/>
      <c r="AC6" s="39"/>
      <c r="AE6" s="40">
        <v>1</v>
      </c>
      <c r="AG6" s="40">
        <v>1</v>
      </c>
      <c r="AJ6" s="399" t="s">
        <v>1325</v>
      </c>
      <c r="AK6" s="55" t="s">
        <v>1326</v>
      </c>
      <c r="AL6" s="402">
        <f t="shared" si="0"/>
        <v>2153</v>
      </c>
    </row>
    <row r="7" spans="1:38">
      <c r="G7" s="2" t="s">
        <v>407</v>
      </c>
      <c r="H7" s="58">
        <f>SUMIFS(S7:AC7,S5:AC5,"&lt;="&amp;'ENG-Data In'!D27,S4:AC4,"&gt;="&amp;'ENG-Data In'!D27)*AE7*AG7</f>
        <v>0</v>
      </c>
      <c r="J7" s="39"/>
      <c r="K7" s="39"/>
      <c r="L7" s="39"/>
      <c r="M7" s="39"/>
      <c r="N7" s="39"/>
      <c r="O7" s="39"/>
      <c r="P7" s="39"/>
      <c r="Q7" s="39"/>
      <c r="S7" s="39">
        <v>0.25</v>
      </c>
      <c r="T7" s="39">
        <v>0.75</v>
      </c>
      <c r="U7" s="39">
        <v>1</v>
      </c>
      <c r="V7" s="39">
        <v>1.5</v>
      </c>
      <c r="W7" s="39">
        <v>1.75</v>
      </c>
      <c r="X7" s="39">
        <v>2</v>
      </c>
      <c r="Y7" s="39">
        <v>2.5</v>
      </c>
      <c r="Z7" s="39">
        <v>3</v>
      </c>
      <c r="AA7" s="39">
        <v>4</v>
      </c>
      <c r="AB7" s="39">
        <v>6</v>
      </c>
      <c r="AC7" s="39">
        <v>8</v>
      </c>
      <c r="AE7" s="40">
        <v>1</v>
      </c>
      <c r="AG7" s="39">
        <f>'ENG-Data In'!C34</f>
        <v>0</v>
      </c>
      <c r="AJ7" s="400">
        <v>7</v>
      </c>
      <c r="AK7" s="55" t="s">
        <v>1327</v>
      </c>
      <c r="AL7" s="402">
        <f t="shared" si="0"/>
        <v>2733</v>
      </c>
    </row>
    <row r="8" spans="1:38">
      <c r="B8" s="16" t="s">
        <v>1328</v>
      </c>
      <c r="G8" s="2" t="s">
        <v>408</v>
      </c>
      <c r="H8" s="58" t="e">
        <f>('ENG-Data In'!D12*0.08+'ENG-Data In'!D16*0.25+'ENG-Data In'!D17*0.16+'ENG-Data In'!D18*0.16+'ENG-Data In'!D20*0.08+'ENG-Data In'!D21*0.16+'ENG-Data In'!D23*0.08+'ENG-Data In'!D24*0.08+'ENG-Data In'!D25*0.16+'ENG-Data In'!I17*0.5+'ENG-Data In'!I18*1.5)*AE8*AG8</f>
        <v>#DIV/0!</v>
      </c>
      <c r="I8" s="397" t="s">
        <v>1324</v>
      </c>
      <c r="J8" s="39"/>
      <c r="K8" s="39"/>
      <c r="L8" s="39"/>
      <c r="M8" s="39"/>
      <c r="N8" s="39"/>
      <c r="O8" s="39"/>
      <c r="P8" s="39"/>
      <c r="Q8" s="39"/>
      <c r="S8" s="39"/>
      <c r="T8" s="39"/>
      <c r="U8" s="39"/>
      <c r="V8" s="39"/>
      <c r="W8" s="39"/>
      <c r="X8" s="39"/>
      <c r="Y8" s="39"/>
      <c r="Z8" s="39"/>
      <c r="AA8" s="39"/>
      <c r="AB8" s="39"/>
      <c r="AC8" s="39"/>
      <c r="AE8" s="40">
        <v>1</v>
      </c>
      <c r="AG8" s="39">
        <v>0.4</v>
      </c>
      <c r="AJ8" s="399" t="s">
        <v>1329</v>
      </c>
      <c r="AK8" s="55" t="s">
        <v>1330</v>
      </c>
      <c r="AL8" s="402">
        <f t="shared" si="0"/>
        <v>1283</v>
      </c>
    </row>
    <row r="9" spans="1:38">
      <c r="B9" s="122" t="s">
        <v>194</v>
      </c>
      <c r="G9" s="2" t="s">
        <v>409</v>
      </c>
      <c r="H9" s="58" t="e">
        <f>'ENG-Data In'!D16*0.33*AE9*AG9</f>
        <v>#DIV/0!</v>
      </c>
      <c r="J9" s="39"/>
      <c r="K9" s="39"/>
      <c r="L9" s="39"/>
      <c r="M9" s="39"/>
      <c r="N9" s="39"/>
      <c r="O9" s="39"/>
      <c r="P9" s="39"/>
      <c r="Q9" s="39"/>
      <c r="S9" s="39"/>
      <c r="T9" s="39"/>
      <c r="U9" s="39"/>
      <c r="V9" s="39"/>
      <c r="W9" s="39"/>
      <c r="X9" s="39"/>
      <c r="Y9" s="39"/>
      <c r="Z9" s="39"/>
      <c r="AA9" s="39"/>
      <c r="AB9" s="39"/>
      <c r="AC9" s="39"/>
      <c r="AE9" s="40">
        <v>1</v>
      </c>
      <c r="AG9" s="39">
        <v>0.3</v>
      </c>
      <c r="AJ9" s="400">
        <v>10</v>
      </c>
      <c r="AK9" s="55" t="s">
        <v>1331</v>
      </c>
      <c r="AL9" s="402">
        <f t="shared" si="0"/>
        <v>1754</v>
      </c>
    </row>
    <row r="10" spans="1:38">
      <c r="B10" s="122" t="s">
        <v>503</v>
      </c>
      <c r="G10" s="2" t="s">
        <v>410</v>
      </c>
      <c r="H10" s="58" t="e">
        <f>('ENG-Data In'!D12+'ENG-Data In'!D16+'ENG-Data In'!D17+'ENG-Data In'!D18+'ENG-Data In'!D20+'ENG-Data In'!D21+'ENG-Data In'!D23+'ENG-Data In'!D24+'ENG-Data In'!D25)*0.03*AE10*AG10</f>
        <v>#DIV/0!</v>
      </c>
      <c r="J10" s="39"/>
      <c r="K10" s="39"/>
      <c r="L10" s="39"/>
      <c r="M10" s="39"/>
      <c r="N10" s="39"/>
      <c r="O10" s="39"/>
      <c r="P10" s="39"/>
      <c r="Q10" s="39"/>
      <c r="S10" s="39"/>
      <c r="T10" s="39"/>
      <c r="U10" s="39"/>
      <c r="V10" s="39"/>
      <c r="W10" s="39"/>
      <c r="X10" s="39"/>
      <c r="Y10" s="39"/>
      <c r="Z10" s="39"/>
      <c r="AA10" s="39"/>
      <c r="AB10" s="39"/>
      <c r="AC10" s="39"/>
      <c r="AE10" s="40">
        <v>1</v>
      </c>
      <c r="AG10" s="40">
        <v>1</v>
      </c>
      <c r="AJ10" s="401" t="s">
        <v>1332</v>
      </c>
    </row>
    <row r="11" spans="1:38">
      <c r="B11" s="49"/>
      <c r="G11" s="2" t="s">
        <v>411</v>
      </c>
      <c r="H11" s="58" t="e">
        <f>SUMIFS(J11:Q11,J5:Q5,"&lt;="&amp;'ENG-Data In'!D27,J4:Q4,"&gt;="&amp;'ENG-Data In'!D27)*AE11*AG11</f>
        <v>#VALUE!</v>
      </c>
      <c r="I11" s="397" t="s">
        <v>1324</v>
      </c>
      <c r="J11" s="39">
        <f>15/60</f>
        <v>0.25</v>
      </c>
      <c r="K11" s="39">
        <f>30/60</f>
        <v>0.5</v>
      </c>
      <c r="L11" s="39">
        <f>45/60</f>
        <v>0.75</v>
      </c>
      <c r="M11" s="39">
        <v>1</v>
      </c>
      <c r="N11" s="39">
        <v>1.5</v>
      </c>
      <c r="O11" s="39">
        <v>2</v>
      </c>
      <c r="P11" s="39">
        <v>4</v>
      </c>
      <c r="Q11" s="39">
        <v>8</v>
      </c>
      <c r="S11" s="39"/>
      <c r="T11" s="39"/>
      <c r="U11" s="39"/>
      <c r="V11" s="39"/>
      <c r="W11" s="39"/>
      <c r="X11" s="39"/>
      <c r="Y11" s="39"/>
      <c r="Z11" s="39"/>
      <c r="AA11" s="39"/>
      <c r="AB11" s="39"/>
      <c r="AC11" s="39"/>
      <c r="AE11" s="39">
        <v>1</v>
      </c>
      <c r="AG11" s="39" t="e">
        <f>(1+('ENG-Data In'!C33-1)*0.2)</f>
        <v>#VALUE!</v>
      </c>
    </row>
    <row r="12" spans="1:38">
      <c r="G12" s="2" t="s">
        <v>412</v>
      </c>
      <c r="H12" s="58" t="e">
        <f>SUMIFS(J12:Q12,J5:Q5,"&lt;="&amp;'ENG-Data In'!D27,J4:Q4,"&gt;="&amp;'ENG-Data In'!D27)*AE12*AG12</f>
        <v>#VALUE!</v>
      </c>
      <c r="I12" s="397" t="s">
        <v>1324</v>
      </c>
      <c r="J12" s="39">
        <f>5/60</f>
        <v>8.3333333333333329E-2</v>
      </c>
      <c r="K12" s="39">
        <f>10/60</f>
        <v>0.16666666666666666</v>
      </c>
      <c r="L12" s="39">
        <f>15/60</f>
        <v>0.25</v>
      </c>
      <c r="M12" s="39">
        <f>20/60</f>
        <v>0.33333333333333331</v>
      </c>
      <c r="N12" s="39">
        <f>30/60</f>
        <v>0.5</v>
      </c>
      <c r="O12" s="39">
        <f>40/60</f>
        <v>0.66666666666666663</v>
      </c>
      <c r="P12" s="39">
        <f>80/60</f>
        <v>1.3333333333333333</v>
      </c>
      <c r="Q12" s="39">
        <f>160/60</f>
        <v>2.6666666666666665</v>
      </c>
      <c r="S12" s="39"/>
      <c r="T12" s="39"/>
      <c r="U12" s="39"/>
      <c r="V12" s="39"/>
      <c r="W12" s="39"/>
      <c r="X12" s="39"/>
      <c r="Y12" s="39"/>
      <c r="Z12" s="39"/>
      <c r="AA12" s="39"/>
      <c r="AB12" s="39"/>
      <c r="AC12" s="39"/>
      <c r="AE12" s="39">
        <v>1</v>
      </c>
      <c r="AG12" s="39" t="e">
        <f>(1+('ENG-Data In'!C33-1)*0.1)</f>
        <v>#VALUE!</v>
      </c>
    </row>
    <row r="13" spans="1:38" s="50" customFormat="1">
      <c r="B13" s="635" t="s">
        <v>371</v>
      </c>
      <c r="C13" s="691"/>
      <c r="D13" s="636"/>
      <c r="E13" s="63" cm="1">
        <f t="array" ref="E13">_xlfn.IFS(AND('ENG-Data In'!C39&gt;=4,'ENG-Data In'!C33&gt;=4),0.3,AND('ENG-Data In'!C39&gt;=2,'ENG-Data In'!C33&gt;=2),0.56,TRUE,1)</f>
        <v>1</v>
      </c>
      <c r="G13" s="2" t="s">
        <v>413</v>
      </c>
      <c r="H13" s="58">
        <f>SUMIFS(J13:Q13,J5:Q5,"&lt;="&amp;'ENG-Data In'!D27,J4:Q4,"&gt;="&amp;'ENG-Data In'!D27)*AE13*AG13</f>
        <v>0</v>
      </c>
      <c r="J13" s="39">
        <f>15/60</f>
        <v>0.25</v>
      </c>
      <c r="K13" s="39">
        <f>15/60</f>
        <v>0.25</v>
      </c>
      <c r="L13" s="39">
        <f>20/60</f>
        <v>0.33333333333333331</v>
      </c>
      <c r="M13" s="39">
        <f>30/60</f>
        <v>0.5</v>
      </c>
      <c r="N13" s="39">
        <f>30/60</f>
        <v>0.5</v>
      </c>
      <c r="O13" s="39">
        <f>30/60</f>
        <v>0.5</v>
      </c>
      <c r="P13" s="39">
        <f>40/60</f>
        <v>0.66666666666666663</v>
      </c>
      <c r="Q13" s="39">
        <f>50/60</f>
        <v>0.83333333333333337</v>
      </c>
      <c r="R13"/>
      <c r="S13" s="39"/>
      <c r="T13" s="39"/>
      <c r="U13" s="39"/>
      <c r="V13" s="39"/>
      <c r="W13" s="39"/>
      <c r="X13" s="39"/>
      <c r="Y13" s="39"/>
      <c r="Z13" s="39"/>
      <c r="AA13" s="39"/>
      <c r="AB13" s="39"/>
      <c r="AC13" s="39"/>
      <c r="AD13"/>
      <c r="AE13" s="40">
        <v>1</v>
      </c>
      <c r="AF13"/>
      <c r="AG13" s="40">
        <v>1</v>
      </c>
    </row>
    <row r="14" spans="1:38" ht="36">
      <c r="B14" s="51" t="s">
        <v>1333</v>
      </c>
      <c r="C14" s="51" t="s">
        <v>1334</v>
      </c>
      <c r="D14" s="51" t="s">
        <v>1335</v>
      </c>
      <c r="E14" s="51" t="s">
        <v>1336</v>
      </c>
      <c r="G14" s="2" t="s">
        <v>414</v>
      </c>
      <c r="H14" s="58" t="e">
        <f>IF('ENG-Data In'!C33&gt;1,('ENG-Data In'!C33-1)*10/60,0)</f>
        <v>#VALUE!</v>
      </c>
      <c r="I14" t="s">
        <v>1337</v>
      </c>
      <c r="J14" s="39"/>
      <c r="K14" s="39"/>
      <c r="L14" s="39"/>
      <c r="M14" s="39"/>
      <c r="N14" s="39"/>
      <c r="O14" s="39"/>
      <c r="P14" s="39"/>
      <c r="Q14" s="39"/>
      <c r="R14" s="50"/>
      <c r="S14" s="39"/>
      <c r="T14" s="39"/>
      <c r="U14" s="39"/>
      <c r="V14" s="39"/>
      <c r="W14" s="39"/>
      <c r="X14" s="39"/>
      <c r="Y14" s="39"/>
      <c r="Z14" s="39"/>
      <c r="AA14" s="39"/>
      <c r="AB14" s="39"/>
      <c r="AC14" s="39"/>
      <c r="AD14" s="50"/>
      <c r="AE14" s="40">
        <v>1</v>
      </c>
      <c r="AG14" s="39">
        <f>IF('ENG-Data In'!C37=1,1.5,1)</f>
        <v>1</v>
      </c>
    </row>
    <row r="15" spans="1:38">
      <c r="B15" s="2" t="s">
        <v>1338</v>
      </c>
      <c r="C15" s="52">
        <v>5.7000000000000002E-3</v>
      </c>
      <c r="D15" s="52">
        <f>C15*'ENG-Data In'!C7</f>
        <v>0</v>
      </c>
      <c r="E15" s="52" t="e">
        <f>IF('ENG-Data In'!$C$40,D15*'ENG-Data In'!$C$33*$E$13,D15*'ENG-Data In'!$C$33)</f>
        <v>#VALUE!</v>
      </c>
      <c r="G15" s="2" t="s">
        <v>416</v>
      </c>
      <c r="H15" s="58">
        <f>SUMIFS(J15:Q15,J5:Q5,"&lt;="&amp;'ENG-Data In'!D27,J4:Q4,"&gt;="&amp;'ENG-Data In'!D27)*AE15*AG15</f>
        <v>0</v>
      </c>
      <c r="J15" s="39">
        <f>15/60</f>
        <v>0.25</v>
      </c>
      <c r="K15" s="39">
        <f>30/60</f>
        <v>0.5</v>
      </c>
      <c r="L15" s="39">
        <f>40/60</f>
        <v>0.66666666666666663</v>
      </c>
      <c r="M15" s="39">
        <v>1</v>
      </c>
      <c r="N15" s="39">
        <v>2</v>
      </c>
      <c r="O15" s="39">
        <v>3</v>
      </c>
      <c r="P15" s="39">
        <v>6</v>
      </c>
      <c r="Q15" s="39">
        <v>8</v>
      </c>
      <c r="S15" s="39"/>
      <c r="T15" s="39"/>
      <c r="U15" s="39"/>
      <c r="V15" s="39"/>
      <c r="W15" s="39"/>
      <c r="X15" s="39"/>
      <c r="Y15" s="39"/>
      <c r="Z15" s="39"/>
      <c r="AA15" s="39"/>
      <c r="AB15" s="39"/>
      <c r="AC15" s="39"/>
      <c r="AE15" s="40">
        <v>1</v>
      </c>
      <c r="AG15" s="40">
        <v>1</v>
      </c>
    </row>
    <row r="16" spans="1:38">
      <c r="B16" s="52"/>
      <c r="C16" s="52"/>
      <c r="D16" s="52"/>
      <c r="E16" s="52"/>
      <c r="G16" s="2" t="s">
        <v>417</v>
      </c>
      <c r="H16" s="58">
        <f>'ENG-Data In'!I15*0.1</f>
        <v>0</v>
      </c>
      <c r="J16" s="39"/>
      <c r="K16" s="39"/>
      <c r="L16" s="39"/>
      <c r="M16" s="39"/>
      <c r="N16" s="39"/>
      <c r="O16" s="39"/>
      <c r="P16" s="39"/>
      <c r="Q16" s="39"/>
      <c r="S16" s="39"/>
      <c r="T16" s="39"/>
      <c r="U16" s="39"/>
      <c r="V16" s="39"/>
      <c r="W16" s="39"/>
      <c r="X16" s="39"/>
      <c r="Y16" s="39"/>
      <c r="Z16" s="39"/>
      <c r="AA16" s="39"/>
      <c r="AB16" s="39"/>
      <c r="AC16" s="39"/>
      <c r="AE16" s="40">
        <v>1</v>
      </c>
      <c r="AG16" s="39">
        <f>'ENG-Data In'!I15 *0.1</f>
        <v>0</v>
      </c>
    </row>
    <row r="17" spans="2:33">
      <c r="B17" s="2" t="s">
        <v>331</v>
      </c>
      <c r="C17" s="52">
        <v>2.4500000000000001E-2</v>
      </c>
      <c r="D17" s="52" t="e">
        <f>C17*'ENG-Data In'!D9+($D$90*'ENG-Data In'!D9*$D$94)</f>
        <v>#DIV/0!</v>
      </c>
      <c r="E17" s="52" t="e">
        <f>IF('ENG-Data In'!$C$40,D17*'ENG-Data In'!$C$33*$E$13,D17*'ENG-Data In'!$C$33)</f>
        <v>#DIV/0!</v>
      </c>
      <c r="G17" s="2" t="s">
        <v>418</v>
      </c>
      <c r="H17" s="58" t="e">
        <f>SUMIFS(J17:Q17,J5:Q5,"&lt;="&amp;'ENG-Data In'!D27,J4:Q4,"&gt;="&amp;'ENG-Data In'!D27)*AE17*AG17</f>
        <v>#VALUE!</v>
      </c>
      <c r="I17" s="397" t="s">
        <v>1324</v>
      </c>
      <c r="J17" s="39">
        <v>0.5</v>
      </c>
      <c r="K17" s="39">
        <v>1</v>
      </c>
      <c r="L17" s="39">
        <v>1</v>
      </c>
      <c r="M17" s="39">
        <v>1</v>
      </c>
      <c r="N17" s="39">
        <v>1</v>
      </c>
      <c r="O17" s="39">
        <v>2</v>
      </c>
      <c r="P17" s="39">
        <v>2.5</v>
      </c>
      <c r="Q17" s="39">
        <v>3</v>
      </c>
      <c r="S17" s="39"/>
      <c r="T17" s="39"/>
      <c r="U17" s="39"/>
      <c r="V17" s="39"/>
      <c r="W17" s="39"/>
      <c r="X17" s="39"/>
      <c r="Y17" s="39"/>
      <c r="Z17" s="39"/>
      <c r="AA17" s="39"/>
      <c r="AB17" s="39"/>
      <c r="AC17" s="39"/>
      <c r="AE17" s="39" t="e">
        <f>(1+('ENG-Data In'!C33-1)*0.2)</f>
        <v>#VALUE!</v>
      </c>
      <c r="AG17" s="39">
        <v>1</v>
      </c>
    </row>
    <row r="18" spans="2:33">
      <c r="B18" s="2" t="s">
        <v>333</v>
      </c>
      <c r="C18" s="52">
        <v>3.4499999999999998E-4</v>
      </c>
      <c r="D18" s="52" t="e">
        <f>'ENG-RFQ'!$C$52/'ENG-Data In'!$C$33*Tools!C18+($D$90*'ENG-RFQ'!$C$52/'ENG-Data In'!$C$33*Tools!$D$95)</f>
        <v>#VALUE!</v>
      </c>
      <c r="E18" s="52" t="e">
        <f>IF('ENG-Data In'!$C$40,D18*'ENG-Data In'!$C$33*$E$13,D18*'ENG-Data In'!$C$33)</f>
        <v>#VALUE!</v>
      </c>
      <c r="G18" s="2" t="s">
        <v>420</v>
      </c>
      <c r="H18" s="58" t="e">
        <f>'ENG-Data In'!C37*2</f>
        <v>#VALUE!</v>
      </c>
      <c r="J18" s="39"/>
      <c r="K18" s="39"/>
      <c r="L18" s="39"/>
      <c r="M18" s="39"/>
      <c r="N18" s="39"/>
      <c r="O18" s="39"/>
      <c r="P18" s="39"/>
      <c r="Q18" s="39"/>
      <c r="S18" s="39"/>
      <c r="T18" s="39"/>
      <c r="U18" s="39"/>
      <c r="V18" s="39"/>
      <c r="W18" s="39"/>
      <c r="X18" s="39"/>
      <c r="Y18" s="39"/>
      <c r="Z18" s="39"/>
      <c r="AA18" s="39"/>
      <c r="AB18" s="39"/>
      <c r="AC18" s="39"/>
      <c r="AE18" s="40">
        <v>1</v>
      </c>
      <c r="AG18" s="40">
        <v>1</v>
      </c>
    </row>
    <row r="19" spans="2:33">
      <c r="B19" s="2" t="s">
        <v>334</v>
      </c>
      <c r="C19" s="52">
        <v>5.7000000000000002E-3</v>
      </c>
      <c r="D19" s="52" t="e">
        <f>C19*'ENG-Data In'!D11+($D$90*'ENG-Data In'!D11*$D$100)</f>
        <v>#DIV/0!</v>
      </c>
      <c r="E19" s="52" t="e">
        <f>IF('ENG-Data In'!$C$40,D19*'ENG-Data In'!$C$33*$E$13,D19*'ENG-Data In'!$C$33)</f>
        <v>#DIV/0!</v>
      </c>
      <c r="G19" s="2" t="s">
        <v>421</v>
      </c>
      <c r="H19" s="58" t="e">
        <f>(SUMIFS(J19:Q19,J5:Q5,"&lt;="&amp;'ENG-Data In'!D27,J4:Q4,"&gt;="&amp;'ENG-Data In'!D27)+SUMIFS(S19:AC19,S5:AC5,"&lt;="&amp;'ENG-Data In'!D27,S4:AC4,"&gt;="&amp;'ENG-Data In'!D27))*AE19*AG19</f>
        <v>#VALUE!</v>
      </c>
      <c r="I19" t="s">
        <v>1337</v>
      </c>
      <c r="J19" s="39">
        <v>1</v>
      </c>
      <c r="K19" s="39">
        <v>1</v>
      </c>
      <c r="L19" s="39">
        <v>2</v>
      </c>
      <c r="M19" s="39">
        <v>3</v>
      </c>
      <c r="N19" s="39">
        <v>6</v>
      </c>
      <c r="O19" s="39">
        <v>10</v>
      </c>
      <c r="P19" s="39">
        <v>14</v>
      </c>
      <c r="Q19" s="39">
        <v>16</v>
      </c>
      <c r="S19" s="39">
        <v>0.25</v>
      </c>
      <c r="T19" s="39">
        <v>0.75</v>
      </c>
      <c r="U19" s="39">
        <v>1</v>
      </c>
      <c r="V19" s="39">
        <v>1.5</v>
      </c>
      <c r="W19" s="39">
        <v>1.75</v>
      </c>
      <c r="X19" s="39">
        <v>2</v>
      </c>
      <c r="Y19" s="39">
        <v>2.5</v>
      </c>
      <c r="Z19" s="39">
        <v>3</v>
      </c>
      <c r="AA19" s="39">
        <v>4</v>
      </c>
      <c r="AB19" s="39">
        <v>6</v>
      </c>
      <c r="AC19" s="39">
        <v>8</v>
      </c>
      <c r="AE19" s="39" t="e">
        <f>(1+('ENG-Data In'!C33-1)*0.1)</f>
        <v>#VALUE!</v>
      </c>
      <c r="AG19" s="40">
        <v>1</v>
      </c>
    </row>
    <row r="20" spans="2:33">
      <c r="B20" s="2" t="s">
        <v>337</v>
      </c>
      <c r="C20" s="52">
        <f>C19*2</f>
        <v>1.14E-2</v>
      </c>
      <c r="D20" s="52" t="e">
        <f>C20*'ENG-Data In'!D12+($D$90*'ENG-Data In'!D12*$D$100)</f>
        <v>#DIV/0!</v>
      </c>
      <c r="E20" s="52" t="e">
        <f>IF('ENG-Data In'!$C$40,D20*'ENG-Data In'!$C$33*$E$13,D20*'ENG-Data In'!$C$33)</f>
        <v>#DIV/0!</v>
      </c>
      <c r="G20" s="2" t="s">
        <v>422</v>
      </c>
      <c r="H20" s="58">
        <f>(SUMIFS(J20:Q20,J5:Q5,"&lt;="&amp;'ENG-Data In'!D27,J4:Q4,"&gt;="&amp;'ENG-Data In'!D27)+SUMIFS(S20:AC20,S5:AC5,"&lt;="&amp;'ENG-Data In'!D27,S4:AC4,"&gt;="&amp;'ENG-Data In'!D27))*AE20*AG20</f>
        <v>0</v>
      </c>
      <c r="I20" t="s">
        <v>1337</v>
      </c>
      <c r="J20" s="39">
        <v>0.5</v>
      </c>
      <c r="K20" s="39">
        <v>0.6</v>
      </c>
      <c r="L20" s="39">
        <v>0.7</v>
      </c>
      <c r="M20" s="39">
        <v>1</v>
      </c>
      <c r="N20" s="39">
        <v>1.5</v>
      </c>
      <c r="O20" s="39">
        <v>2</v>
      </c>
      <c r="P20" s="39">
        <v>2.5</v>
      </c>
      <c r="Q20" s="39">
        <v>3</v>
      </c>
      <c r="S20" s="39">
        <v>0.25</v>
      </c>
      <c r="T20" s="39">
        <v>0.75</v>
      </c>
      <c r="U20" s="39">
        <v>1</v>
      </c>
      <c r="V20" s="39">
        <v>1.5</v>
      </c>
      <c r="W20" s="39">
        <v>1.75</v>
      </c>
      <c r="X20" s="39">
        <v>2</v>
      </c>
      <c r="Y20" s="39">
        <v>2.5</v>
      </c>
      <c r="Z20" s="39">
        <v>3</v>
      </c>
      <c r="AA20" s="39">
        <v>4</v>
      </c>
      <c r="AB20" s="39">
        <v>6</v>
      </c>
      <c r="AC20" s="39">
        <v>8</v>
      </c>
      <c r="AE20" s="40">
        <v>1</v>
      </c>
      <c r="AG20" s="40">
        <v>1</v>
      </c>
    </row>
    <row r="21" spans="2:33">
      <c r="B21" s="2" t="s">
        <v>339</v>
      </c>
      <c r="C21" s="52">
        <v>3.4499999999999998E-4</v>
      </c>
      <c r="D21" s="52" t="e">
        <f>C21*'ENG-Data In'!D13+($D$90*'ENG-Data In'!D13*$D$95)</f>
        <v>#DIV/0!</v>
      </c>
      <c r="E21" s="52" t="e">
        <f>IF('ENG-Data In'!$C$40,D21*'ENG-Data In'!$C$33*$E$13,D21*'ENG-Data In'!$C$33)</f>
        <v>#DIV/0!</v>
      </c>
      <c r="G21" s="2" t="s">
        <v>423</v>
      </c>
      <c r="H21" s="58">
        <f>SUMIFS(S21:AC21,S5:AC5,"&lt;="&amp;'ENG-Data In'!D27,S4:AC4,"&gt;="&amp;'ENG-Data In'!D27)*AE21*AG21</f>
        <v>0</v>
      </c>
      <c r="J21" s="39"/>
      <c r="K21" s="39"/>
      <c r="L21" s="39"/>
      <c r="M21" s="39"/>
      <c r="N21" s="39"/>
      <c r="O21" s="39"/>
      <c r="P21" s="39"/>
      <c r="Q21" s="39"/>
      <c r="S21" s="39">
        <v>0.5</v>
      </c>
      <c r="T21" s="39">
        <v>0.75</v>
      </c>
      <c r="U21" s="39">
        <v>1</v>
      </c>
      <c r="V21" s="39">
        <v>1.5</v>
      </c>
      <c r="W21" s="39">
        <v>1.75</v>
      </c>
      <c r="X21" s="39">
        <v>2</v>
      </c>
      <c r="Y21" s="39">
        <v>2.5</v>
      </c>
      <c r="Z21" s="39">
        <v>3</v>
      </c>
      <c r="AA21" s="39">
        <v>4</v>
      </c>
      <c r="AB21" s="39">
        <v>5</v>
      </c>
      <c r="AC21" s="39">
        <v>6</v>
      </c>
      <c r="AE21" s="40">
        <v>1</v>
      </c>
      <c r="AG21" s="40">
        <v>1</v>
      </c>
    </row>
    <row r="22" spans="2:33">
      <c r="B22" s="2" t="s">
        <v>341</v>
      </c>
      <c r="C22" s="52">
        <v>5.7000000000000002E-3</v>
      </c>
      <c r="D22" s="52" t="e">
        <f>C22*'ENG-Data In'!D14+($D$90*'ENG-Data In'!D14*$D$94)</f>
        <v>#DIV/0!</v>
      </c>
      <c r="E22" s="52" t="e">
        <f>IF('ENG-Data In'!$C$40,D22*'ENG-Data In'!$C$33*$E$13,D22*'ENG-Data In'!$C$33)</f>
        <v>#DIV/0!</v>
      </c>
      <c r="G22" s="2" t="s">
        <v>424</v>
      </c>
      <c r="H22" s="58" t="e">
        <f>SUMIFS(J22:Q22,J5:Q5,"&lt;="&amp;'ENG-Data In'!D27,J4:Q4,"&gt;="&amp;'ENG-Data In'!D27)*AE22*AG22</f>
        <v>#VALUE!</v>
      </c>
      <c r="I22" s="397" t="s">
        <v>1324</v>
      </c>
      <c r="J22" s="39">
        <v>1.5</v>
      </c>
      <c r="K22" s="39">
        <v>1.5</v>
      </c>
      <c r="L22" s="39">
        <v>1.5</v>
      </c>
      <c r="M22" s="39">
        <v>1.5</v>
      </c>
      <c r="N22" s="39">
        <v>2</v>
      </c>
      <c r="O22" s="39">
        <v>2</v>
      </c>
      <c r="P22" s="39">
        <v>3</v>
      </c>
      <c r="Q22" s="39">
        <v>3</v>
      </c>
      <c r="S22" s="39"/>
      <c r="T22" s="39"/>
      <c r="U22" s="39"/>
      <c r="V22" s="39"/>
      <c r="W22" s="39"/>
      <c r="X22" s="39"/>
      <c r="Y22" s="39"/>
      <c r="Z22" s="39"/>
      <c r="AA22" s="39"/>
      <c r="AB22" s="39"/>
      <c r="AC22" s="39"/>
      <c r="AE22" s="39" t="e">
        <f>(1+('ENG-Data In'!C33-1)*0.1)</f>
        <v>#VALUE!</v>
      </c>
      <c r="AG22" s="40">
        <v>1</v>
      </c>
    </row>
    <row r="23" spans="2:33">
      <c r="B23" s="2" t="s">
        <v>343</v>
      </c>
      <c r="C23" s="52">
        <v>3.4499999999999998E-4</v>
      </c>
      <c r="D23" s="52" t="e">
        <f>C23*'ENG-Data In'!D15+($D$90*'ENG-Data In'!D15*$D$95)</f>
        <v>#DIV/0!</v>
      </c>
      <c r="E23" s="52" t="e">
        <f>IF('ENG-Data In'!$C$40,D23*'ENG-Data In'!$C$33*$E$13,D23*'ENG-Data In'!$C$33)</f>
        <v>#DIV/0!</v>
      </c>
      <c r="G23" s="2" t="s">
        <v>425</v>
      </c>
      <c r="H23" s="58">
        <f>SUMIFS(J23:Q23,J5:Q5,"&lt;="&amp;'ENG-Data In'!C7,J4:Q4,"&gt;="&amp;'ENG-Data In'!C7)*AE23*AG23</f>
        <v>0</v>
      </c>
      <c r="I23" s="397" t="s">
        <v>1324</v>
      </c>
      <c r="J23" s="39">
        <v>1.5</v>
      </c>
      <c r="K23" s="39">
        <v>2</v>
      </c>
      <c r="L23" s="39">
        <v>2</v>
      </c>
      <c r="M23" s="39">
        <v>2</v>
      </c>
      <c r="N23" s="39">
        <v>3</v>
      </c>
      <c r="O23" s="39">
        <v>3</v>
      </c>
      <c r="P23" s="39">
        <v>4</v>
      </c>
      <c r="Q23" s="39">
        <v>4</v>
      </c>
      <c r="S23" s="39"/>
      <c r="T23" s="39"/>
      <c r="U23" s="39"/>
      <c r="V23" s="39"/>
      <c r="W23" s="39"/>
      <c r="X23" s="39"/>
      <c r="Y23" s="39"/>
      <c r="Z23" s="39"/>
      <c r="AA23" s="39"/>
      <c r="AB23" s="39"/>
      <c r="AC23" s="39"/>
      <c r="AE23" s="40">
        <v>1</v>
      </c>
      <c r="AG23" s="40">
        <v>1</v>
      </c>
    </row>
    <row r="24" spans="2:33">
      <c r="B24" s="2" t="s">
        <v>344</v>
      </c>
      <c r="C24" s="52">
        <v>0.13400000000000001</v>
      </c>
      <c r="D24" s="52" t="e">
        <f>C24*'ENG-Data In'!D16</f>
        <v>#DIV/0!</v>
      </c>
      <c r="E24" s="52" t="e">
        <f>IF('ENG-Data In'!$C$40,D24*'ENG-Data In'!$C$33*$E$13,D24*'ENG-Data In'!$C$33)</f>
        <v>#DIV/0!</v>
      </c>
      <c r="G24" s="2" t="s">
        <v>426</v>
      </c>
      <c r="H24" s="58">
        <f>SUMIFS(J24:Q24,J5:Q5,"&lt;="&amp;'ENG-Data In'!C7,J4:Q4,"&gt;="&amp;'ENG-Data In'!C7)*AE24*AG24</f>
        <v>0</v>
      </c>
      <c r="I24" s="397" t="s">
        <v>1324</v>
      </c>
      <c r="J24" s="39">
        <v>1.5</v>
      </c>
      <c r="K24" s="39">
        <v>2</v>
      </c>
      <c r="L24" s="39">
        <v>2</v>
      </c>
      <c r="M24" s="39">
        <v>2</v>
      </c>
      <c r="N24" s="39">
        <v>3</v>
      </c>
      <c r="O24" s="39">
        <v>3</v>
      </c>
      <c r="P24" s="39">
        <v>4</v>
      </c>
      <c r="Q24" s="39">
        <v>4</v>
      </c>
      <c r="S24" s="39"/>
      <c r="T24" s="39"/>
      <c r="U24" s="39"/>
      <c r="V24" s="39"/>
      <c r="W24" s="39"/>
      <c r="X24" s="39"/>
      <c r="Y24" s="39"/>
      <c r="Z24" s="39"/>
      <c r="AA24" s="39"/>
      <c r="AB24" s="39"/>
      <c r="AC24" s="39"/>
      <c r="AE24" s="40">
        <v>1</v>
      </c>
      <c r="AG24" s="40">
        <v>1</v>
      </c>
    </row>
    <row r="25" spans="2:33">
      <c r="B25" s="2" t="s">
        <v>345</v>
      </c>
      <c r="C25" s="52">
        <f>$D$98</f>
        <v>0.2</v>
      </c>
      <c r="D25" s="52" t="e">
        <f>C25*'ENG-Data In'!D17</f>
        <v>#DIV/0!</v>
      </c>
      <c r="E25" s="52" t="e">
        <f>IF('ENG-Data In'!$C$40,D25*'ENG-Data In'!$C$33*$E$13,D25*'ENG-Data In'!$C$33)</f>
        <v>#DIV/0!</v>
      </c>
    </row>
    <row r="26" spans="2:33">
      <c r="B26" s="2" t="s">
        <v>346</v>
      </c>
      <c r="C26" s="52">
        <f>$D$98</f>
        <v>0.2</v>
      </c>
      <c r="D26" s="52" t="e">
        <f>C26*'ENG-Data In'!D18</f>
        <v>#DIV/0!</v>
      </c>
      <c r="E26" s="52" t="e">
        <f>IF('ENG-Data In'!$C$40,D26*'ENG-Data In'!$C$33*$E$13,D26*'ENG-Data In'!$C$33)</f>
        <v>#DIV/0!</v>
      </c>
    </row>
    <row r="27" spans="2:33">
      <c r="B27" s="2" t="s">
        <v>347</v>
      </c>
      <c r="C27" s="52"/>
      <c r="D27" s="52" t="e">
        <f>C27*'ENG-Data In'!D19</f>
        <v>#DIV/0!</v>
      </c>
      <c r="E27" s="52" t="e">
        <f>IF('ENG-Data In'!$C$40,D27*'ENG-Data In'!$C$33*$E$13,D27*'ENG-Data In'!$C$33)</f>
        <v>#DIV/0!</v>
      </c>
      <c r="G27" s="683" t="s">
        <v>1339</v>
      </c>
      <c r="H27" s="683"/>
    </row>
    <row r="28" spans="2:33">
      <c r="B28" s="2" t="s">
        <v>1340</v>
      </c>
      <c r="C28" s="52"/>
      <c r="D28" s="52" t="e">
        <f>C28*'ENG-Data In'!D20</f>
        <v>#DIV/0!</v>
      </c>
      <c r="E28" s="52" t="e">
        <f>IF('ENG-Data In'!$C$40,D28*'ENG-Data In'!$C$33*$E$13,D28*'ENG-Data In'!$C$33)</f>
        <v>#DIV/0!</v>
      </c>
      <c r="G28" s="2" t="s">
        <v>429</v>
      </c>
      <c r="H28" s="58">
        <f>SUMIFS(S28:AC28,S5:AC5,"&lt;="&amp;'ENG-Data In'!D27,S4:AC4,"&gt;="&amp;'ENG-Data In'!D27)*AE28*AG28</f>
        <v>0</v>
      </c>
      <c r="J28" s="39"/>
      <c r="K28" s="39"/>
      <c r="L28" s="39"/>
      <c r="M28" s="39"/>
      <c r="N28" s="39"/>
      <c r="O28" s="39"/>
      <c r="P28" s="39"/>
      <c r="Q28" s="39"/>
      <c r="S28" s="39">
        <v>0.5</v>
      </c>
      <c r="T28" s="39">
        <v>0.5</v>
      </c>
      <c r="U28" s="39">
        <v>0.5</v>
      </c>
      <c r="V28" s="39">
        <v>0.5</v>
      </c>
      <c r="W28" s="39">
        <v>0.7</v>
      </c>
      <c r="X28" s="39">
        <v>0.7</v>
      </c>
      <c r="Y28" s="39">
        <v>0.7</v>
      </c>
      <c r="Z28" s="39">
        <v>1</v>
      </c>
      <c r="AA28" s="39">
        <v>1</v>
      </c>
      <c r="AB28" s="39">
        <v>1</v>
      </c>
      <c r="AC28" s="39">
        <v>1</v>
      </c>
      <c r="AE28" s="39">
        <f>IF('ENG-Data In'!C33&gt;1,1.2,1)</f>
        <v>1.2</v>
      </c>
      <c r="AG28" s="40">
        <v>1</v>
      </c>
    </row>
    <row r="29" spans="2:33">
      <c r="B29" s="2" t="s">
        <v>350</v>
      </c>
      <c r="C29" s="52">
        <f>$D$98</f>
        <v>0.2</v>
      </c>
      <c r="D29" s="52" t="e">
        <f>C29*'ENG-Data In'!D21</f>
        <v>#DIV/0!</v>
      </c>
      <c r="E29" s="52" t="e">
        <f>IF('ENG-Data In'!$C$40,D29*'ENG-Data In'!$C$33*$E$13,D29*'ENG-Data In'!$C$33)</f>
        <v>#DIV/0!</v>
      </c>
      <c r="G29" s="2" t="s">
        <v>431</v>
      </c>
      <c r="H29" s="58">
        <f>SUMIFS(J29:Q29,J5:Q5,"&lt;="&amp;'ENG-Data In'!C7,J4:Q4,"&gt;="&amp;'ENG-Data In'!C7)*AE29*AG29</f>
        <v>0</v>
      </c>
      <c r="J29" s="39">
        <v>0.5</v>
      </c>
      <c r="K29" s="39">
        <v>0.5</v>
      </c>
      <c r="L29" s="39">
        <v>0.5</v>
      </c>
      <c r="M29" s="39">
        <v>0.75</v>
      </c>
      <c r="N29" s="39">
        <v>0.75</v>
      </c>
      <c r="O29" s="39">
        <v>1</v>
      </c>
      <c r="P29" s="39">
        <v>1</v>
      </c>
      <c r="Q29" s="39">
        <v>2</v>
      </c>
      <c r="S29" s="39"/>
      <c r="T29" s="39"/>
      <c r="U29" s="39"/>
      <c r="V29" s="39"/>
      <c r="W29" s="39"/>
      <c r="X29" s="39"/>
      <c r="Y29" s="39"/>
      <c r="Z29" s="39"/>
      <c r="AA29" s="39"/>
      <c r="AB29" s="39"/>
      <c r="AC29" s="39"/>
      <c r="AE29" s="40">
        <v>1</v>
      </c>
      <c r="AG29" s="40">
        <v>1</v>
      </c>
    </row>
    <row r="30" spans="2:33">
      <c r="B30" s="2" t="s">
        <v>354</v>
      </c>
      <c r="C30" s="52">
        <v>5.7000000000000002E-3</v>
      </c>
      <c r="D30" s="52" t="e">
        <f>C30*'ENG-Data In'!D22+($D$90*'ENG-Data In'!D22*$D$94)</f>
        <v>#DIV/0!</v>
      </c>
      <c r="E30" s="52" t="e">
        <f>IF('ENG-Data In'!$C$40,D30*'ENG-Data In'!$C$33*$E$13,D30*'ENG-Data In'!$C$33)</f>
        <v>#DIV/0!</v>
      </c>
      <c r="G30" s="2" t="s">
        <v>433</v>
      </c>
      <c r="H30" s="58" t="e">
        <f>('ENG-Data In'!D13+'ENG-Data In'!D15)*0.08*AE30*AG30</f>
        <v>#DIV/0!</v>
      </c>
      <c r="I30" t="s">
        <v>1341</v>
      </c>
      <c r="J30" s="39"/>
      <c r="K30" s="39"/>
      <c r="L30" s="39"/>
      <c r="M30" s="39"/>
      <c r="N30" s="39"/>
      <c r="O30" s="39"/>
      <c r="P30" s="39"/>
      <c r="Q30" s="39"/>
      <c r="S30" s="39"/>
      <c r="T30" s="39"/>
      <c r="U30" s="39"/>
      <c r="V30" s="39"/>
      <c r="W30" s="39"/>
      <c r="X30" s="39"/>
      <c r="Y30" s="39"/>
      <c r="Z30" s="39"/>
      <c r="AA30" s="39"/>
      <c r="AB30" s="39"/>
      <c r="AC30" s="39"/>
      <c r="AE30" s="40">
        <v>1</v>
      </c>
      <c r="AG30" s="39">
        <v>0.3</v>
      </c>
    </row>
    <row r="31" spans="2:33">
      <c r="B31" s="2" t="s">
        <v>355</v>
      </c>
      <c r="C31" s="52">
        <f>C30*4</f>
        <v>2.2800000000000001E-2</v>
      </c>
      <c r="D31" s="52" t="e">
        <f>C31*'ENG-Data In'!D23+($D$90*'ENG-Data In'!D23*$D$94)</f>
        <v>#DIV/0!</v>
      </c>
      <c r="E31" s="52" t="e">
        <f>IF('ENG-Data In'!$C$40,D31*'ENG-Data In'!$C$33*$E$13,D31*'ENG-Data In'!$C$33)</f>
        <v>#DIV/0!</v>
      </c>
      <c r="G31" s="2" t="s">
        <v>435</v>
      </c>
      <c r="H31" s="58">
        <f>SUMIFS(J31:Q31,J5:Q5,"&lt;="&amp;'ENG-Data In'!C7,J4:Q4,"&gt;="&amp;'ENG-Data In'!C7)*AE31*AG31</f>
        <v>0</v>
      </c>
      <c r="I31" s="397" t="s">
        <v>1324</v>
      </c>
      <c r="J31" s="39">
        <v>0.5</v>
      </c>
      <c r="K31" s="39">
        <v>1</v>
      </c>
      <c r="L31" s="39">
        <v>1</v>
      </c>
      <c r="M31" s="39">
        <v>2</v>
      </c>
      <c r="N31" s="39">
        <v>4</v>
      </c>
      <c r="O31" s="39">
        <v>6</v>
      </c>
      <c r="P31" s="39">
        <v>8</v>
      </c>
      <c r="Q31" s="39">
        <v>12</v>
      </c>
      <c r="S31" s="39"/>
      <c r="T31" s="39"/>
      <c r="U31" s="39"/>
      <c r="V31" s="39"/>
      <c r="W31" s="39"/>
      <c r="X31" s="39"/>
      <c r="Y31" s="39"/>
      <c r="Z31" s="39"/>
      <c r="AA31" s="39"/>
      <c r="AB31" s="39"/>
      <c r="AC31" s="39"/>
      <c r="AE31" s="40">
        <v>1</v>
      </c>
      <c r="AG31" s="40">
        <v>1</v>
      </c>
    </row>
    <row r="32" spans="2:33">
      <c r="B32" s="2" t="s">
        <v>356</v>
      </c>
      <c r="C32" s="52">
        <v>3.4499999999999998E-4</v>
      </c>
      <c r="D32" s="52" t="e">
        <f>'ENG-RFQ'!$C$51/'ENG-Data In'!$C$33*Tools!C32+($D$90*'ENG-RFQ'!$C$51/'ENG-Data In'!$C$33*Tools!$D$95)</f>
        <v>#VALUE!</v>
      </c>
      <c r="E32" s="52" t="e">
        <f>IF('ENG-Data In'!$C$40,D32*'ENG-Data In'!$C$33*$E$13,D32*'ENG-Data In'!$C$33)</f>
        <v>#VALUE!</v>
      </c>
      <c r="G32" s="2" t="s">
        <v>437</v>
      </c>
      <c r="H32" s="58" t="e">
        <f>((('ENG-Data In'!D9*0.4+'ENG-Data In'!D18*0.7+'ENG-Data In'!D21*0.7)*0.16)+(('ENG-Data In'!D11*0.3+'ENG-Data In'!D12*0.3+'ENG-Data In'!D14*0.4+'ENG-Data In'!D26*0.3)*0.08)+('ENG-Data In'!D23*0.5*0.1)+('ENG-Data In'!D22*0.4*0.1)+('ENG-Data In'!D17*0.7*0.25))*AE32*AG32</f>
        <v>#DIV/0!</v>
      </c>
      <c r="I32" t="s">
        <v>1342</v>
      </c>
      <c r="J32" s="39"/>
      <c r="K32" s="39"/>
      <c r="L32" s="39"/>
      <c r="M32" s="39"/>
      <c r="N32" s="39"/>
      <c r="O32" s="39"/>
      <c r="P32" s="39"/>
      <c r="Q32" s="39"/>
      <c r="S32" s="39"/>
      <c r="T32" s="39"/>
      <c r="U32" s="39"/>
      <c r="V32" s="39"/>
      <c r="W32" s="39"/>
      <c r="X32" s="39"/>
      <c r="Y32" s="39"/>
      <c r="Z32" s="39"/>
      <c r="AA32" s="39"/>
      <c r="AB32" s="39"/>
      <c r="AC32" s="39"/>
      <c r="AE32" s="40">
        <v>1</v>
      </c>
      <c r="AG32" s="40">
        <v>1</v>
      </c>
    </row>
    <row r="33" spans="1:34">
      <c r="B33" s="2" t="s">
        <v>357</v>
      </c>
      <c r="C33" s="52">
        <v>0.13400000000000001</v>
      </c>
      <c r="D33" s="52" t="e">
        <f>C33*'ENG-Data In'!D25</f>
        <v>#DIV/0!</v>
      </c>
      <c r="E33" s="52" t="e">
        <f>IF('ENG-Data In'!$C$40,D33*'ENG-Data In'!$C$33*$E$13,D33*'ENG-Data In'!$C$33)</f>
        <v>#DIV/0!</v>
      </c>
      <c r="G33" s="2" t="s">
        <v>439</v>
      </c>
      <c r="H33" s="58">
        <f>('ENG-Data In'!I15*0.1)*AE33*AG33</f>
        <v>0</v>
      </c>
      <c r="J33" s="39"/>
      <c r="K33" s="39"/>
      <c r="L33" s="39"/>
      <c r="M33" s="39"/>
      <c r="N33" s="39"/>
      <c r="O33" s="39"/>
      <c r="P33" s="39"/>
      <c r="Q33" s="39"/>
      <c r="S33" s="39"/>
      <c r="T33" s="39"/>
      <c r="U33" s="39"/>
      <c r="V33" s="39"/>
      <c r="W33" s="39"/>
      <c r="X33" s="39"/>
      <c r="Y33" s="39"/>
      <c r="Z33" s="39"/>
      <c r="AA33" s="39"/>
      <c r="AB33" s="39"/>
      <c r="AC33" s="39"/>
      <c r="AE33" s="40">
        <v>1</v>
      </c>
      <c r="AG33" s="40">
        <v>1</v>
      </c>
    </row>
    <row r="34" spans="1:34">
      <c r="B34" s="2" t="s">
        <v>358</v>
      </c>
      <c r="C34" s="52">
        <v>5.7000000000000002E-3</v>
      </c>
      <c r="D34" s="52" t="e">
        <f>C34*'ENG-Data In'!D26+($D$90*'ENG-Data In'!D26*$D$100)</f>
        <v>#DIV/0!</v>
      </c>
      <c r="E34" s="52" t="e">
        <f>IF('ENG-Data In'!$C$40,D34*'ENG-Data In'!$C$33*$E$13,D34*'ENG-Data In'!$C$33)</f>
        <v>#DIV/0!</v>
      </c>
      <c r="G34" s="2" t="s">
        <v>441</v>
      </c>
      <c r="H34" s="58" t="e">
        <f>IF('ENG-Data In'!C33&lt;8,0.5,'ENG-Data In'!C33*0.16)*AE34*AG34</f>
        <v>#VALUE!</v>
      </c>
      <c r="I34" t="s">
        <v>1337</v>
      </c>
      <c r="J34" s="39"/>
      <c r="K34" s="39"/>
      <c r="L34" s="39"/>
      <c r="M34" s="39"/>
      <c r="N34" s="39"/>
      <c r="O34" s="39"/>
      <c r="P34" s="39"/>
      <c r="Q34" s="39"/>
      <c r="S34" s="39"/>
      <c r="T34" s="39"/>
      <c r="U34" s="39"/>
      <c r="V34" s="39"/>
      <c r="W34" s="39"/>
      <c r="X34" s="39"/>
      <c r="Y34" s="39"/>
      <c r="Z34" s="39"/>
      <c r="AA34" s="39"/>
      <c r="AB34" s="39"/>
      <c r="AC34" s="39"/>
      <c r="AE34" s="40">
        <v>1</v>
      </c>
      <c r="AG34" s="40">
        <v>1</v>
      </c>
    </row>
    <row r="35" spans="1:34">
      <c r="B35" s="2" t="s">
        <v>53</v>
      </c>
      <c r="C35" s="52">
        <v>8.5000000000000006E-3</v>
      </c>
      <c r="D35" s="52">
        <f>SUM('ENG-Data In'!I12:I14)*C35</f>
        <v>0</v>
      </c>
      <c r="E35" s="52" t="e">
        <f>IF('ENG-Data In'!$C$40,D35*'ENG-Data In'!$C$33*$E$13,D35*'ENG-Data In'!$C$33)</f>
        <v>#VALUE!</v>
      </c>
      <c r="G35" s="2" t="s">
        <v>443</v>
      </c>
      <c r="H35" s="58" t="e">
        <f>SUM('ENG-Data In'!D16*0.6*0.25,'ENG-Data In'!D17*0.6*0.2,'ENG-Data In'!D18*0.6*0.16,'ENG-Data In'!D21*0.6*0.16,'ENG-Data In'!I17*0.5,'ENG-Data In'!I18*1.5)*AE35*AG35</f>
        <v>#DIV/0!</v>
      </c>
      <c r="I35" s="397" t="s">
        <v>1343</v>
      </c>
      <c r="J35" s="39"/>
      <c r="K35" s="39"/>
      <c r="L35" s="39"/>
      <c r="M35" s="39"/>
      <c r="N35" s="39"/>
      <c r="O35" s="39"/>
      <c r="P35" s="39"/>
      <c r="Q35" s="39"/>
      <c r="S35" s="39"/>
      <c r="T35" s="39"/>
      <c r="U35" s="39"/>
      <c r="V35" s="39"/>
      <c r="W35" s="39"/>
      <c r="X35" s="39"/>
      <c r="Y35" s="39"/>
      <c r="Z35" s="39"/>
      <c r="AA35" s="39"/>
      <c r="AB35" s="39"/>
      <c r="AC35" s="39"/>
      <c r="AE35" s="40">
        <v>1</v>
      </c>
      <c r="AG35" s="40">
        <v>1</v>
      </c>
    </row>
    <row r="36" spans="1:34">
      <c r="B36" s="2" t="s">
        <v>1344</v>
      </c>
      <c r="C36" s="52">
        <v>0.25</v>
      </c>
      <c r="D36" s="52">
        <f>C36*'ENG-Data In'!C41</f>
        <v>0.25</v>
      </c>
      <c r="E36" s="52">
        <f>D36</f>
        <v>0.25</v>
      </c>
      <c r="G36" s="2" t="s">
        <v>445</v>
      </c>
      <c r="H36" s="58" t="e">
        <f>SUM('ENG-Data In'!D16*0.2*0.16,'ENG-Data In'!D17*0.6*0.1,'ENG-Data In'!D18*0.6*0.1,'ENG-Data In'!D21*0.5*0.1)*AE36*AG36</f>
        <v>#DIV/0!</v>
      </c>
      <c r="I36" t="s">
        <v>1345</v>
      </c>
      <c r="J36" s="39"/>
      <c r="K36" s="39"/>
      <c r="L36" s="39"/>
      <c r="M36" s="39"/>
      <c r="N36" s="39"/>
      <c r="O36" s="39"/>
      <c r="P36" s="39"/>
      <c r="Q36" s="39"/>
      <c r="S36" s="39"/>
      <c r="T36" s="39"/>
      <c r="U36" s="39"/>
      <c r="V36" s="39"/>
      <c r="W36" s="39"/>
      <c r="X36" s="39"/>
      <c r="Y36" s="39"/>
      <c r="Z36" s="39"/>
      <c r="AA36" s="39"/>
      <c r="AB36" s="39"/>
      <c r="AC36" s="39"/>
      <c r="AE36" s="40">
        <v>1</v>
      </c>
      <c r="AG36" s="40">
        <v>1</v>
      </c>
    </row>
    <row r="37" spans="1:34">
      <c r="B37" s="2" t="s">
        <v>1346</v>
      </c>
      <c r="C37" s="52">
        <v>0.15</v>
      </c>
      <c r="D37" s="52">
        <f>'ENG-Data In'!C41*C37</f>
        <v>0.15</v>
      </c>
      <c r="E37" s="52">
        <f>D37</f>
        <v>0.15</v>
      </c>
      <c r="G37" s="2" t="s">
        <v>446</v>
      </c>
      <c r="H37" s="58">
        <f>SUMIFS(J37:Q37,J5:Q5,"&lt;="&amp;'ENG-Data In'!C7,J4:Q4,"&gt;="&amp;'ENG-Data In'!C7)*AE37*AG37</f>
        <v>0</v>
      </c>
      <c r="I37" s="397" t="s">
        <v>1324</v>
      </c>
      <c r="J37" s="39">
        <v>2</v>
      </c>
      <c r="K37" s="39">
        <v>2</v>
      </c>
      <c r="L37" s="39">
        <v>2</v>
      </c>
      <c r="M37" s="39">
        <v>2</v>
      </c>
      <c r="N37" s="39">
        <v>2</v>
      </c>
      <c r="O37" s="39">
        <v>2</v>
      </c>
      <c r="P37" s="39">
        <v>2</v>
      </c>
      <c r="Q37" s="39">
        <v>3</v>
      </c>
      <c r="S37" s="39"/>
      <c r="T37" s="39"/>
      <c r="U37" s="39"/>
      <c r="V37" s="39"/>
      <c r="W37" s="39"/>
      <c r="X37" s="39"/>
      <c r="Y37" s="39"/>
      <c r="Z37" s="39"/>
      <c r="AA37" s="39"/>
      <c r="AB37" s="39"/>
      <c r="AC37" s="39"/>
      <c r="AE37" s="40">
        <v>1</v>
      </c>
      <c r="AG37" s="40">
        <v>1</v>
      </c>
    </row>
    <row r="38" spans="1:34">
      <c r="B38" s="2" t="s">
        <v>1347</v>
      </c>
      <c r="C38" s="52">
        <v>1.1999999999999999E-3</v>
      </c>
      <c r="D38" s="52" t="e">
        <f>C38*'ENG-Data In'!D9</f>
        <v>#DIV/0!</v>
      </c>
      <c r="E38" s="52" t="e">
        <f>IF('ENG-Data In'!$C$40,D38*'ENG-Data In'!$C$33*$E$13,D38*'ENG-Data In'!$C$33)</f>
        <v>#DIV/0!</v>
      </c>
      <c r="G38" s="2" t="s">
        <v>116</v>
      </c>
      <c r="H38" s="58">
        <f>SUMIFS(S38:AC38,S5:AC5,"&lt;="&amp;'ENG-Data In'!D27,S4:AC4,"&gt;="&amp;'ENG-Data In'!D27)*AE38*AG38</f>
        <v>0</v>
      </c>
      <c r="J38" s="39"/>
      <c r="K38" s="39"/>
      <c r="L38" s="39"/>
      <c r="M38" s="39"/>
      <c r="N38" s="39"/>
      <c r="O38" s="39"/>
      <c r="P38" s="39"/>
      <c r="Q38" s="39"/>
      <c r="S38" s="39">
        <v>0.5</v>
      </c>
      <c r="T38" s="39">
        <v>0.5</v>
      </c>
      <c r="U38" s="39">
        <v>0.5</v>
      </c>
      <c r="V38" s="39">
        <v>0.75</v>
      </c>
      <c r="W38" s="39">
        <v>0.75</v>
      </c>
      <c r="X38" s="39">
        <v>1</v>
      </c>
      <c r="Y38" s="39">
        <v>1</v>
      </c>
      <c r="Z38" s="39">
        <v>2</v>
      </c>
      <c r="AA38" s="39">
        <v>2</v>
      </c>
      <c r="AB38" s="39">
        <v>2.5</v>
      </c>
      <c r="AC38" s="39">
        <v>3</v>
      </c>
      <c r="AE38" s="40">
        <v>1</v>
      </c>
      <c r="AG38" s="40">
        <v>1</v>
      </c>
    </row>
    <row r="39" spans="1:34" ht="27.75" customHeight="1">
      <c r="B39" s="53"/>
      <c r="C39" s="54" t="s">
        <v>1348</v>
      </c>
      <c r="D39" s="52" t="e">
        <f>SUM(D15:D38)</f>
        <v>#DIV/0!</v>
      </c>
      <c r="E39" s="52" t="e">
        <f>SUM(E15:E38)+SUM(L93:L96)</f>
        <v>#VALUE!</v>
      </c>
      <c r="G39" s="2" t="s">
        <v>447</v>
      </c>
      <c r="H39" s="58">
        <f>SUMIFS(S39:AC39,S5:AC5,"&lt;="&amp;'ENG-Data In'!D27,S4:AC4,"&gt;="&amp;'ENG-Data In'!D27)*AE39*AG39</f>
        <v>0</v>
      </c>
      <c r="I39" s="397" t="s">
        <v>1349</v>
      </c>
      <c r="J39" s="39"/>
      <c r="K39" s="39"/>
      <c r="L39" s="39"/>
      <c r="M39" s="39"/>
      <c r="N39" s="39"/>
      <c r="O39" s="39"/>
      <c r="P39" s="39"/>
      <c r="Q39" s="39"/>
      <c r="S39" s="39">
        <v>8</v>
      </c>
      <c r="T39" s="39">
        <v>8</v>
      </c>
      <c r="U39" s="39">
        <v>8</v>
      </c>
      <c r="V39" s="39">
        <v>8</v>
      </c>
      <c r="W39" s="39">
        <v>8</v>
      </c>
      <c r="X39" s="39">
        <v>12</v>
      </c>
      <c r="Y39" s="39">
        <v>12</v>
      </c>
      <c r="Z39" s="39">
        <v>12</v>
      </c>
      <c r="AA39" s="39">
        <v>16</v>
      </c>
      <c r="AB39" s="39">
        <v>16</v>
      </c>
      <c r="AC39" s="39">
        <v>20</v>
      </c>
      <c r="AE39" s="40">
        <v>1</v>
      </c>
      <c r="AG39" s="39">
        <f>IF(C37=1,1.1875,1)</f>
        <v>1</v>
      </c>
    </row>
    <row r="40" spans="1:34">
      <c r="G40" s="2" t="s">
        <v>448</v>
      </c>
      <c r="H40" s="58">
        <f>IF('ENG-Data In'!C34&gt;1,'ENG-Data In'!C34*0.05*SUM(H28:H39,H41:H42),0)*AE34*AG34</f>
        <v>0</v>
      </c>
      <c r="J40" s="39"/>
      <c r="K40" s="39"/>
      <c r="L40" s="39"/>
      <c r="M40" s="39"/>
      <c r="N40" s="39"/>
      <c r="O40" s="39"/>
      <c r="P40" s="39"/>
      <c r="Q40" s="39"/>
      <c r="S40" s="39"/>
      <c r="T40" s="39"/>
      <c r="U40" s="39"/>
      <c r="V40" s="39"/>
      <c r="W40" s="39"/>
      <c r="X40" s="39"/>
      <c r="Y40" s="39"/>
      <c r="Z40" s="39"/>
      <c r="AA40" s="39"/>
      <c r="AB40" s="39"/>
      <c r="AC40" s="39"/>
      <c r="AE40" s="39"/>
      <c r="AG40" s="39"/>
    </row>
    <row r="41" spans="1:34">
      <c r="A41" s="369" t="s">
        <v>49</v>
      </c>
      <c r="B41" s="370"/>
      <c r="C41" s="371"/>
      <c r="D41" s="447" t="s">
        <v>50</v>
      </c>
      <c r="E41" s="447"/>
      <c r="G41" s="2" t="s">
        <v>449</v>
      </c>
      <c r="H41" s="58">
        <f>SUMIFS(S41:AC41,S5:AC5,"&lt;="&amp;'ENG-Data In'!D27,S4:AC4,"&gt;="&amp;'ENG-Data In'!D27)*AE41*AG41</f>
        <v>0</v>
      </c>
      <c r="I41" s="397" t="s">
        <v>1324</v>
      </c>
      <c r="J41" s="39"/>
      <c r="K41" s="39"/>
      <c r="L41" s="39"/>
      <c r="M41" s="39"/>
      <c r="N41" s="39"/>
      <c r="O41" s="39"/>
      <c r="P41" s="39"/>
      <c r="Q41" s="39"/>
      <c r="S41" s="39">
        <v>1</v>
      </c>
      <c r="T41" s="39">
        <v>1</v>
      </c>
      <c r="U41" s="39">
        <v>1</v>
      </c>
      <c r="V41" s="39">
        <v>1</v>
      </c>
      <c r="W41" s="39">
        <v>2</v>
      </c>
      <c r="X41" s="39">
        <v>2</v>
      </c>
      <c r="Y41" s="39">
        <v>2</v>
      </c>
      <c r="Z41" s="39">
        <v>2</v>
      </c>
      <c r="AA41" s="39">
        <v>3</v>
      </c>
      <c r="AB41" s="39">
        <v>3</v>
      </c>
      <c r="AC41" s="39">
        <v>3</v>
      </c>
      <c r="AE41" s="40">
        <v>1</v>
      </c>
      <c r="AG41" s="39">
        <v>0</v>
      </c>
      <c r="AH41" t="s">
        <v>1350</v>
      </c>
    </row>
    <row r="42" spans="1:34">
      <c r="A42" s="366" t="s">
        <v>51</v>
      </c>
      <c r="B42" s="367"/>
      <c r="C42" s="368"/>
      <c r="D42" s="437" t="e">
        <f>E15</f>
        <v>#VALUE!</v>
      </c>
      <c r="E42" s="437"/>
      <c r="G42" s="2" t="s">
        <v>36</v>
      </c>
      <c r="H42" s="58">
        <f>SUMIFS(S42:AC42,S5:AC5,"&lt;="&amp;'ENG-Data In'!D27,S4:AC4,"&gt;="&amp;'ENG-Data In'!D27)*AE42*AG42</f>
        <v>0</v>
      </c>
      <c r="I42" s="397" t="s">
        <v>1324</v>
      </c>
      <c r="J42" s="39"/>
      <c r="K42" s="39"/>
      <c r="L42" s="39"/>
      <c r="M42" s="39"/>
      <c r="N42" s="39"/>
      <c r="O42" s="39"/>
      <c r="P42" s="39"/>
      <c r="Q42" s="39"/>
      <c r="S42" s="39">
        <v>1</v>
      </c>
      <c r="T42" s="39">
        <v>2</v>
      </c>
      <c r="U42" s="39">
        <v>4</v>
      </c>
      <c r="V42" s="39">
        <v>8</v>
      </c>
      <c r="W42" s="39">
        <v>10</v>
      </c>
      <c r="X42" s="39">
        <v>12</v>
      </c>
      <c r="Y42" s="39">
        <v>12</v>
      </c>
      <c r="Z42" s="39">
        <v>12</v>
      </c>
      <c r="AA42" s="39">
        <v>12</v>
      </c>
      <c r="AB42" s="39">
        <v>12</v>
      </c>
      <c r="AC42" s="39">
        <v>12</v>
      </c>
      <c r="AE42" s="39">
        <f>IF('ENG-Data In'!C33&gt;1,1.2,1)</f>
        <v>1.2</v>
      </c>
      <c r="AG42" s="39">
        <v>1</v>
      </c>
    </row>
    <row r="43" spans="1:34">
      <c r="A43" s="366" t="s">
        <v>52</v>
      </c>
      <c r="B43" s="367"/>
      <c r="C43" s="368"/>
      <c r="D43" s="437" t="e">
        <f>SUM(E17:E23,E25:E34,L93:L94)</f>
        <v>#DIV/0!</v>
      </c>
      <c r="E43" s="437"/>
    </row>
    <row r="44" spans="1:34">
      <c r="A44" s="366" t="s">
        <v>53</v>
      </c>
      <c r="B44" s="367"/>
      <c r="C44" s="368"/>
      <c r="D44" s="437" t="e">
        <f>E35</f>
        <v>#VALUE!</v>
      </c>
      <c r="E44" s="437"/>
    </row>
    <row r="45" spans="1:34">
      <c r="A45" s="366" t="s">
        <v>54</v>
      </c>
      <c r="B45" s="367"/>
      <c r="C45" s="368"/>
      <c r="D45" s="437" t="e">
        <f>SUM(E24)</f>
        <v>#DIV/0!</v>
      </c>
      <c r="E45" s="437"/>
    </row>
    <row r="46" spans="1:34">
      <c r="A46" s="366" t="s">
        <v>55</v>
      </c>
      <c r="B46" s="367"/>
      <c r="C46" s="368"/>
      <c r="D46" s="437" t="e">
        <f>E38+L96+E36+E37+L95</f>
        <v>#DIV/0!</v>
      </c>
      <c r="E46" s="437"/>
    </row>
    <row r="47" spans="1:34">
      <c r="A47" s="398" t="s">
        <v>56</v>
      </c>
      <c r="B47" s="372"/>
      <c r="C47" s="373"/>
      <c r="D47" s="433" t="e">
        <f>SUM(D42:E46)</f>
        <v>#VALUE!</v>
      </c>
      <c r="E47" s="433"/>
    </row>
    <row r="49" spans="1:18">
      <c r="N49" s="2" t="s">
        <v>1351</v>
      </c>
      <c r="O49" s="2" t="s">
        <v>1352</v>
      </c>
      <c r="P49" s="2" t="s">
        <v>267</v>
      </c>
      <c r="Q49" s="2" t="s">
        <v>266</v>
      </c>
      <c r="R49" s="2" t="s">
        <v>265</v>
      </c>
    </row>
    <row r="50" spans="1:18">
      <c r="D50" s="55"/>
      <c r="E50" s="55"/>
      <c r="F50" s="55"/>
      <c r="G50" s="55"/>
      <c r="N50" s="123" t="s">
        <v>1353</v>
      </c>
      <c r="O50" s="123" t="s">
        <v>402</v>
      </c>
      <c r="P50" s="123" t="s">
        <v>223</v>
      </c>
      <c r="Q50" s="123" t="s">
        <v>225</v>
      </c>
      <c r="R50" s="123" t="s">
        <v>1354</v>
      </c>
    </row>
    <row r="51" spans="1:18">
      <c r="D51" s="55"/>
      <c r="E51" s="55"/>
      <c r="F51" s="55"/>
      <c r="G51" s="55"/>
      <c r="N51" s="123" t="s">
        <v>1355</v>
      </c>
      <c r="O51" s="123" t="s">
        <v>401</v>
      </c>
      <c r="P51" s="123" t="s">
        <v>1356</v>
      </c>
      <c r="Q51" s="123" t="s">
        <v>1357</v>
      </c>
      <c r="R51" s="123" t="s">
        <v>1358</v>
      </c>
    </row>
    <row r="52" spans="1:18">
      <c r="D52" s="55"/>
      <c r="E52" s="55"/>
      <c r="F52" s="55"/>
      <c r="G52" s="55"/>
      <c r="N52" s="123" t="s">
        <v>1359</v>
      </c>
      <c r="O52" s="123" t="s">
        <v>1360</v>
      </c>
      <c r="P52" s="123" t="s">
        <v>1361</v>
      </c>
      <c r="Q52" s="123" t="s">
        <v>1362</v>
      </c>
      <c r="R52" s="123" t="s">
        <v>1363</v>
      </c>
    </row>
    <row r="53" spans="1:18">
      <c r="D53" s="55"/>
      <c r="E53" s="55"/>
      <c r="F53" s="55"/>
      <c r="G53" s="55"/>
      <c r="N53" s="123" t="s">
        <v>1364</v>
      </c>
      <c r="O53" s="123" t="s">
        <v>1365</v>
      </c>
      <c r="P53" s="123" t="s">
        <v>1366</v>
      </c>
      <c r="Q53" s="123" t="s">
        <v>1367</v>
      </c>
      <c r="R53" s="123"/>
    </row>
    <row r="54" spans="1:18">
      <c r="B54" s="55"/>
      <c r="C54" s="55"/>
      <c r="D54" s="55"/>
      <c r="E54" s="55"/>
      <c r="F54" s="55"/>
      <c r="G54" s="55"/>
      <c r="N54" s="123" t="s">
        <v>1368</v>
      </c>
      <c r="O54" s="123" t="s">
        <v>1369</v>
      </c>
      <c r="P54" s="123"/>
      <c r="Q54" s="123"/>
      <c r="R54" s="123"/>
    </row>
    <row r="55" spans="1:18">
      <c r="B55" s="736" t="s">
        <v>1370</v>
      </c>
      <c r="C55" s="737"/>
      <c r="D55" s="737"/>
      <c r="E55" s="737"/>
      <c r="F55" s="737"/>
      <c r="G55" s="737"/>
      <c r="N55" s="123" t="s">
        <v>1371</v>
      </c>
      <c r="O55" s="123" t="s">
        <v>1372</v>
      </c>
      <c r="P55" s="123"/>
      <c r="Q55" s="123"/>
      <c r="R55" s="123"/>
    </row>
    <row r="56" spans="1:18">
      <c r="B56" s="56" t="s">
        <v>65</v>
      </c>
      <c r="C56" s="56" t="s">
        <v>204</v>
      </c>
      <c r="D56" s="56" t="s">
        <v>1373</v>
      </c>
      <c r="E56" s="56" t="s">
        <v>1374</v>
      </c>
      <c r="F56" s="56" t="s">
        <v>1375</v>
      </c>
      <c r="G56" s="56" t="s">
        <v>1376</v>
      </c>
      <c r="H56" s="404" t="s">
        <v>180</v>
      </c>
      <c r="N56" s="123" t="s">
        <v>1377</v>
      </c>
      <c r="O56" s="123"/>
      <c r="P56" s="123"/>
      <c r="Q56" s="123"/>
      <c r="R56" s="123"/>
    </row>
    <row r="57" spans="1:18">
      <c r="B57" s="57" t="s">
        <v>1378</v>
      </c>
      <c r="C57" s="57" t="s">
        <v>153</v>
      </c>
      <c r="D57" s="57" t="s">
        <v>1379</v>
      </c>
      <c r="E57" s="57" t="s">
        <v>1380</v>
      </c>
      <c r="F57" s="57" t="s">
        <v>1381</v>
      </c>
      <c r="G57" s="57" t="s">
        <v>67</v>
      </c>
      <c r="H57" s="404" t="s">
        <v>180</v>
      </c>
      <c r="N57" s="123" t="s">
        <v>1382</v>
      </c>
      <c r="O57" s="123"/>
      <c r="P57" s="123"/>
      <c r="Q57" s="123"/>
      <c r="R57" s="123"/>
    </row>
    <row r="58" spans="1:18">
      <c r="B58" s="405" t="s">
        <v>69</v>
      </c>
      <c r="C58" s="405" t="s">
        <v>69</v>
      </c>
      <c r="D58" s="405" t="s">
        <v>69</v>
      </c>
      <c r="E58" s="405" t="s">
        <v>69</v>
      </c>
      <c r="F58" s="405" t="s">
        <v>69</v>
      </c>
      <c r="G58" s="405" t="s">
        <v>69</v>
      </c>
      <c r="H58" s="404" t="s">
        <v>180</v>
      </c>
      <c r="N58" s="123" t="s">
        <v>1383</v>
      </c>
      <c r="O58" s="123"/>
      <c r="P58" s="123"/>
      <c r="Q58" s="123"/>
      <c r="R58" s="123"/>
    </row>
    <row r="59" spans="1:18">
      <c r="B59" s="391" t="s">
        <v>1384</v>
      </c>
      <c r="C59" s="391" t="s">
        <v>1385</v>
      </c>
      <c r="D59" s="391" t="s">
        <v>1386</v>
      </c>
      <c r="E59" s="391" t="s">
        <v>1387</v>
      </c>
      <c r="F59" s="403" t="s">
        <v>1388</v>
      </c>
      <c r="G59" s="403" t="s">
        <v>1389</v>
      </c>
      <c r="H59" s="404" t="s">
        <v>180</v>
      </c>
      <c r="N59" s="123" t="s">
        <v>1390</v>
      </c>
      <c r="O59" s="123"/>
      <c r="P59" s="123"/>
      <c r="Q59" s="123"/>
      <c r="R59" s="123"/>
    </row>
    <row r="60" spans="1:18">
      <c r="B60" s="391" t="s">
        <v>1391</v>
      </c>
      <c r="C60" s="391" t="s">
        <v>1391</v>
      </c>
      <c r="D60" s="391" t="s">
        <v>1391</v>
      </c>
      <c r="E60" s="391" t="s">
        <v>1391</v>
      </c>
      <c r="F60" s="391" t="s">
        <v>1391</v>
      </c>
      <c r="G60" s="391" t="s">
        <v>1391</v>
      </c>
      <c r="H60" s="404" t="s">
        <v>180</v>
      </c>
      <c r="N60" s="123" t="s">
        <v>255</v>
      </c>
      <c r="O60" s="123"/>
      <c r="P60" s="123"/>
      <c r="Q60" s="123"/>
      <c r="R60" s="123"/>
    </row>
    <row r="61" spans="1:18">
      <c r="B61" s="55"/>
      <c r="C61" s="55"/>
      <c r="D61" s="55"/>
      <c r="E61" s="55"/>
      <c r="F61" s="55"/>
      <c r="G61" s="55"/>
    </row>
    <row r="62" spans="1:18">
      <c r="B62" s="735" t="s">
        <v>1392</v>
      </c>
      <c r="C62" s="735"/>
      <c r="D62" s="735"/>
      <c r="E62" s="55"/>
      <c r="F62" s="735" t="s">
        <v>1393</v>
      </c>
      <c r="G62" s="735"/>
      <c r="H62" s="735"/>
      <c r="J62" s="735" t="s">
        <v>1394</v>
      </c>
      <c r="K62" s="735"/>
      <c r="L62" s="735"/>
    </row>
    <row r="63" spans="1:18">
      <c r="B63" s="2" t="s">
        <v>60</v>
      </c>
      <c r="C63" s="2" t="s">
        <v>61</v>
      </c>
      <c r="D63" s="2" t="s">
        <v>62</v>
      </c>
      <c r="E63" s="55"/>
      <c r="F63" s="2" t="s">
        <v>60</v>
      </c>
      <c r="G63" s="2" t="s">
        <v>61</v>
      </c>
      <c r="H63" s="2" t="s">
        <v>62</v>
      </c>
      <c r="J63" s="2" t="s">
        <v>60</v>
      </c>
      <c r="K63" s="2" t="s">
        <v>61</v>
      </c>
      <c r="L63" s="2" t="s">
        <v>62</v>
      </c>
      <c r="N63" s="735" t="s">
        <v>1395</v>
      </c>
      <c r="O63" s="735"/>
      <c r="P63" s="735"/>
    </row>
    <row r="64" spans="1:18">
      <c r="A64" s="125" t="s">
        <v>1396</v>
      </c>
      <c r="B64" s="123">
        <v>5</v>
      </c>
      <c r="C64" s="123">
        <v>5</v>
      </c>
      <c r="D64" s="123">
        <v>2</v>
      </c>
      <c r="F64" s="123">
        <v>1</v>
      </c>
      <c r="G64" s="123">
        <v>0</v>
      </c>
      <c r="H64" s="123">
        <v>1</v>
      </c>
      <c r="J64" s="123">
        <v>2</v>
      </c>
      <c r="K64" s="123">
        <v>0</v>
      </c>
      <c r="L64" s="123">
        <v>2</v>
      </c>
      <c r="N64" s="2" t="s">
        <v>60</v>
      </c>
      <c r="O64" s="2" t="s">
        <v>61</v>
      </c>
      <c r="P64" s="2" t="s">
        <v>62</v>
      </c>
    </row>
    <row r="65" spans="2:16">
      <c r="B65" s="124" t="s">
        <v>133</v>
      </c>
      <c r="C65" s="124" t="s">
        <v>140</v>
      </c>
      <c r="D65" s="124" t="s">
        <v>1397</v>
      </c>
      <c r="E65" s="55"/>
      <c r="F65" s="124" t="s">
        <v>1398</v>
      </c>
      <c r="G65" s="124"/>
      <c r="H65" s="124" t="s">
        <v>1399</v>
      </c>
      <c r="J65" s="124" t="s">
        <v>1400</v>
      </c>
      <c r="K65" s="124"/>
      <c r="L65" s="124" t="s">
        <v>1399</v>
      </c>
      <c r="N65" s="123">
        <v>2</v>
      </c>
      <c r="O65" s="123">
        <v>0</v>
      </c>
      <c r="P65" s="123">
        <v>4</v>
      </c>
    </row>
    <row r="66" spans="2:16">
      <c r="B66" s="124" t="s">
        <v>134</v>
      </c>
      <c r="C66" s="124" t="s">
        <v>141</v>
      </c>
      <c r="D66" s="124" t="s">
        <v>1401</v>
      </c>
      <c r="E66" s="55"/>
      <c r="F66" s="124"/>
      <c r="G66" s="124"/>
      <c r="H66" s="124"/>
      <c r="J66" s="124" t="s">
        <v>1402</v>
      </c>
      <c r="K66" s="124"/>
      <c r="L66" s="124" t="s">
        <v>1403</v>
      </c>
      <c r="N66" s="124" t="s">
        <v>1404</v>
      </c>
      <c r="O66" s="124"/>
      <c r="P66" s="124" t="s">
        <v>1405</v>
      </c>
    </row>
    <row r="67" spans="2:16">
      <c r="B67" s="124" t="s">
        <v>1406</v>
      </c>
      <c r="C67" s="124" t="s">
        <v>142</v>
      </c>
      <c r="D67" s="124"/>
      <c r="E67" s="55"/>
      <c r="F67" s="124"/>
      <c r="G67" s="124"/>
      <c r="H67" s="124"/>
      <c r="J67" s="124"/>
      <c r="K67" s="124"/>
      <c r="L67" s="124"/>
      <c r="N67" s="124" t="s">
        <v>1407</v>
      </c>
      <c r="O67" s="124"/>
      <c r="P67" s="124" t="s">
        <v>1408</v>
      </c>
    </row>
    <row r="68" spans="2:16">
      <c r="B68" s="124" t="s">
        <v>135</v>
      </c>
      <c r="C68" s="124" t="s">
        <v>1409</v>
      </c>
      <c r="D68" s="124"/>
      <c r="E68" s="55"/>
      <c r="F68" s="124"/>
      <c r="G68" s="124"/>
      <c r="H68" s="124"/>
      <c r="J68" s="124"/>
      <c r="K68" s="124"/>
      <c r="L68" s="124"/>
      <c r="N68" s="124"/>
      <c r="O68" s="124"/>
      <c r="P68" s="124" t="s">
        <v>482</v>
      </c>
    </row>
    <row r="69" spans="2:16">
      <c r="B69" s="124" t="s">
        <v>1410</v>
      </c>
      <c r="C69" s="124" t="s">
        <v>1411</v>
      </c>
      <c r="D69" s="124"/>
      <c r="E69" s="55"/>
      <c r="F69" s="124"/>
      <c r="G69" s="124"/>
      <c r="H69" s="124"/>
      <c r="J69" s="124"/>
      <c r="K69" s="124"/>
      <c r="L69" s="124"/>
      <c r="N69" s="124"/>
      <c r="O69" s="124"/>
      <c r="P69" s="124" t="s">
        <v>1412</v>
      </c>
    </row>
    <row r="70" spans="2:16">
      <c r="B70" s="55"/>
      <c r="C70" s="55"/>
      <c r="D70" s="55"/>
      <c r="E70" s="55"/>
      <c r="F70" s="55"/>
      <c r="G70" s="55"/>
      <c r="N70" s="124"/>
      <c r="O70" s="124"/>
      <c r="P70" s="124"/>
    </row>
    <row r="71" spans="2:16">
      <c r="B71" s="742" t="s">
        <v>1413</v>
      </c>
      <c r="C71" s="743"/>
      <c r="D71" s="322" t="s">
        <v>1414</v>
      </c>
      <c r="E71" s="376" t="s">
        <v>1415</v>
      </c>
      <c r="F71" s="377"/>
      <c r="G71" s="744" t="s">
        <v>1416</v>
      </c>
      <c r="H71" s="745"/>
      <c r="J71" s="16" t="s">
        <v>1417</v>
      </c>
    </row>
    <row r="72" spans="2:16">
      <c r="B72" s="738" t="s">
        <v>1418</v>
      </c>
      <c r="C72" s="739"/>
      <c r="D72" s="323"/>
      <c r="E72" s="374" t="s">
        <v>1419</v>
      </c>
      <c r="F72" s="375"/>
      <c r="G72" s="740"/>
      <c r="H72" s="741"/>
      <c r="J72" s="122" t="s">
        <v>1420</v>
      </c>
    </row>
    <row r="73" spans="2:16">
      <c r="B73" s="738" t="s">
        <v>1421</v>
      </c>
      <c r="C73" s="739"/>
      <c r="D73" s="324">
        <v>0.01</v>
      </c>
      <c r="E73" s="374">
        <v>0.03</v>
      </c>
      <c r="F73" s="375"/>
      <c r="G73" s="740"/>
      <c r="H73" s="741"/>
      <c r="J73" s="122" t="str">
        <f>"EXW, " &amp;'ACM-Term&amp;Cond'!E8 &amp; " (Incoterms 2020)"</f>
        <v>EXW,  (Incoterms 2020)</v>
      </c>
    </row>
    <row r="74" spans="2:16">
      <c r="B74" s="738" t="s">
        <v>1421</v>
      </c>
      <c r="C74" s="739"/>
      <c r="D74" s="324">
        <v>0.03</v>
      </c>
      <c r="E74" s="374">
        <v>0.05</v>
      </c>
      <c r="F74" s="375"/>
      <c r="G74" s="740"/>
      <c r="H74" s="741"/>
      <c r="J74" s="122" t="s">
        <v>919</v>
      </c>
    </row>
    <row r="75" spans="2:16">
      <c r="B75" s="738" t="s">
        <v>1421</v>
      </c>
      <c r="C75" s="739"/>
      <c r="D75" s="324">
        <v>0.05</v>
      </c>
      <c r="E75" s="374">
        <v>0.08</v>
      </c>
      <c r="F75" s="375"/>
      <c r="G75" s="740"/>
      <c r="H75" s="741"/>
    </row>
    <row r="76" spans="2:16">
      <c r="B76" s="738" t="s">
        <v>1422</v>
      </c>
      <c r="C76" s="739"/>
      <c r="D76" s="324">
        <v>0.01</v>
      </c>
      <c r="E76" s="374">
        <v>0.05</v>
      </c>
      <c r="F76" s="375"/>
      <c r="G76" s="740"/>
      <c r="H76" s="741"/>
    </row>
    <row r="77" spans="2:16">
      <c r="B77" s="738" t="s">
        <v>1422</v>
      </c>
      <c r="C77" s="739"/>
      <c r="D77" s="324">
        <v>0.03</v>
      </c>
      <c r="E77" s="374">
        <v>0.08</v>
      </c>
      <c r="F77" s="375"/>
      <c r="G77" s="740"/>
      <c r="H77" s="741"/>
    </row>
    <row r="78" spans="2:16">
      <c r="B78" s="738" t="s">
        <v>1422</v>
      </c>
      <c r="C78" s="739"/>
      <c r="D78" s="324">
        <v>0.05</v>
      </c>
      <c r="E78" s="374">
        <v>0.1</v>
      </c>
      <c r="F78" s="375"/>
      <c r="G78" s="740"/>
      <c r="H78" s="741"/>
    </row>
    <row r="79" spans="2:16">
      <c r="B79" s="738" t="s">
        <v>1423</v>
      </c>
      <c r="C79" s="739"/>
      <c r="D79" s="324">
        <v>0.05</v>
      </c>
      <c r="E79" s="374">
        <v>0.22</v>
      </c>
      <c r="F79" s="375"/>
      <c r="G79" s="740"/>
      <c r="H79" s="741"/>
    </row>
    <row r="80" spans="2:16">
      <c r="B80" s="738" t="s">
        <v>1423</v>
      </c>
      <c r="C80" s="739"/>
      <c r="D80" s="324">
        <v>0.1</v>
      </c>
      <c r="E80" s="374">
        <v>0.22</v>
      </c>
      <c r="F80" s="375"/>
      <c r="G80" s="740"/>
      <c r="H80" s="741"/>
    </row>
    <row r="81" spans="2:13">
      <c r="B81" s="738" t="s">
        <v>1423</v>
      </c>
      <c r="C81" s="739"/>
      <c r="D81" s="324">
        <v>0.2</v>
      </c>
      <c r="E81" s="374">
        <v>0.35</v>
      </c>
      <c r="F81" s="375"/>
      <c r="G81" s="740"/>
      <c r="H81" s="741"/>
    </row>
    <row r="82" spans="2:13">
      <c r="B82" s="738" t="s">
        <v>1424</v>
      </c>
      <c r="C82" s="739"/>
      <c r="D82" s="325"/>
      <c r="E82" s="374"/>
      <c r="F82" s="375"/>
      <c r="G82" s="740" t="s">
        <v>1425</v>
      </c>
      <c r="H82" s="741"/>
    </row>
    <row r="83" spans="2:13">
      <c r="B83" s="738" t="s">
        <v>1426</v>
      </c>
      <c r="C83" s="739"/>
      <c r="D83" s="323"/>
      <c r="E83" s="374" t="s">
        <v>1427</v>
      </c>
      <c r="F83" s="375"/>
      <c r="G83" s="740" t="s">
        <v>1428</v>
      </c>
      <c r="H83" s="741"/>
    </row>
    <row r="84" spans="2:13">
      <c r="B84" s="738" t="s">
        <v>1429</v>
      </c>
      <c r="C84" s="739"/>
      <c r="D84" s="323"/>
      <c r="E84" s="374" t="s">
        <v>1430</v>
      </c>
      <c r="F84" s="375"/>
      <c r="G84" s="740" t="s">
        <v>1428</v>
      </c>
      <c r="H84" s="741"/>
    </row>
    <row r="85" spans="2:13">
      <c r="B85" s="395" t="s">
        <v>1431</v>
      </c>
      <c r="C85" s="396"/>
      <c r="D85" s="323"/>
      <c r="E85" s="374" t="s">
        <v>1427</v>
      </c>
      <c r="F85" s="375"/>
      <c r="G85" s="740" t="s">
        <v>1432</v>
      </c>
      <c r="H85" s="741"/>
    </row>
    <row r="86" spans="2:13">
      <c r="B86" s="738" t="s">
        <v>1433</v>
      </c>
      <c r="C86" s="739"/>
      <c r="D86" s="323"/>
      <c r="E86" s="374" t="s">
        <v>1434</v>
      </c>
      <c r="F86" s="375"/>
      <c r="G86" s="740" t="s">
        <v>1435</v>
      </c>
      <c r="H86" s="741"/>
    </row>
    <row r="87" spans="2:13">
      <c r="B87" s="738" t="s">
        <v>1436</v>
      </c>
      <c r="C87" s="739"/>
      <c r="D87" s="323"/>
      <c r="E87" s="374">
        <v>0.1</v>
      </c>
      <c r="F87" s="375"/>
      <c r="G87" s="740" t="s">
        <v>1437</v>
      </c>
      <c r="H87" s="741"/>
    </row>
    <row r="89" spans="2:13" ht="15.75" thickBot="1"/>
    <row r="90" spans="2:13" ht="15.75" thickBot="1">
      <c r="B90" s="749" t="s">
        <v>1438</v>
      </c>
      <c r="C90" s="750"/>
      <c r="D90" s="378">
        <v>0.3</v>
      </c>
    </row>
    <row r="91" spans="2:13">
      <c r="G91" t="s">
        <v>1439</v>
      </c>
    </row>
    <row r="92" spans="2:13" ht="36.75" thickBot="1">
      <c r="B92" s="379" t="s">
        <v>1440</v>
      </c>
      <c r="G92" s="751" t="s">
        <v>1333</v>
      </c>
      <c r="H92" s="751"/>
      <c r="I92" s="751"/>
      <c r="J92" s="51" t="s">
        <v>1334</v>
      </c>
      <c r="K92" s="51" t="s">
        <v>1441</v>
      </c>
      <c r="L92" s="51" t="s">
        <v>1336</v>
      </c>
    </row>
    <row r="93" spans="2:13" ht="15.75" thickBot="1">
      <c r="B93" s="380" t="s">
        <v>1442</v>
      </c>
      <c r="C93" s="381"/>
      <c r="D93" s="382">
        <v>0.02</v>
      </c>
      <c r="G93" s="746" t="s">
        <v>1443</v>
      </c>
      <c r="H93" s="747"/>
      <c r="I93" s="748"/>
      <c r="J93" s="384">
        <f>$D$97</f>
        <v>0.2</v>
      </c>
      <c r="K93" s="384">
        <f>J93*'ENG-Data In'!I8</f>
        <v>0</v>
      </c>
      <c r="L93" s="384" t="e">
        <f>IF('ENG-Data In'!$C$40,K93*'ENG-Data In'!$C$33*$E$13,K93*'ENG-Data In'!$C$33)</f>
        <v>#VALUE!</v>
      </c>
    </row>
    <row r="94" spans="2:13" ht="15.75" thickBot="1">
      <c r="B94" s="380" t="s">
        <v>1444</v>
      </c>
      <c r="C94" s="381"/>
      <c r="D94" s="383">
        <v>0.05</v>
      </c>
      <c r="E94" t="s">
        <v>1445</v>
      </c>
      <c r="G94" s="746" t="s">
        <v>1446</v>
      </c>
      <c r="H94" s="747"/>
      <c r="I94" s="748"/>
      <c r="J94" s="385"/>
      <c r="K94" s="386" t="e">
        <f>0.3*('ENG-Data In'!C27-'ENG-Data In'!D27)*$D$94</f>
        <v>#DIV/0!</v>
      </c>
      <c r="L94" s="386" t="e">
        <f>IF('ENG-Data In'!$C$40,K94*'ENG-Data In'!$C$33*$E$13,K94*'ENG-Data In'!$C$33)</f>
        <v>#DIV/0!</v>
      </c>
      <c r="M94" t="s">
        <v>1447</v>
      </c>
    </row>
    <row r="95" spans="2:13" ht="15.75" thickBot="1">
      <c r="B95" s="380" t="s">
        <v>1448</v>
      </c>
      <c r="C95" s="381"/>
      <c r="D95" s="383">
        <v>2.5000000000000001E-2</v>
      </c>
      <c r="E95" t="s">
        <v>1445</v>
      </c>
      <c r="G95" s="746" t="s">
        <v>1449</v>
      </c>
      <c r="H95" s="747"/>
      <c r="I95" s="748"/>
      <c r="J95" s="387">
        <v>0.1</v>
      </c>
      <c r="K95" s="387" t="e">
        <f>IF('ENG-Data In'!$C$33&gt;7,J95*('ENG-Data In'!$C$33-6),0)</f>
        <v>#VALUE!</v>
      </c>
      <c r="L95" s="387" t="e">
        <f>K95</f>
        <v>#VALUE!</v>
      </c>
      <c r="M95" t="s">
        <v>1450</v>
      </c>
    </row>
    <row r="96" spans="2:13" ht="15.75" thickBot="1">
      <c r="B96" s="380" t="s">
        <v>1451</v>
      </c>
      <c r="C96" s="381"/>
      <c r="D96" s="383">
        <v>0.5</v>
      </c>
      <c r="E96" t="s">
        <v>1445</v>
      </c>
      <c r="G96" s="746" t="s">
        <v>1452</v>
      </c>
      <c r="H96" s="747"/>
      <c r="I96" s="748"/>
      <c r="J96" s="388">
        <f>$D$99</f>
        <v>0.3</v>
      </c>
      <c r="K96" s="388">
        <f>J96*'ENG-Data In'!I9</f>
        <v>0</v>
      </c>
      <c r="L96" s="388" t="e">
        <f>IF('ENG-Data In'!$C$40,K96*'ENG-Data In'!$C$33*$E$13,K96*'ENG-Data In'!$C$33)</f>
        <v>#VALUE!</v>
      </c>
    </row>
    <row r="97" spans="2:6" ht="15.75" thickBot="1">
      <c r="B97" s="380" t="s">
        <v>1453</v>
      </c>
      <c r="C97" s="381"/>
      <c r="D97" s="383">
        <v>0.2</v>
      </c>
      <c r="E97" t="s">
        <v>1445</v>
      </c>
    </row>
    <row r="98" spans="2:6" ht="15.75" thickBot="1">
      <c r="B98" s="380" t="s">
        <v>1454</v>
      </c>
      <c r="C98" s="381"/>
      <c r="D98" s="383">
        <v>0.2</v>
      </c>
      <c r="E98" t="s">
        <v>1445</v>
      </c>
    </row>
    <row r="99" spans="2:6" ht="15.75" thickBot="1">
      <c r="B99" s="380" t="s">
        <v>1455</v>
      </c>
      <c r="C99" s="381"/>
      <c r="D99" s="383">
        <v>0.3</v>
      </c>
      <c r="E99" t="s">
        <v>1445</v>
      </c>
      <c r="F99" t="s">
        <v>1456</v>
      </c>
    </row>
    <row r="100" spans="2:6" ht="15.75" thickBot="1">
      <c r="B100" s="380" t="s">
        <v>1457</v>
      </c>
      <c r="C100" s="381"/>
      <c r="D100" s="383">
        <v>0.01</v>
      </c>
      <c r="E100" t="s">
        <v>1445</v>
      </c>
    </row>
  </sheetData>
  <sheetProtection sheet="1" objects="1" scenarios="1"/>
  <mergeCells count="62">
    <mergeCell ref="G96:I96"/>
    <mergeCell ref="B90:C90"/>
    <mergeCell ref="G92:I92"/>
    <mergeCell ref="G93:I93"/>
    <mergeCell ref="G94:I94"/>
    <mergeCell ref="G95:I95"/>
    <mergeCell ref="B86:C86"/>
    <mergeCell ref="G86:H86"/>
    <mergeCell ref="B87:C87"/>
    <mergeCell ref="G87:H87"/>
    <mergeCell ref="B83:C83"/>
    <mergeCell ref="G83:H83"/>
    <mergeCell ref="B84:C84"/>
    <mergeCell ref="G84:H84"/>
    <mergeCell ref="G85:H85"/>
    <mergeCell ref="B81:C81"/>
    <mergeCell ref="G81:H81"/>
    <mergeCell ref="B82:C82"/>
    <mergeCell ref="G82:H82"/>
    <mergeCell ref="B79:C79"/>
    <mergeCell ref="G79:H79"/>
    <mergeCell ref="B80:C80"/>
    <mergeCell ref="G80:H80"/>
    <mergeCell ref="B77:C77"/>
    <mergeCell ref="G77:H77"/>
    <mergeCell ref="B78:C78"/>
    <mergeCell ref="G78:H78"/>
    <mergeCell ref="B75:C75"/>
    <mergeCell ref="G75:H75"/>
    <mergeCell ref="B76:C76"/>
    <mergeCell ref="G76:H76"/>
    <mergeCell ref="B73:C73"/>
    <mergeCell ref="G73:H73"/>
    <mergeCell ref="B74:C74"/>
    <mergeCell ref="G74:H74"/>
    <mergeCell ref="B71:C71"/>
    <mergeCell ref="G71:H71"/>
    <mergeCell ref="B72:C72"/>
    <mergeCell ref="G72:H72"/>
    <mergeCell ref="F62:H62"/>
    <mergeCell ref="J62:L62"/>
    <mergeCell ref="N63:P63"/>
    <mergeCell ref="D43:E43"/>
    <mergeCell ref="D44:E44"/>
    <mergeCell ref="D45:E45"/>
    <mergeCell ref="D46:E46"/>
    <mergeCell ref="D47:E47"/>
    <mergeCell ref="B62:D62"/>
    <mergeCell ref="B55:G55"/>
    <mergeCell ref="AG3:AG5"/>
    <mergeCell ref="J3:Q3"/>
    <mergeCell ref="S3:AC3"/>
    <mergeCell ref="AE3:AE5"/>
    <mergeCell ref="G3:G4"/>
    <mergeCell ref="H3:H4"/>
    <mergeCell ref="G5:H5"/>
    <mergeCell ref="D42:E42"/>
    <mergeCell ref="G27:H27"/>
    <mergeCell ref="D1:K1"/>
    <mergeCell ref="D3:E3"/>
    <mergeCell ref="D41:E41"/>
    <mergeCell ref="B13:D13"/>
  </mergeCells>
  <conditionalFormatting sqref="A1">
    <cfRule type="containsText" dxfId="0" priority="1" operator="containsText" text="Current">
      <formula>NOT(ISERROR(SEARCH("Current",A1)))</formula>
    </cfRule>
  </conditionalFormatting>
  <hyperlinks>
    <hyperlink ref="B59" r:id="rId1" xr:uid="{33D5249F-B229-48D0-8E18-B87FE546D827}"/>
    <hyperlink ref="B60" r:id="rId2" xr:uid="{45D7443B-0111-4198-814D-A49ADCBC6052}"/>
    <hyperlink ref="C59" r:id="rId3" xr:uid="{33AA23DF-4E7D-4D83-9F90-7440C83E2418}"/>
    <hyperlink ref="C60" r:id="rId4" xr:uid="{89457476-0F0F-4884-86C5-C1732266B7DC}"/>
    <hyperlink ref="D59" r:id="rId5" xr:uid="{62745BA7-3134-4854-AA16-0691193EFE46}"/>
    <hyperlink ref="D60" r:id="rId6" xr:uid="{B8DE85E7-0577-4422-AF22-CA761A9ABF9B}"/>
    <hyperlink ref="E59" r:id="rId7" xr:uid="{534EA057-78B1-447B-AA80-1BC62CC8225A}"/>
    <hyperlink ref="E60" r:id="rId8" xr:uid="{CF0F9EE4-F862-450A-8633-6F43CE313764}"/>
    <hyperlink ref="F59" r:id="rId9" xr:uid="{59DB2088-0D0B-4EC0-979A-0F57A790143E}"/>
    <hyperlink ref="G59" r:id="rId10" xr:uid="{FD9FCA49-506C-46BC-81E3-ACC3C336DEF7}"/>
    <hyperlink ref="F60" r:id="rId11" xr:uid="{AE9E1CF8-18FD-4138-8268-3A8E2FE67363}"/>
    <hyperlink ref="G60" r:id="rId12" xr:uid="{1B8EA691-8E3C-44E1-B8CF-842BB6E2036A}"/>
  </hyperlinks>
  <pageMargins left="0.7" right="0.7" top="0.75" bottom="0.75" header="0.3" footer="0.3"/>
  <ignoredErrors>
    <ignoredError sqref="H31" formula="1"/>
  </ignoredErrors>
  <drawing r:id="rId13"/>
  <legacyDrawing r:id="rId1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95230-C897-4795-A567-74BBE5689E0A}">
  <sheetPr codeName="Hoja14"/>
  <dimension ref="A1"/>
  <sheetViews>
    <sheetView zoomScale="178" zoomScaleNormal="178" workbookViewId="0">
      <selection activeCell="F34" sqref="F34"/>
    </sheetView>
  </sheetViews>
  <sheetFormatPr defaultColWidth="11.42578125" defaultRowHeight="1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7694D8D1AB874AB6FD6FB18B5F45CC" ma:contentTypeVersion="13" ma:contentTypeDescription="Crear nuevo documento." ma:contentTypeScope="" ma:versionID="97435e8eaeafb1616df44486563b77a4">
  <xsd:schema xmlns:xsd="http://www.w3.org/2001/XMLSchema" xmlns:xs="http://www.w3.org/2001/XMLSchema" xmlns:p="http://schemas.microsoft.com/office/2006/metadata/properties" xmlns:ns2="fc3352f3-0c4f-4018-aaff-fbc2b90839bd" xmlns:ns3="d9c99339-198d-44e3-aae0-fc56e347e583" targetNamespace="http://schemas.microsoft.com/office/2006/metadata/properties" ma:root="true" ma:fieldsID="9090494a2a7642c7e261f00b9c428775" ns2:_="" ns3:_="">
    <xsd:import namespace="fc3352f3-0c4f-4018-aaff-fbc2b90839bd"/>
    <xsd:import namespace="d9c99339-198d-44e3-aae0-fc56e347e58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3352f3-0c4f-4018-aaff-fbc2b90839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351f5677-5b7d-41a6-9d28-c0c39b502ab7"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c99339-198d-44e3-aae0-fc56e347e583"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d87e49c2-903f-4826-8878-0357d88eb3d5}" ma:internalName="TaxCatchAll" ma:showField="CatchAllData" ma:web="d9c99339-198d-44e3-aae0-fc56e347e58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9c99339-198d-44e3-aae0-fc56e347e583" xsi:nil="true"/>
    <lcf76f155ced4ddcb4097134ff3c332f xmlns="fc3352f3-0c4f-4018-aaff-fbc2b90839bd">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64EE21A-D6F9-436A-8E43-AE83D34BF93C}"/>
</file>

<file path=customXml/itemProps2.xml><?xml version="1.0" encoding="utf-8"?>
<ds:datastoreItem xmlns:ds="http://schemas.openxmlformats.org/officeDocument/2006/customXml" ds:itemID="{F4F84D51-A0C3-4F51-8463-3BCE20D05EA2}">
  <ds:schemaRefs>
    <ds:schemaRef ds:uri="http://schemas.microsoft.com/sharepoint/v3/contenttype/forms"/>
  </ds:schemaRefs>
</ds:datastoreItem>
</file>

<file path=customXml/itemProps3.xml><?xml version="1.0" encoding="utf-8"?>
<ds:datastoreItem xmlns:ds="http://schemas.openxmlformats.org/officeDocument/2006/customXml" ds:itemID="{FF79BC24-F0CE-4295-9AA9-A50D9FCB5574}">
  <ds:schemaRefs>
    <ds:schemaRef ds:uri="http://schemas.microsoft.com/office/2006/metadata/properties"/>
    <ds:schemaRef ds:uri="http://purl.org/dc/elements/1.1/"/>
    <ds:schemaRef ds:uri="fc3352f3-0c4f-4018-aaff-fbc2b90839bd"/>
    <ds:schemaRef ds:uri="http://purl.org/dc/terms/"/>
    <ds:schemaRef ds:uri="http://schemas.microsoft.com/office/2006/documentManagement/types"/>
    <ds:schemaRef ds:uri="http://schemas.openxmlformats.org/package/2006/metadata/core-properties"/>
    <ds:schemaRef ds:uri="http://schemas.microsoft.com/office/infopath/2007/PartnerControls"/>
    <ds:schemaRef ds:uri="d9c99339-198d-44e3-aae0-fc56e347e58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Quote</vt:lpstr>
      <vt:lpstr>Budgetary</vt:lpstr>
      <vt:lpstr>OA</vt:lpstr>
      <vt:lpstr>OA_Info</vt:lpstr>
      <vt:lpstr>Descriptions</vt:lpstr>
      <vt:lpstr>SALES-Assessment</vt:lpstr>
      <vt:lpstr>ENG-RFQ</vt:lpstr>
      <vt:lpstr>ENG-Data In</vt:lpstr>
      <vt:lpstr>ENG-Materials</vt:lpstr>
      <vt:lpstr>MAT_DATABASE</vt:lpstr>
      <vt:lpstr>ACM-Logistics</vt:lpstr>
      <vt:lpstr>ACM-Gross Analitics</vt:lpstr>
      <vt:lpstr>ACM-Term&amp;Cond</vt:lpstr>
      <vt:lpstr>ACM-Customer DB</vt:lpstr>
      <vt:lpstr>Tools</vt:lpstr>
      <vt:lpstr>ACM- Steps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Martín Casillas</dc:creator>
  <cp:keywords/>
  <dc:description/>
  <cp:lastModifiedBy>Victor Rojas</cp:lastModifiedBy>
  <cp:revision/>
  <dcterms:created xsi:type="dcterms:W3CDTF">2021-01-12T22:15:37Z</dcterms:created>
  <dcterms:modified xsi:type="dcterms:W3CDTF">2025-01-08T19:44:42Z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0x010100207694D8D1AB874AB6FD6FB18B5F45CC</vt:lpwstr>
  </property>
  <property fmtid="{D5CDD505-2E9C-101B-9397-08002B2CF9AE}" pid="3" name="Order">
    <vt:r8>2300</vt:r8>
  </property>
  <property fmtid="{D5CDD505-2E9C-101B-9397-08002B2CF9AE}" pid="4" name="MediaServiceImageTags">
    <vt:lpwstr/>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