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aliano\Documents\ESTADISTICA_PECUARIA\ESTADISTICA_PECUARIA\PECUARIA MENSUAL\2024\ANUARIO PECUARIO\2023\"/>
    </mc:Choice>
  </mc:AlternateContent>
  <xr:revisionPtr revIDLastSave="0" documentId="8_{C3C57B7B-825A-4D4A-AD4D-DDC8470AFEAC}" xr6:coauthVersionLast="47" xr6:coauthVersionMax="47" xr10:uidLastSave="{00000000-0000-0000-0000-000000000000}"/>
  <bookViews>
    <workbookView xWindow="-120" yWindow="-120" windowWidth="29040" windowHeight="15720" tabRatio="898" firstSheet="63" activeTab="87" xr2:uid="{00000000-000D-0000-FFFF-FFFF00000000}"/>
  </bookViews>
  <sheets>
    <sheet name="1. INDICADORES ECONÓMICOS" sheetId="160" r:id="rId1"/>
    <sheet name="C 1 - C 2 - C 3" sheetId="5" r:id="rId2"/>
    <sheet name="2. POBLACION Y ..." sheetId="161" r:id="rId3"/>
    <sheet name="C-4" sheetId="6" r:id="rId4"/>
    <sheet name="C 5" sheetId="7" r:id="rId5"/>
    <sheet name="C -6" sheetId="8" r:id="rId6"/>
    <sheet name="C 7" sheetId="9" r:id="rId7"/>
    <sheet name="C 8" sheetId="10" r:id="rId8"/>
    <sheet name="C 9" sheetId="11" r:id="rId9"/>
    <sheet name="C 10" sheetId="12" r:id="rId10"/>
    <sheet name="C 11" sheetId="13" r:id="rId11"/>
    <sheet name="C 12" sheetId="14" r:id="rId12"/>
    <sheet name="C 13" sheetId="15" r:id="rId13"/>
    <sheet name="C 14" sheetId="117" r:id="rId14"/>
    <sheet name="C 15" sheetId="118" r:id="rId15"/>
    <sheet name="C 16" sheetId="119" r:id="rId16"/>
    <sheet name="C 17" sheetId="120" r:id="rId17"/>
    <sheet name="C 18" sheetId="121" r:id="rId18"/>
    <sheet name="C 19" sheetId="122" r:id="rId19"/>
    <sheet name="C 20" sheetId="123" r:id="rId20"/>
    <sheet name="C 21" sheetId="124" r:id="rId21"/>
    <sheet name="C 22" sheetId="125" r:id="rId22"/>
    <sheet name="C 23" sheetId="126" r:id="rId23"/>
    <sheet name="C 24" sheetId="127" r:id="rId24"/>
    <sheet name="C 25" sheetId="128" r:id="rId25"/>
    <sheet name="C 26" sheetId="129" r:id="rId26"/>
    <sheet name="C 27" sheetId="130" r:id="rId27"/>
    <sheet name="C 28" sheetId="131" r:id="rId28"/>
    <sheet name="C 29" sheetId="132" r:id="rId29"/>
    <sheet name="C 30" sheetId="133" r:id="rId30"/>
    <sheet name="C 31" sheetId="134" r:id="rId31"/>
    <sheet name="C 32" sheetId="135" r:id="rId32"/>
    <sheet name="C 33" sheetId="136" r:id="rId33"/>
    <sheet name="C 34" sheetId="137" r:id="rId34"/>
    <sheet name="C 35" sheetId="138" r:id="rId35"/>
    <sheet name="C 36" sheetId="139" r:id="rId36"/>
    <sheet name="C 37" sheetId="140" r:id="rId37"/>
    <sheet name="C 38" sheetId="141" r:id="rId38"/>
    <sheet name="C 39" sheetId="142" r:id="rId39"/>
    <sheet name="C 40" sheetId="143" r:id="rId40"/>
    <sheet name="C 41" sheetId="144" r:id="rId41"/>
    <sheet name="C 42" sheetId="145" r:id="rId42"/>
    <sheet name="C 43" sheetId="146" r:id="rId43"/>
    <sheet name="C 44" sheetId="147" r:id="rId44"/>
    <sheet name="C 45" sheetId="148" r:id="rId45"/>
    <sheet name="C 46" sheetId="149" r:id="rId46"/>
    <sheet name="C 47" sheetId="150" r:id="rId47"/>
    <sheet name="C 48" sheetId="151" r:id="rId48"/>
    <sheet name="C 49" sheetId="152" r:id="rId49"/>
    <sheet name="C-50" sheetId="16" r:id="rId50"/>
    <sheet name="C-51" sheetId="17" r:id="rId51"/>
    <sheet name="C-52" sheetId="18" r:id="rId52"/>
    <sheet name="C-53" sheetId="19" r:id="rId53"/>
    <sheet name="C-54" sheetId="20" r:id="rId54"/>
    <sheet name="C-55" sheetId="21" r:id="rId55"/>
    <sheet name="C-56" sheetId="22" r:id="rId56"/>
    <sheet name="C-57" sheetId="23" r:id="rId57"/>
    <sheet name="C-58" sheetId="24" r:id="rId58"/>
    <sheet name="C-59" sheetId="25" r:id="rId59"/>
    <sheet name="C-60" sheetId="26" r:id="rId60"/>
    <sheet name="C-61" sheetId="27" r:id="rId61"/>
    <sheet name="C-62" sheetId="28" r:id="rId62"/>
    <sheet name="C-63" sheetId="29" r:id="rId63"/>
    <sheet name="C-64" sheetId="30" r:id="rId64"/>
    <sheet name="C-65" sheetId="31" r:id="rId65"/>
    <sheet name="C-66" sheetId="32" r:id="rId66"/>
    <sheet name="C-67" sheetId="33" r:id="rId67"/>
    <sheet name="C-68" sheetId="34" r:id="rId68"/>
    <sheet name="C-69" sheetId="35" r:id="rId69"/>
    <sheet name="C-70" sheetId="36" r:id="rId70"/>
    <sheet name="C-71" sheetId="37" r:id="rId71"/>
    <sheet name="C-72" sheetId="38" r:id="rId72"/>
    <sheet name="C-73" sheetId="39" r:id="rId73"/>
    <sheet name="C-74" sheetId="40" r:id="rId74"/>
    <sheet name="C-75" sheetId="41" r:id="rId75"/>
    <sheet name="C-76" sheetId="42" r:id="rId76"/>
    <sheet name="C-77" sheetId="43" r:id="rId77"/>
    <sheet name="C-78" sheetId="44" r:id="rId78"/>
    <sheet name="C-79" sheetId="45" r:id="rId79"/>
    <sheet name="C-80" sheetId="46" r:id="rId80"/>
    <sheet name="C-81" sheetId="47" r:id="rId81"/>
    <sheet name="C-82" sheetId="48" r:id="rId82"/>
    <sheet name="C-83" sheetId="49" r:id="rId83"/>
    <sheet name="C-84" sheetId="50" r:id="rId84"/>
    <sheet name="C-85" sheetId="51" r:id="rId85"/>
    <sheet name="3. BENEFICIO DE ..." sheetId="162" r:id="rId86"/>
    <sheet name="C 86-C87" sheetId="52" r:id="rId87"/>
    <sheet name="C-88" sheetId="53" r:id="rId88"/>
    <sheet name="C-89" sheetId="54" r:id="rId89"/>
    <sheet name="C 90" sheetId="55" r:id="rId90"/>
    <sheet name="C 91 - 99" sheetId="56" r:id="rId91"/>
    <sheet name="4. ABASTECIMIENTO Y ..." sheetId="163" r:id="rId92"/>
    <sheet name="C 100 - 101" sheetId="58" r:id="rId93"/>
    <sheet name="C 102 - 103" sheetId="59" r:id="rId94"/>
    <sheet name="C 104-105" sheetId="62" r:id="rId95"/>
    <sheet name="C 106 - 107" sheetId="116" r:id="rId96"/>
    <sheet name="C 108 - 109 " sheetId="66" r:id="rId97"/>
    <sheet name="5. PRECIOS AL..." sheetId="164" r:id="rId98"/>
    <sheet name="C 110 _ 111" sheetId="69" r:id="rId99"/>
    <sheet name="C-112" sheetId="73" r:id="rId100"/>
    <sheet name="C-113" sheetId="74" r:id="rId101"/>
    <sheet name="C-114" sheetId="75" r:id="rId102"/>
    <sheet name="C-115" sheetId="76" r:id="rId103"/>
    <sheet name="C-116" sheetId="77" r:id="rId104"/>
    <sheet name="C-117" sheetId="78" r:id="rId105"/>
    <sheet name="C-118" sheetId="79" r:id="rId106"/>
    <sheet name="C-119" sheetId="80" r:id="rId107"/>
    <sheet name="C-120" sheetId="81" r:id="rId108"/>
    <sheet name="C-121" sheetId="82" r:id="rId109"/>
    <sheet name="C_122" sheetId="83" r:id="rId110"/>
    <sheet name="C-123" sheetId="84" r:id="rId111"/>
    <sheet name="C-124" sheetId="85" r:id="rId112"/>
    <sheet name="6. ESTADÍSTICA AVÍCOLA" sheetId="165" r:id="rId113"/>
    <sheet name="C-125" sheetId="86" r:id="rId114"/>
    <sheet name="C-126" sheetId="87" r:id="rId115"/>
    <sheet name="C 127 - 128" sheetId="91" r:id="rId116"/>
    <sheet name="C 129 - 130" sheetId="92" r:id="rId117"/>
    <sheet name="C 131 - 132" sheetId="93" r:id="rId118"/>
    <sheet name="C 133 - 134" sheetId="94" r:id="rId119"/>
    <sheet name="C 135 " sheetId="95" r:id="rId120"/>
    <sheet name="C-136-137" sheetId="96" r:id="rId121"/>
    <sheet name="C 138 - 139" sheetId="97" r:id="rId122"/>
    <sheet name="C 140 - 141 " sheetId="106" r:id="rId123"/>
    <sheet name="C 142 - C 143" sheetId="107" r:id="rId124"/>
    <sheet name="C 144" sheetId="111" r:id="rId125"/>
    <sheet name="C 145" sheetId="112" r:id="rId126"/>
    <sheet name="C-146" sheetId="153" r:id="rId127"/>
    <sheet name="C-147" sheetId="154" r:id="rId128"/>
    <sheet name="C-148" sheetId="155" r:id="rId129"/>
    <sheet name="C-149" sheetId="156" r:id="rId130"/>
    <sheet name="C-150" sheetId="157" r:id="rId131"/>
    <sheet name="C-151" sheetId="158" r:id="rId132"/>
    <sheet name="C-152" sheetId="159" r:id="rId133"/>
    <sheet name="C 153" sheetId="113" r:id="rId134"/>
    <sheet name="C 154" sheetId="166" r:id="rId135"/>
  </sheets>
  <externalReferences>
    <externalReference r:id="rId136"/>
    <externalReference r:id="rId137"/>
    <externalReference r:id="rId138"/>
    <externalReference r:id="rId139"/>
  </externalReferences>
  <definedNames>
    <definedName name="\c">#REF!</definedName>
    <definedName name="\x" localSheetId="4">'C 5'!#REF!</definedName>
    <definedName name="\x">#REF!</definedName>
    <definedName name="_Regression_Int" localSheetId="92" hidden="1">1</definedName>
    <definedName name="_Regression_Int" localSheetId="93" hidden="1">1</definedName>
    <definedName name="_Regression_Int" localSheetId="94" hidden="1">1</definedName>
    <definedName name="_Regression_Int" localSheetId="95" hidden="1">1</definedName>
    <definedName name="_Regression_Int" localSheetId="96" hidden="1">1</definedName>
    <definedName name="_Regression_Int" localSheetId="4" hidden="1">1</definedName>
    <definedName name="_Regression_Int" localSheetId="89" hidden="1">1</definedName>
    <definedName name="_Regression_Int" localSheetId="87" hidden="1">1</definedName>
    <definedName name="_Regression_Int" localSheetId="88" hidden="1">1</definedName>
    <definedName name="A" localSheetId="4">'C 5'!$Y$21:$DF$21</definedName>
    <definedName name="A">#REF!</definedName>
    <definedName name="A_IMPRESION_IM" localSheetId="90">'C 91 - 99'!#REF!</definedName>
    <definedName name="A_IMPRESION_IM">#REF!</definedName>
    <definedName name="A_impresión_IM" localSheetId="92">'C 100 - 101'!$A$1:$K$58</definedName>
    <definedName name="A_impresión_IM" localSheetId="93">'C 102 - 103'!$A$1:$I$45</definedName>
    <definedName name="A_impresión_IM" localSheetId="94">'C 104-105'!$A$1:$K$57</definedName>
    <definedName name="A_impresión_IM" localSheetId="95">'C 106 - 107'!$A$1:$H$45</definedName>
    <definedName name="A_impresión_IM" localSheetId="96">'C 108 - 109 '!#REF!</definedName>
    <definedName name="A_IMPRESIÓN_IM" localSheetId="124">[1]CYPPOLLO!#REF!</definedName>
    <definedName name="A_IMPRESIÓN_IM" localSheetId="125">[1]CYPPOLLO!#REF!</definedName>
    <definedName name="A_impresión_IM" localSheetId="86">#REF!</definedName>
    <definedName name="A_impresión_IM" localSheetId="89">'C 90'!$A$1:$D$43</definedName>
    <definedName name="A_IMPRESIÓN_IM" localSheetId="90">'C 91 - 99'!$A$3:$DH$39</definedName>
    <definedName name="A_IMPRESIÓN_IM" localSheetId="114">[1]CYPPOLLO!#REF!</definedName>
    <definedName name="A_impresión_IM" localSheetId="3">#REF!</definedName>
    <definedName name="A_impresión_IM" localSheetId="87">'C-88'!$A$1:$D$43</definedName>
    <definedName name="A_impresión_IM" localSheetId="88">'C-89'!$A$1:$D$43</definedName>
    <definedName name="A_impresión_IM">#REF!</definedName>
    <definedName name="_xlnm.Print_Area" localSheetId="1">'C 1 - C 2 - C 3'!$A$2:$AA$78</definedName>
    <definedName name="_xlnm.Print_Area" localSheetId="9">'C 10'!$A$1:$F$39</definedName>
    <definedName name="_xlnm.Print_Area" localSheetId="92">'C 100 - 101'!$A$2:$K$56</definedName>
    <definedName name="_xlnm.Print_Area" localSheetId="93">'C 102 - 103'!$A$3:$I$46</definedName>
    <definedName name="_xlnm.Print_Area" localSheetId="94">'C 104-105'!$A$2:$K$54</definedName>
    <definedName name="_xlnm.Print_Area" localSheetId="95">'C 106 - 107'!$A$3:$I$46</definedName>
    <definedName name="_xlnm.Print_Area" localSheetId="96">'C 108 - 109 '!$A$3:$O$58</definedName>
    <definedName name="_xlnm.Print_Area" localSheetId="10">'C 11'!$A$2:$F$39</definedName>
    <definedName name="_xlnm.Print_Area" localSheetId="98">'C 110 _ 111'!$A$1:$M$50</definedName>
    <definedName name="_xlnm.Print_Area" localSheetId="11">'C 12'!$A$1:$F$39</definedName>
    <definedName name="_xlnm.Print_Area" localSheetId="115">'C 127 - 128'!$A$2:$Y$42</definedName>
    <definedName name="_xlnm.Print_Area" localSheetId="116">'C 129 - 130'!$A$2:$Y$42</definedName>
    <definedName name="_xlnm.Print_Area" localSheetId="12">'C 13'!$A$1:$O$33</definedName>
    <definedName name="_xlnm.Print_Area" localSheetId="117">'C 131 - 132'!$A$2:$Y$42</definedName>
    <definedName name="_xlnm.Print_Area" localSheetId="118">'C 133 - 134'!$A$2:$Y$42</definedName>
    <definedName name="_xlnm.Print_Area" localSheetId="119">'C 135 '!$A$2:$Q$39</definedName>
    <definedName name="_xlnm.Print_Area" localSheetId="121">'C 138 - 139'!$A$2:$Y$42</definedName>
    <definedName name="_xlnm.Print_Area" localSheetId="13">'C 14'!$A$2:$U$34</definedName>
    <definedName name="_xlnm.Print_Area" localSheetId="122">'C 140 - 141 '!$A$1:$Y$42</definedName>
    <definedName name="_xlnm.Print_Area" localSheetId="123">'C 142 - C 143'!$A$2:$Y$42</definedName>
    <definedName name="_xlnm.Print_Area" localSheetId="124">'C 144'!$A$2:$N$42</definedName>
    <definedName name="_xlnm.Print_Area" localSheetId="125">'C 145'!$A$2:$N$42</definedName>
    <definedName name="_xlnm.Print_Area" localSheetId="14">'C 15'!$A$1:$U$34</definedName>
    <definedName name="_xlnm.Print_Area" localSheetId="133">'C 153'!$A$2:$O$47</definedName>
    <definedName name="_xlnm.Print_Area" localSheetId="134">'C 154'!$A$1:$G$73</definedName>
    <definedName name="_xlnm.Print_Area" localSheetId="15">'C 16'!$A$1:$U$34</definedName>
    <definedName name="_xlnm.Print_Area" localSheetId="16">'C 17'!$A$2:$U$34</definedName>
    <definedName name="_xlnm.Print_Area" localSheetId="17">'C 18'!$A$2:$U$34</definedName>
    <definedName name="_xlnm.Print_Area" localSheetId="18">'C 19'!$A$2:$U$34</definedName>
    <definedName name="_xlnm.Print_Area" localSheetId="19">'C 20'!$A$1:$U$34</definedName>
    <definedName name="_xlnm.Print_Area" localSheetId="20">'C 21'!$A$2:$U$34</definedName>
    <definedName name="_xlnm.Print_Area" localSheetId="21">'C 22'!$A$1:$U$34</definedName>
    <definedName name="_xlnm.Print_Area" localSheetId="22">'C 23'!$A$2:$U$34</definedName>
    <definedName name="_xlnm.Print_Area" localSheetId="23">'C 24'!$A$1:$U$34</definedName>
    <definedName name="_xlnm.Print_Area" localSheetId="24">'C 25'!$A$1:$U$34</definedName>
    <definedName name="_xlnm.Print_Area" localSheetId="25">'C 26'!$A$1:$U$34</definedName>
    <definedName name="_xlnm.Print_Area" localSheetId="26">'C 27'!$A$1:$U$34</definedName>
    <definedName name="_xlnm.Print_Area" localSheetId="27">'C 28'!$A$1:$U$34</definedName>
    <definedName name="_xlnm.Print_Area" localSheetId="28">'C 29'!$A$1:$U$34</definedName>
    <definedName name="_xlnm.Print_Area" localSheetId="29">'C 30'!$A$1:$U$34</definedName>
    <definedName name="_xlnm.Print_Area" localSheetId="30">'C 31'!$A$1:$U$34</definedName>
    <definedName name="_xlnm.Print_Area" localSheetId="31">'C 32'!$A$1:$U$34</definedName>
    <definedName name="_xlnm.Print_Area" localSheetId="32">'C 33'!$A$1:$U$34</definedName>
    <definedName name="_xlnm.Print_Area" localSheetId="33">'C 34'!$A$1:$U$34</definedName>
    <definedName name="_xlnm.Print_Area" localSheetId="34">'C 35'!$A$1:$U$34</definedName>
    <definedName name="_xlnm.Print_Area" localSheetId="35">'C 36'!$A$1:$U$34</definedName>
    <definedName name="_xlnm.Print_Area" localSheetId="36">'C 37'!$A$1:$U$34</definedName>
    <definedName name="_xlnm.Print_Area" localSheetId="37">'C 38'!$A$1:$U$34</definedName>
    <definedName name="_xlnm.Print_Area" localSheetId="38">'C 39'!$A$1:$U$34</definedName>
    <definedName name="_xlnm.Print_Area" localSheetId="39">'C 40'!$A$1:$U$34</definedName>
    <definedName name="_xlnm.Print_Area" localSheetId="40">'C 41'!$A$1:$U$34</definedName>
    <definedName name="_xlnm.Print_Area" localSheetId="41">'C 42'!$A$1:$U$34</definedName>
    <definedName name="_xlnm.Print_Area" localSheetId="42">'C 43'!$A$1:$U$34</definedName>
    <definedName name="_xlnm.Print_Area" localSheetId="43">'C 44'!$A$1:$U$34</definedName>
    <definedName name="_xlnm.Print_Area" localSheetId="44">'C 45'!$A$2:$U$34</definedName>
    <definedName name="_xlnm.Print_Area" localSheetId="45">'C 46'!$A$1:$U$34</definedName>
    <definedName name="_xlnm.Print_Area" localSheetId="46">'C 47'!$A$2:$U$34</definedName>
    <definedName name="_xlnm.Print_Area" localSheetId="47">'C 48'!$A$2:$U$34</definedName>
    <definedName name="_xlnm.Print_Area" localSheetId="48">'C 49'!$A$1:$U$34</definedName>
    <definedName name="_xlnm.Print_Area" localSheetId="4">'C 5'!$A$2:$AB$64</definedName>
    <definedName name="_xlnm.Print_Area" localSheetId="5">'C -6'!$A$1:$O$63</definedName>
    <definedName name="_xlnm.Print_Area" localSheetId="6">'C 7'!$A$2:$H$39</definedName>
    <definedName name="_xlnm.Print_Area" localSheetId="7">'C 8'!$A$2:$H$39</definedName>
    <definedName name="_xlnm.Print_Area" localSheetId="86">'C 86-C87'!$A$4:$N$48</definedName>
    <definedName name="_xlnm.Print_Area" localSheetId="8">'C 9'!$A$1:$H$39</definedName>
    <definedName name="_xlnm.Print_Area" localSheetId="89">'C 90'!$A$3:$G$40</definedName>
    <definedName name="_xlnm.Print_Area" localSheetId="90">'C 91 - 99'!$A$2:$DV$39</definedName>
    <definedName name="_xlnm.Print_Area" localSheetId="109">C_122!$A$1:$N$37</definedName>
    <definedName name="_xlnm.Print_Area" localSheetId="99">'C-112'!$A$1:$M$39</definedName>
    <definedName name="_xlnm.Print_Area" localSheetId="100">'C-113'!$A$1:$N$37</definedName>
    <definedName name="_xlnm.Print_Area" localSheetId="101">'C-114'!$A$1:$N$37</definedName>
    <definedName name="_xlnm.Print_Area" localSheetId="102">'C-115'!$A$1:$N$37</definedName>
    <definedName name="_xlnm.Print_Area" localSheetId="103">'C-116'!$A$1:$N$37</definedName>
    <definedName name="_xlnm.Print_Area" localSheetId="104">'C-117'!$A$1:$N$37</definedName>
    <definedName name="_xlnm.Print_Area" localSheetId="105">'C-118'!$A$1:$N$37</definedName>
    <definedName name="_xlnm.Print_Area" localSheetId="106">'C-119'!$A$1:$N$37</definedName>
    <definedName name="_xlnm.Print_Area" localSheetId="107">'C-120'!$A$1:$N$37</definedName>
    <definedName name="_xlnm.Print_Area" localSheetId="108">'C-121'!$A$1:$N$37</definedName>
    <definedName name="_xlnm.Print_Area" localSheetId="110">'C-123'!$A$1:$N$37</definedName>
    <definedName name="_xlnm.Print_Area" localSheetId="111">'C-124'!$A$1:$N$37</definedName>
    <definedName name="_xlnm.Print_Area" localSheetId="113">'C-125'!$A$2:$Q$55</definedName>
    <definedName name="_xlnm.Print_Area" localSheetId="114">'C-126'!$A$2:$V$51</definedName>
    <definedName name="_xlnm.Print_Area" localSheetId="120">'C-136-137'!$A$2:$Y$42</definedName>
    <definedName name="_xlnm.Print_Area" localSheetId="126">'C-146'!$A$2:$U$35</definedName>
    <definedName name="_xlnm.Print_Area" localSheetId="127">'C-147'!$A$2:$U$35</definedName>
    <definedName name="_xlnm.Print_Area" localSheetId="128">'C-148'!$A$2:$U$35</definedName>
    <definedName name="_xlnm.Print_Area" localSheetId="129">'C-149'!$A$2:$S$35</definedName>
    <definedName name="_xlnm.Print_Area" localSheetId="130">'C-150'!$A$2:$S$35</definedName>
    <definedName name="_xlnm.Print_Area" localSheetId="131">'C-151'!$A$2:$U$35</definedName>
    <definedName name="_xlnm.Print_Area" localSheetId="132">'C-152'!$A$2:$U$35</definedName>
    <definedName name="_xlnm.Print_Area" localSheetId="3">'C-4'!$A$2:$I$39</definedName>
    <definedName name="_xlnm.Print_Area" localSheetId="49">'C-50'!$A$4:$N$40</definedName>
    <definedName name="_xlnm.Print_Area" localSheetId="50">'C-51'!$A$4:$N$40</definedName>
    <definedName name="_xlnm.Print_Area" localSheetId="51">'C-52'!$A$4:$N$40</definedName>
    <definedName name="_xlnm.Print_Area" localSheetId="52">'C-53'!$A$4:$N$40</definedName>
    <definedName name="_xlnm.Print_Area" localSheetId="53">'C-54'!$A$4:$N$40</definedName>
    <definedName name="_xlnm.Print_Area" localSheetId="54">'C-55'!$A$4:$N$40</definedName>
    <definedName name="_xlnm.Print_Area" localSheetId="55">'C-56'!$A$4:$N$40</definedName>
    <definedName name="_xlnm.Print_Area" localSheetId="56">'C-57'!$A$4:$N$40</definedName>
    <definedName name="_xlnm.Print_Area" localSheetId="57">'C-58'!$A$4:$N$40</definedName>
    <definedName name="_xlnm.Print_Area" localSheetId="58">'C-59'!$A$1:$N$40</definedName>
    <definedName name="_xlnm.Print_Area" localSheetId="59">'C-60'!$A$4:$N$40</definedName>
    <definedName name="_xlnm.Print_Area" localSheetId="60">'C-61'!$A$4:$N$40</definedName>
    <definedName name="_xlnm.Print_Area" localSheetId="61">'C-62'!$A$4:$N$40</definedName>
    <definedName name="_xlnm.Print_Area" localSheetId="62">'C-63'!$A$4:$N$40</definedName>
    <definedName name="_xlnm.Print_Area" localSheetId="63">'C-64'!$A$4:$N$40</definedName>
    <definedName name="_xlnm.Print_Area" localSheetId="64">'C-65'!$A$4:$N$40</definedName>
    <definedName name="_xlnm.Print_Area" localSheetId="65">'C-66'!$A$4:$N$40</definedName>
    <definedName name="_xlnm.Print_Area" localSheetId="66">'C-67'!$A$1:$N$40</definedName>
    <definedName name="_xlnm.Print_Area" localSheetId="67">'C-68'!$A$4:$N$40</definedName>
    <definedName name="_xlnm.Print_Area" localSheetId="68">'C-69'!$A$4:$N$40</definedName>
    <definedName name="_xlnm.Print_Area" localSheetId="69">'C-70'!$A$4:$N$40</definedName>
    <definedName name="_xlnm.Print_Area" localSheetId="70">'C-71'!$A$4:$N$40</definedName>
    <definedName name="_xlnm.Print_Area" localSheetId="71">'C-72'!$A$4:$N$40</definedName>
    <definedName name="_xlnm.Print_Area" localSheetId="72">'C-73'!$A$4:$N$40</definedName>
    <definedName name="_xlnm.Print_Area" localSheetId="73">'C-74'!$A$4:$N$40</definedName>
    <definedName name="_xlnm.Print_Area" localSheetId="74">'C-75'!$A$4:$N$40</definedName>
    <definedName name="_xlnm.Print_Area" localSheetId="75">'C-76'!$A$4:$N$40</definedName>
    <definedName name="_xlnm.Print_Area" localSheetId="76">'C-77'!$A$4:$N$41</definedName>
    <definedName name="_xlnm.Print_Area" localSheetId="77">'C-78'!$A$4:$N$40</definedName>
    <definedName name="_xlnm.Print_Area" localSheetId="78">'C-79'!$A$4:$N$40</definedName>
    <definedName name="_xlnm.Print_Area" localSheetId="79">'C-80'!$A$4:$N$40</definedName>
    <definedName name="_xlnm.Print_Area" localSheetId="80">'C-81'!$A$4:$N$40</definedName>
    <definedName name="_xlnm.Print_Area" localSheetId="81">'C-82'!$A$4:$N$40</definedName>
    <definedName name="_xlnm.Print_Area" localSheetId="82">'C-83'!$A$4:$N$40</definedName>
    <definedName name="_xlnm.Print_Area" localSheetId="83">'C-84'!$A$4:$N$40</definedName>
    <definedName name="_xlnm.Print_Area" localSheetId="84">'C-85'!$A$4:$N$40</definedName>
    <definedName name="_xlnm.Print_Area" localSheetId="87">'C-88'!$A$3:$G$40</definedName>
    <definedName name="_xlnm.Print_Area" localSheetId="88">'C-89'!$A$3:$G$40</definedName>
    <definedName name="_xlnm.Print_Area">#REF!</definedName>
    <definedName name="_xlnm.Print_Titles" localSheetId="134">'C 154'!$1:$2</definedName>
  </definedNames>
  <calcPr calcId="191029"/>
  <webPublishing allowPng="1" targetScreenSize="1024x768" codePage="10000"/>
</workbook>
</file>

<file path=xl/calcChain.xml><?xml version="1.0" encoding="utf-8"?>
<calcChain xmlns="http://schemas.openxmlformats.org/spreadsheetml/2006/main">
  <c r="L27" i="107" l="1"/>
  <c r="M27" i="107"/>
  <c r="N27" i="107"/>
  <c r="O27" i="107"/>
  <c r="P27" i="107"/>
  <c r="Q27" i="107"/>
  <c r="R27" i="107"/>
  <c r="S27" i="107"/>
  <c r="T27" i="107"/>
  <c r="U27" i="107"/>
  <c r="V27" i="107"/>
  <c r="W27" i="107"/>
  <c r="X27" i="107"/>
  <c r="L6" i="107"/>
  <c r="M6" i="107"/>
  <c r="N6" i="107"/>
  <c r="O6" i="107"/>
  <c r="P6" i="107"/>
  <c r="Q6" i="107"/>
  <c r="R6" i="107"/>
  <c r="S6" i="107"/>
  <c r="T6" i="107"/>
  <c r="U6" i="107"/>
  <c r="V6" i="107"/>
  <c r="W6" i="107"/>
  <c r="X6" i="107"/>
  <c r="L27" i="106"/>
  <c r="M27" i="106"/>
  <c r="N27" i="106"/>
  <c r="O27" i="106"/>
  <c r="P27" i="106"/>
  <c r="Q27" i="106"/>
  <c r="R27" i="106"/>
  <c r="S27" i="106"/>
  <c r="T27" i="106"/>
  <c r="U27" i="106"/>
  <c r="V27" i="106"/>
  <c r="W27" i="106"/>
  <c r="X27" i="106"/>
  <c r="L6" i="106"/>
  <c r="M6" i="106"/>
  <c r="N6" i="106"/>
  <c r="O6" i="106"/>
  <c r="P6" i="106"/>
  <c r="Q6" i="106"/>
  <c r="R6" i="106"/>
  <c r="S6" i="106"/>
  <c r="T6" i="106"/>
  <c r="U6" i="106"/>
  <c r="V6" i="106"/>
  <c r="W6" i="106"/>
  <c r="X6" i="106"/>
  <c r="L6" i="97"/>
  <c r="M6" i="97"/>
  <c r="N6" i="97"/>
  <c r="O6" i="97"/>
  <c r="P6" i="97"/>
  <c r="Q6" i="97"/>
  <c r="R6" i="97"/>
  <c r="S6" i="97"/>
  <c r="T6" i="97"/>
  <c r="U6" i="97"/>
  <c r="V6" i="97"/>
  <c r="W6" i="97"/>
  <c r="X6" i="97"/>
  <c r="L27" i="97"/>
  <c r="M27" i="97"/>
  <c r="N27" i="97"/>
  <c r="O27" i="97"/>
  <c r="P27" i="97"/>
  <c r="Q27" i="97"/>
  <c r="R27" i="97"/>
  <c r="S27" i="97"/>
  <c r="T27" i="97"/>
  <c r="U27" i="97"/>
  <c r="V27" i="97"/>
  <c r="W27" i="97"/>
  <c r="X27" i="97"/>
  <c r="M6" i="96"/>
  <c r="N6" i="96"/>
  <c r="O6" i="96"/>
  <c r="P6" i="96"/>
  <c r="Q6" i="96"/>
  <c r="R6" i="96"/>
  <c r="S6" i="96"/>
  <c r="T6" i="96"/>
  <c r="U6" i="96"/>
  <c r="V6" i="96"/>
  <c r="W6" i="96"/>
  <c r="X6" i="96"/>
  <c r="Y6" i="96"/>
  <c r="L6" i="96"/>
  <c r="L27" i="96"/>
  <c r="M27" i="96"/>
  <c r="N27" i="96"/>
  <c r="O27" i="96"/>
  <c r="P27" i="96"/>
  <c r="Q27" i="96"/>
  <c r="R27" i="96"/>
  <c r="S27" i="96"/>
  <c r="T27" i="96"/>
  <c r="U27" i="96"/>
  <c r="V27" i="96"/>
  <c r="W27" i="96"/>
  <c r="X27" i="96"/>
  <c r="M27" i="94"/>
  <c r="N27" i="94"/>
  <c r="O27" i="94"/>
  <c r="P27" i="94"/>
  <c r="Q27" i="94"/>
  <c r="R27" i="94"/>
  <c r="S27" i="94"/>
  <c r="T27" i="94"/>
  <c r="U27" i="94"/>
  <c r="V27" i="94"/>
  <c r="W27" i="94"/>
  <c r="X27" i="94"/>
  <c r="Y27" i="94"/>
  <c r="M6" i="94"/>
  <c r="N6" i="94"/>
  <c r="O6" i="94"/>
  <c r="P6" i="94"/>
  <c r="Q6" i="94"/>
  <c r="R6" i="94"/>
  <c r="S6" i="94"/>
  <c r="T6" i="94"/>
  <c r="U6" i="94"/>
  <c r="V6" i="94"/>
  <c r="W6" i="94"/>
  <c r="X6" i="94"/>
  <c r="Y6" i="94"/>
  <c r="L27" i="92"/>
  <c r="M27" i="92"/>
  <c r="N27" i="92"/>
  <c r="O27" i="92"/>
  <c r="P27" i="92"/>
  <c r="Q27" i="92"/>
  <c r="R27" i="92"/>
  <c r="S27" i="92"/>
  <c r="T27" i="92"/>
  <c r="U27" i="92"/>
  <c r="V27" i="92"/>
  <c r="W27" i="92"/>
  <c r="X27" i="92"/>
  <c r="L27" i="93"/>
  <c r="M27" i="93"/>
  <c r="N27" i="93"/>
  <c r="O27" i="93"/>
  <c r="P27" i="93"/>
  <c r="Q27" i="93"/>
  <c r="R27" i="93"/>
  <c r="S27" i="93"/>
  <c r="T27" i="93"/>
  <c r="U27" i="93"/>
  <c r="V27" i="93"/>
  <c r="W27" i="93"/>
  <c r="X27" i="93"/>
  <c r="L27" i="94"/>
  <c r="M6" i="93"/>
  <c r="N6" i="93"/>
  <c r="O6" i="93"/>
  <c r="P6" i="93"/>
  <c r="Q6" i="93"/>
  <c r="R6" i="93"/>
  <c r="S6" i="93"/>
  <c r="T6" i="93"/>
  <c r="U6" i="93"/>
  <c r="V6" i="93"/>
  <c r="W6" i="93"/>
  <c r="X6" i="93"/>
  <c r="Y6" i="93"/>
  <c r="M6" i="92"/>
  <c r="N6" i="92"/>
  <c r="O6" i="92"/>
  <c r="P6" i="92"/>
  <c r="Q6" i="92"/>
  <c r="R6" i="92"/>
  <c r="S6" i="92"/>
  <c r="T6" i="92"/>
  <c r="U6" i="92"/>
  <c r="V6" i="92"/>
  <c r="W6" i="92"/>
  <c r="X6" i="92"/>
  <c r="Y6" i="92"/>
  <c r="L27" i="91"/>
  <c r="M27" i="91"/>
  <c r="N27" i="91"/>
  <c r="O27" i="91"/>
  <c r="P27" i="91"/>
  <c r="Q27" i="91"/>
  <c r="R27" i="91"/>
  <c r="S27" i="91"/>
  <c r="T27" i="91"/>
  <c r="U27" i="91"/>
  <c r="V27" i="91"/>
  <c r="W27" i="91"/>
  <c r="X27" i="91"/>
  <c r="Y6" i="97"/>
  <c r="L6" i="94"/>
  <c r="L6" i="93"/>
  <c r="Y6" i="106"/>
  <c r="N45" i="52" l="1"/>
  <c r="M45" i="52"/>
  <c r="L45" i="52"/>
  <c r="K45" i="52"/>
  <c r="J45" i="52"/>
  <c r="I45" i="52"/>
  <c r="H45" i="52"/>
  <c r="G45" i="52"/>
  <c r="F45" i="52"/>
  <c r="E45" i="52"/>
  <c r="D45" i="52"/>
  <c r="C45" i="52"/>
  <c r="N41" i="52"/>
  <c r="M41" i="52"/>
  <c r="L41" i="52"/>
  <c r="K41" i="52"/>
  <c r="J41" i="52"/>
  <c r="I41" i="52"/>
  <c r="H41" i="52"/>
  <c r="G41" i="52"/>
  <c r="F41" i="52"/>
  <c r="E41" i="52"/>
  <c r="D41" i="52"/>
  <c r="C41" i="52"/>
  <c r="N37" i="52"/>
  <c r="M37" i="52"/>
  <c r="L37" i="52"/>
  <c r="K37" i="52"/>
  <c r="J37" i="52"/>
  <c r="I37" i="52"/>
  <c r="H37" i="52"/>
  <c r="G37" i="52"/>
  <c r="F37" i="52"/>
  <c r="E37" i="52"/>
  <c r="D37" i="52"/>
  <c r="C37" i="52"/>
  <c r="N18" i="52"/>
  <c r="M18" i="52"/>
  <c r="L18" i="52"/>
  <c r="K18" i="52"/>
  <c r="J18" i="52"/>
  <c r="I18" i="52"/>
  <c r="H18" i="52"/>
  <c r="G18" i="52"/>
  <c r="F18" i="52"/>
  <c r="E18" i="52"/>
  <c r="D18" i="52"/>
  <c r="C18" i="52"/>
  <c r="N14" i="52"/>
  <c r="M14" i="52"/>
  <c r="L14" i="52"/>
  <c r="K14" i="52"/>
  <c r="J14" i="52"/>
  <c r="I14" i="52"/>
  <c r="H14" i="52"/>
  <c r="G14" i="52"/>
  <c r="F14" i="52"/>
  <c r="E14" i="52"/>
  <c r="D14" i="52"/>
  <c r="C14" i="52"/>
  <c r="N10" i="52"/>
  <c r="M10" i="52"/>
  <c r="L10" i="52"/>
  <c r="K10" i="52"/>
  <c r="J10" i="52"/>
  <c r="I10" i="52"/>
  <c r="H10" i="52"/>
  <c r="G10" i="52"/>
  <c r="F10" i="52"/>
  <c r="E10" i="52"/>
  <c r="D10" i="52"/>
  <c r="C10" i="52"/>
  <c r="Q17" i="86" l="1"/>
  <c r="P17" i="86"/>
  <c r="O17" i="86"/>
  <c r="N17" i="86"/>
  <c r="M17" i="86"/>
  <c r="L17" i="86"/>
  <c r="K17" i="86"/>
  <c r="J17" i="86"/>
  <c r="I17" i="86"/>
  <c r="H17" i="86"/>
  <c r="G17" i="86"/>
  <c r="P35" i="56"/>
  <c r="P34" i="56"/>
  <c r="P33" i="56"/>
  <c r="P32" i="56"/>
  <c r="P31" i="56"/>
  <c r="P30" i="56"/>
  <c r="P29" i="56"/>
  <c r="AB28" i="56"/>
  <c r="AB6" i="56" s="1"/>
  <c r="AA28" i="56"/>
  <c r="AA6" i="56" s="1"/>
  <c r="Z28" i="56"/>
  <c r="Y28" i="56"/>
  <c r="X28" i="56"/>
  <c r="X6" i="56" s="1"/>
  <c r="W28" i="56"/>
  <c r="V28" i="56"/>
  <c r="V6" i="56" s="1"/>
  <c r="U28" i="56"/>
  <c r="U6" i="56" s="1"/>
  <c r="T28" i="56"/>
  <c r="T6" i="56" s="1"/>
  <c r="S28" i="56"/>
  <c r="S6" i="56" s="1"/>
  <c r="R28" i="56"/>
  <c r="R6" i="56" s="1"/>
  <c r="Q28" i="56"/>
  <c r="Q6" i="56" s="1"/>
  <c r="P27" i="56"/>
  <c r="P26" i="56"/>
  <c r="P25" i="56"/>
  <c r="P24" i="56"/>
  <c r="P23" i="56"/>
  <c r="P22" i="56"/>
  <c r="P21" i="56"/>
  <c r="P20" i="56"/>
  <c r="P19" i="56"/>
  <c r="P18" i="56"/>
  <c r="P17" i="56"/>
  <c r="P16" i="56"/>
  <c r="P15" i="56"/>
  <c r="P14" i="56"/>
  <c r="P13" i="56"/>
  <c r="P12" i="56"/>
  <c r="P11" i="56"/>
  <c r="P10" i="56"/>
  <c r="P9" i="56"/>
  <c r="P8" i="56"/>
  <c r="Z6" i="56"/>
  <c r="Y6" i="56"/>
  <c r="W6" i="56"/>
  <c r="G35" i="53"/>
  <c r="D35" i="53"/>
  <c r="G33" i="53"/>
  <c r="D33" i="53"/>
  <c r="G31" i="53"/>
  <c r="D31" i="53"/>
  <c r="G30" i="53"/>
  <c r="D30" i="53"/>
  <c r="F29" i="53"/>
  <c r="G29" i="53" s="1"/>
  <c r="D29" i="53"/>
  <c r="G28" i="53"/>
  <c r="D28" i="53"/>
  <c r="G27" i="53"/>
  <c r="D27" i="53"/>
  <c r="G26" i="53"/>
  <c r="D26" i="53"/>
  <c r="G25" i="53"/>
  <c r="D25" i="53"/>
  <c r="G24" i="53"/>
  <c r="D24" i="53"/>
  <c r="G23" i="53"/>
  <c r="D23" i="53"/>
  <c r="G22" i="53"/>
  <c r="D22" i="53"/>
  <c r="G21" i="53"/>
  <c r="D21" i="53"/>
  <c r="G20" i="53"/>
  <c r="D20" i="53"/>
  <c r="G19" i="53"/>
  <c r="D19" i="53"/>
  <c r="G18" i="53"/>
  <c r="D18" i="53"/>
  <c r="G17" i="53"/>
  <c r="D17" i="53"/>
  <c r="G16" i="53"/>
  <c r="D16" i="53"/>
  <c r="G15" i="53"/>
  <c r="D15" i="53"/>
  <c r="G14" i="53"/>
  <c r="D14" i="53"/>
  <c r="G13" i="53"/>
  <c r="D13" i="53"/>
  <c r="G12" i="53"/>
  <c r="D12" i="53"/>
  <c r="G11" i="53"/>
  <c r="D11" i="53"/>
  <c r="G10" i="53"/>
  <c r="D10" i="53"/>
  <c r="G9" i="53"/>
  <c r="D9" i="53"/>
  <c r="E7" i="53"/>
  <c r="C7" i="53"/>
  <c r="B7" i="53"/>
  <c r="P28" i="56" l="1"/>
  <c r="D7" i="53"/>
  <c r="P6" i="56"/>
  <c r="F7" i="53"/>
  <c r="G7" i="53" s="1"/>
  <c r="DK20" i="56" l="1"/>
  <c r="F7" i="54"/>
  <c r="E7" i="54"/>
  <c r="G7" i="54" l="1"/>
  <c r="L6" i="92" l="1"/>
  <c r="N6" i="91"/>
  <c r="M6" i="91"/>
  <c r="L6" i="91"/>
  <c r="C50" i="62"/>
  <c r="C48" i="62"/>
  <c r="C49" i="62"/>
  <c r="H51" i="58" l="1"/>
  <c r="G51" i="58"/>
  <c r="F51" i="58"/>
  <c r="D51" i="58"/>
  <c r="C50" i="58"/>
  <c r="C49" i="58"/>
  <c r="C48" i="58"/>
  <c r="C47" i="58"/>
  <c r="C46" i="58"/>
  <c r="C45" i="58"/>
  <c r="C44" i="58"/>
  <c r="C43" i="58"/>
  <c r="C42" i="58"/>
  <c r="C41" i="58"/>
  <c r="C40" i="58"/>
  <c r="C39" i="58"/>
  <c r="C38" i="58"/>
  <c r="C37" i="58"/>
  <c r="C36" i="58"/>
  <c r="N33" i="51"/>
  <c r="M33" i="51"/>
  <c r="E33" i="51"/>
  <c r="D33" i="51"/>
  <c r="N32" i="51"/>
  <c r="M32" i="51"/>
  <c r="E32" i="51"/>
  <c r="D32" i="51"/>
  <c r="C32" i="51"/>
  <c r="E31" i="51"/>
  <c r="D31" i="51"/>
  <c r="C31" i="51"/>
  <c r="N30" i="51"/>
  <c r="M30" i="51"/>
  <c r="G30" i="51"/>
  <c r="F30" i="51"/>
  <c r="E30" i="51"/>
  <c r="D30" i="51"/>
  <c r="C30" i="51"/>
  <c r="N29" i="51"/>
  <c r="M29" i="51"/>
  <c r="G29" i="51"/>
  <c r="F29" i="51"/>
  <c r="E29" i="51"/>
  <c r="D29" i="51"/>
  <c r="C29" i="51"/>
  <c r="N28" i="51"/>
  <c r="L28" i="51"/>
  <c r="K28" i="51"/>
  <c r="I28" i="51"/>
  <c r="H28" i="51"/>
  <c r="G28" i="51"/>
  <c r="F28" i="51"/>
  <c r="E28" i="51"/>
  <c r="D28" i="51"/>
  <c r="C28" i="51"/>
  <c r="N26" i="51"/>
  <c r="M26" i="51"/>
  <c r="L26" i="51"/>
  <c r="K26" i="51"/>
  <c r="N25" i="51"/>
  <c r="E25" i="51"/>
  <c r="D25" i="51"/>
  <c r="C25" i="51"/>
  <c r="F24" i="51"/>
  <c r="E24" i="51"/>
  <c r="D24" i="51"/>
  <c r="F23" i="51"/>
  <c r="E23" i="51"/>
  <c r="D23" i="51"/>
  <c r="C23" i="51"/>
  <c r="E22" i="51"/>
  <c r="D22" i="51"/>
  <c r="C22" i="51"/>
  <c r="N21" i="51"/>
  <c r="M21" i="51"/>
  <c r="L21" i="51"/>
  <c r="K21" i="51"/>
  <c r="J21" i="51"/>
  <c r="I21" i="51"/>
  <c r="H21" i="51"/>
  <c r="G21" i="51"/>
  <c r="F21" i="51"/>
  <c r="E21" i="51"/>
  <c r="D21" i="51"/>
  <c r="C21" i="51"/>
  <c r="J19" i="51"/>
  <c r="I19" i="51"/>
  <c r="H19" i="51"/>
  <c r="G19" i="51"/>
  <c r="F19" i="51"/>
  <c r="E19" i="51"/>
  <c r="E18" i="51"/>
  <c r="D18" i="51"/>
  <c r="C18" i="51"/>
  <c r="J17" i="51"/>
  <c r="I17" i="51"/>
  <c r="H17" i="51"/>
  <c r="G17" i="51"/>
  <c r="F17" i="51"/>
  <c r="K15" i="51"/>
  <c r="J15" i="51"/>
  <c r="I15" i="51"/>
  <c r="K14" i="51"/>
  <c r="J14" i="51"/>
  <c r="I14" i="51"/>
  <c r="H14" i="51"/>
  <c r="G14" i="51"/>
  <c r="F14" i="51"/>
  <c r="E14" i="51"/>
  <c r="D14" i="51"/>
  <c r="C14" i="51"/>
  <c r="K13" i="51"/>
  <c r="J13" i="51"/>
  <c r="I13" i="51"/>
  <c r="H13" i="51"/>
  <c r="G13" i="51"/>
  <c r="F13" i="51"/>
  <c r="E13" i="51"/>
  <c r="D13" i="51"/>
  <c r="C13" i="51"/>
  <c r="N12" i="51"/>
  <c r="M12" i="51"/>
  <c r="L12" i="51"/>
  <c r="K12" i="51"/>
  <c r="J12" i="51"/>
  <c r="I12" i="51"/>
  <c r="H12" i="51"/>
  <c r="G12" i="51"/>
  <c r="F12" i="51"/>
  <c r="C12" i="51"/>
  <c r="N10" i="51"/>
  <c r="M10" i="51"/>
  <c r="B21" i="50"/>
  <c r="B18" i="50"/>
  <c r="B17" i="50"/>
  <c r="B15" i="50"/>
  <c r="B14" i="50"/>
  <c r="B13" i="50"/>
  <c r="B12" i="50"/>
  <c r="B10" i="50"/>
  <c r="B33" i="50"/>
  <c r="B32" i="50"/>
  <c r="B31" i="50"/>
  <c r="B30" i="50"/>
  <c r="B29" i="50"/>
  <c r="B28" i="50"/>
  <c r="B27" i="50"/>
  <c r="B26" i="50"/>
  <c r="B25" i="50"/>
  <c r="B24" i="50"/>
  <c r="B23" i="50"/>
  <c r="B22" i="50"/>
  <c r="B19" i="50"/>
  <c r="N8" i="50"/>
  <c r="M8" i="50"/>
  <c r="L8" i="50"/>
  <c r="K8" i="50"/>
  <c r="J8" i="50"/>
  <c r="I8" i="50"/>
  <c r="H8" i="50"/>
  <c r="G8" i="50"/>
  <c r="F8" i="50"/>
  <c r="E8" i="50"/>
  <c r="D8" i="50"/>
  <c r="C8" i="50"/>
  <c r="U6" i="140"/>
  <c r="C47" i="8"/>
  <c r="N47" i="8"/>
  <c r="L47" i="8"/>
  <c r="I47" i="8"/>
  <c r="G47" i="8"/>
  <c r="E47" i="8"/>
  <c r="O47" i="8"/>
  <c r="M47" i="8"/>
  <c r="K47" i="8"/>
  <c r="J47" i="8"/>
  <c r="H47" i="8"/>
  <c r="F47" i="8"/>
  <c r="D47" i="8"/>
  <c r="O9" i="8"/>
  <c r="N9" i="8"/>
  <c r="M9" i="8"/>
  <c r="L9" i="8"/>
  <c r="K9" i="8"/>
  <c r="J9" i="8"/>
  <c r="I9" i="8"/>
  <c r="H9" i="8"/>
  <c r="G9" i="8"/>
  <c r="F9" i="8"/>
  <c r="E9" i="8"/>
  <c r="D9" i="8"/>
  <c r="C9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O55" i="8"/>
  <c r="N55" i="8"/>
  <c r="M55" i="8"/>
  <c r="L55" i="8"/>
  <c r="J55" i="8"/>
  <c r="I55" i="8"/>
  <c r="H55" i="8"/>
  <c r="G55" i="8"/>
  <c r="F55" i="8"/>
  <c r="E55" i="8"/>
  <c r="D55" i="8"/>
  <c r="C55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AB59" i="7"/>
  <c r="AB55" i="7"/>
  <c r="AB51" i="7"/>
  <c r="AB47" i="7"/>
  <c r="AA43" i="7"/>
  <c r="AB43" i="7"/>
  <c r="AB39" i="7"/>
  <c r="AB34" i="7"/>
  <c r="AB29" i="7"/>
  <c r="AA24" i="7"/>
  <c r="AB24" i="7"/>
  <c r="AA19" i="7"/>
  <c r="AB19" i="7"/>
  <c r="AA14" i="7"/>
  <c r="AB14" i="7"/>
  <c r="AB9" i="7"/>
  <c r="C51" i="58" l="1"/>
  <c r="B8" i="50"/>
  <c r="D16" i="166"/>
  <c r="D15" i="166"/>
  <c r="D14" i="166"/>
  <c r="D13" i="166"/>
  <c r="D12" i="166"/>
  <c r="D11" i="166"/>
  <c r="D10" i="166"/>
  <c r="D9" i="166"/>
  <c r="D8" i="166"/>
  <c r="D7" i="166"/>
  <c r="D6" i="166"/>
  <c r="D5" i="166"/>
  <c r="G4" i="166"/>
  <c r="F4" i="166"/>
  <c r="E4" i="166"/>
  <c r="C4" i="166"/>
  <c r="B4" i="166"/>
  <c r="G30" i="166"/>
  <c r="F30" i="166"/>
  <c r="E30" i="166"/>
  <c r="C30" i="166"/>
  <c r="B30" i="166"/>
  <c r="G56" i="166"/>
  <c r="F56" i="166"/>
  <c r="E56" i="166"/>
  <c r="C56" i="166"/>
  <c r="B56" i="166"/>
  <c r="G43" i="166"/>
  <c r="F43" i="166"/>
  <c r="E43" i="166"/>
  <c r="C43" i="166"/>
  <c r="B43" i="166"/>
  <c r="G17" i="166"/>
  <c r="F17" i="166"/>
  <c r="E17" i="166"/>
  <c r="C17" i="166"/>
  <c r="B17" i="166"/>
  <c r="O36" i="113"/>
  <c r="O40" i="113"/>
  <c r="N40" i="113"/>
  <c r="M40" i="113"/>
  <c r="L40" i="113"/>
  <c r="K40" i="113"/>
  <c r="J40" i="113"/>
  <c r="I40" i="113"/>
  <c r="H40" i="113"/>
  <c r="G40" i="113"/>
  <c r="F40" i="113"/>
  <c r="E40" i="113"/>
  <c r="D40" i="113"/>
  <c r="O44" i="113"/>
  <c r="N44" i="113"/>
  <c r="M44" i="113"/>
  <c r="L44" i="113"/>
  <c r="K44" i="113"/>
  <c r="J44" i="113"/>
  <c r="I44" i="113"/>
  <c r="H44" i="113"/>
  <c r="G44" i="113"/>
  <c r="F44" i="113"/>
  <c r="E44" i="113"/>
  <c r="D44" i="113"/>
  <c r="O28" i="113"/>
  <c r="N28" i="113"/>
  <c r="M28" i="113"/>
  <c r="L28" i="113"/>
  <c r="K28" i="113"/>
  <c r="J28" i="113"/>
  <c r="I28" i="113"/>
  <c r="H28" i="113"/>
  <c r="G28" i="113"/>
  <c r="F28" i="113"/>
  <c r="E28" i="113"/>
  <c r="D28" i="113"/>
  <c r="O16" i="113"/>
  <c r="N16" i="113"/>
  <c r="M16" i="113"/>
  <c r="L16" i="113"/>
  <c r="K16" i="113"/>
  <c r="J16" i="113"/>
  <c r="I16" i="113"/>
  <c r="H16" i="113"/>
  <c r="G16" i="113"/>
  <c r="F16" i="113"/>
  <c r="E16" i="113"/>
  <c r="D16" i="113"/>
  <c r="O12" i="113"/>
  <c r="N12" i="113"/>
  <c r="M12" i="113"/>
  <c r="L12" i="113"/>
  <c r="K12" i="113"/>
  <c r="J12" i="113"/>
  <c r="I12" i="113"/>
  <c r="H12" i="113"/>
  <c r="G12" i="113"/>
  <c r="F12" i="113"/>
  <c r="E12" i="113"/>
  <c r="D12" i="113"/>
  <c r="O8" i="113"/>
  <c r="N8" i="113"/>
  <c r="M8" i="113"/>
  <c r="L8" i="113"/>
  <c r="K8" i="113"/>
  <c r="J8" i="113"/>
  <c r="I8" i="113"/>
  <c r="H8" i="113"/>
  <c r="G8" i="113"/>
  <c r="F8" i="113"/>
  <c r="E8" i="113"/>
  <c r="D8" i="113"/>
  <c r="D68" i="166"/>
  <c r="D67" i="166"/>
  <c r="D66" i="166"/>
  <c r="D65" i="166"/>
  <c r="D64" i="166"/>
  <c r="D63" i="166"/>
  <c r="D62" i="166"/>
  <c r="D61" i="166"/>
  <c r="D60" i="166"/>
  <c r="D59" i="166"/>
  <c r="D58" i="166"/>
  <c r="D57" i="166"/>
  <c r="D31" i="166"/>
  <c r="D29" i="166"/>
  <c r="D28" i="166"/>
  <c r="D27" i="166"/>
  <c r="D26" i="166"/>
  <c r="D25" i="166"/>
  <c r="D24" i="166"/>
  <c r="D23" i="166"/>
  <c r="D22" i="166"/>
  <c r="D21" i="166"/>
  <c r="D20" i="166"/>
  <c r="D19" i="166"/>
  <c r="D18" i="166"/>
  <c r="D4" i="166" l="1"/>
  <c r="D30" i="166"/>
  <c r="D17" i="166"/>
  <c r="D56" i="166"/>
  <c r="D43" i="166"/>
  <c r="O55" i="66"/>
  <c r="N55" i="66"/>
  <c r="M55" i="66"/>
  <c r="L55" i="66"/>
  <c r="K55" i="66"/>
  <c r="H55" i="66"/>
  <c r="G55" i="66"/>
  <c r="F55" i="66"/>
  <c r="C25" i="66"/>
  <c r="C54" i="66" s="1"/>
  <c r="E26" i="66"/>
  <c r="E55" i="66" s="1"/>
  <c r="J26" i="66"/>
  <c r="J55" i="66" s="1"/>
  <c r="G28" i="6"/>
  <c r="F28" i="6"/>
  <c r="E28" i="6"/>
  <c r="D28" i="6"/>
  <c r="C28" i="6"/>
  <c r="B28" i="6"/>
  <c r="G12" i="6"/>
  <c r="F12" i="6"/>
  <c r="E12" i="6"/>
  <c r="D12" i="6"/>
  <c r="C12" i="6"/>
  <c r="B12" i="6"/>
  <c r="Z10" i="5"/>
  <c r="Z37" i="5" s="1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Z39" i="5"/>
  <c r="Y33" i="5"/>
  <c r="Y35" i="5"/>
  <c r="Y34" i="5"/>
  <c r="AA8" i="5"/>
  <c r="AA7" i="5"/>
  <c r="AA6" i="5"/>
  <c r="F36" i="13"/>
  <c r="F35" i="13"/>
  <c r="F34" i="13"/>
  <c r="F33" i="13"/>
  <c r="F32" i="13"/>
  <c r="F31" i="13"/>
  <c r="F30" i="13"/>
  <c r="F29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1" i="13"/>
  <c r="F13" i="13"/>
  <c r="F10" i="13"/>
  <c r="F9" i="13"/>
  <c r="F8" i="13"/>
  <c r="F36" i="12"/>
  <c r="F35" i="12"/>
  <c r="F34" i="12"/>
  <c r="F33" i="12"/>
  <c r="F32" i="12"/>
  <c r="F31" i="12"/>
  <c r="F30" i="12"/>
  <c r="F29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1" i="12"/>
  <c r="F10" i="12"/>
  <c r="F9" i="12"/>
  <c r="F8" i="12"/>
  <c r="E36" i="13"/>
  <c r="E35" i="13"/>
  <c r="E34" i="13"/>
  <c r="E33" i="13"/>
  <c r="E32" i="13"/>
  <c r="E31" i="13"/>
  <c r="E30" i="13"/>
  <c r="E29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 s="1"/>
  <c r="E11" i="13"/>
  <c r="E10" i="13"/>
  <c r="E9" i="13"/>
  <c r="E36" i="12"/>
  <c r="E35" i="12"/>
  <c r="E34" i="12"/>
  <c r="E33" i="12"/>
  <c r="E32" i="12"/>
  <c r="E31" i="12"/>
  <c r="E30" i="12"/>
  <c r="E29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1" i="12"/>
  <c r="E10" i="12"/>
  <c r="E9" i="12"/>
  <c r="E8" i="13"/>
  <c r="E8" i="12"/>
  <c r="D36" i="13"/>
  <c r="D35" i="13"/>
  <c r="D34" i="13"/>
  <c r="D33" i="13"/>
  <c r="D32" i="13"/>
  <c r="D31" i="13"/>
  <c r="D30" i="13"/>
  <c r="D29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1" i="13"/>
  <c r="D10" i="13"/>
  <c r="D9" i="13"/>
  <c r="D36" i="12"/>
  <c r="D35" i="12"/>
  <c r="D34" i="12"/>
  <c r="D33" i="12"/>
  <c r="D32" i="12"/>
  <c r="D31" i="12"/>
  <c r="D30" i="12"/>
  <c r="D29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1" i="12"/>
  <c r="D10" i="12"/>
  <c r="D9" i="12"/>
  <c r="D8" i="13"/>
  <c r="D8" i="12"/>
  <c r="C36" i="13"/>
  <c r="C35" i="13"/>
  <c r="C32" i="13"/>
  <c r="C34" i="13"/>
  <c r="C33" i="13"/>
  <c r="C31" i="13"/>
  <c r="C30" i="13"/>
  <c r="C29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1" i="13"/>
  <c r="C10" i="13"/>
  <c r="C9" i="13"/>
  <c r="C8" i="13"/>
  <c r="C36" i="12"/>
  <c r="C35" i="12"/>
  <c r="C34" i="12"/>
  <c r="C33" i="12"/>
  <c r="C32" i="12"/>
  <c r="C31" i="12"/>
  <c r="C30" i="12"/>
  <c r="C29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1" i="12"/>
  <c r="C10" i="12"/>
  <c r="C9" i="12"/>
  <c r="C8" i="12"/>
  <c r="B36" i="12"/>
  <c r="B35" i="12"/>
  <c r="B34" i="12"/>
  <c r="B33" i="12"/>
  <c r="B32" i="12"/>
  <c r="B31" i="12"/>
  <c r="B30" i="12"/>
  <c r="B29" i="12"/>
  <c r="B27" i="12"/>
  <c r="B26" i="12"/>
  <c r="B25" i="12"/>
  <c r="B24" i="12"/>
  <c r="B23" i="12"/>
  <c r="B22" i="12"/>
  <c r="B21" i="12"/>
  <c r="B36" i="13"/>
  <c r="B35" i="13"/>
  <c r="B34" i="13"/>
  <c r="B33" i="13"/>
  <c r="B32" i="13"/>
  <c r="B31" i="13"/>
  <c r="B30" i="13"/>
  <c r="B29" i="13"/>
  <c r="B27" i="13"/>
  <c r="B26" i="13"/>
  <c r="B25" i="13"/>
  <c r="B24" i="13"/>
  <c r="B23" i="13"/>
  <c r="B22" i="13"/>
  <c r="B21" i="13"/>
  <c r="B36" i="10"/>
  <c r="B35" i="10"/>
  <c r="B34" i="10"/>
  <c r="B33" i="10"/>
  <c r="B32" i="10"/>
  <c r="B31" i="10"/>
  <c r="B30" i="10"/>
  <c r="B29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1" i="10"/>
  <c r="B10" i="10"/>
  <c r="B9" i="10"/>
  <c r="B36" i="9"/>
  <c r="B35" i="9"/>
  <c r="B34" i="9"/>
  <c r="B33" i="9"/>
  <c r="B32" i="9"/>
  <c r="B31" i="9"/>
  <c r="B30" i="9"/>
  <c r="B29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1" i="9"/>
  <c r="B10" i="9"/>
  <c r="B9" i="9"/>
  <c r="B8" i="10"/>
  <c r="B8" i="9"/>
  <c r="C26" i="66" l="1"/>
  <c r="C55" i="66" s="1"/>
  <c r="B6" i="6"/>
  <c r="T6" i="158"/>
  <c r="R6" i="157"/>
  <c r="T6" i="155"/>
  <c r="T6" i="154"/>
  <c r="T6" i="153"/>
  <c r="O24" i="95"/>
  <c r="X6" i="91"/>
  <c r="B23" i="62"/>
  <c r="D37" i="55"/>
  <c r="T6" i="151"/>
  <c r="T6" i="150"/>
  <c r="T6" i="148"/>
  <c r="T6" i="147"/>
  <c r="T6" i="146"/>
  <c r="T6" i="144"/>
  <c r="T6" i="143"/>
  <c r="T6" i="141"/>
  <c r="T6" i="139"/>
  <c r="T6" i="137"/>
  <c r="T6" i="136"/>
  <c r="T6" i="135"/>
  <c r="T6" i="133"/>
  <c r="T6" i="132"/>
  <c r="T6" i="130"/>
  <c r="T6" i="129"/>
  <c r="T6" i="128"/>
  <c r="T6" i="126"/>
  <c r="T6" i="125"/>
  <c r="T6" i="124"/>
  <c r="T6" i="122"/>
  <c r="T6" i="121"/>
  <c r="T6" i="119"/>
  <c r="T6" i="118"/>
  <c r="T6" i="117"/>
  <c r="Y10" i="5"/>
  <c r="Y37" i="5" s="1"/>
  <c r="CI6" i="56"/>
  <c r="AA10" i="5" l="1"/>
  <c r="C28" i="12"/>
  <c r="C28" i="13"/>
  <c r="B28" i="13"/>
  <c r="D28" i="13"/>
  <c r="C12" i="12"/>
  <c r="B28" i="12"/>
  <c r="F28" i="13"/>
  <c r="D12" i="13"/>
  <c r="E28" i="12"/>
  <c r="B12" i="10"/>
  <c r="B28" i="10"/>
  <c r="E12" i="12"/>
  <c r="B12" i="9"/>
  <c r="D12" i="12"/>
  <c r="F12" i="13"/>
  <c r="E28" i="13"/>
  <c r="C12" i="13"/>
  <c r="F28" i="12"/>
  <c r="F12" i="12"/>
  <c r="D28" i="12"/>
  <c r="B28" i="9"/>
  <c r="N35" i="30"/>
  <c r="M35" i="30"/>
  <c r="L35" i="30"/>
  <c r="K35" i="30"/>
  <c r="J35" i="30"/>
  <c r="I35" i="30"/>
  <c r="H35" i="30"/>
  <c r="G35" i="30"/>
  <c r="F35" i="30"/>
  <c r="E35" i="30"/>
  <c r="D35" i="30"/>
  <c r="C35" i="30"/>
  <c r="Z50" i="5" l="1"/>
  <c r="Z49" i="5"/>
  <c r="Z48" i="5"/>
  <c r="Z47" i="5"/>
  <c r="Z46" i="5"/>
  <c r="Z45" i="5"/>
  <c r="Z44" i="5"/>
  <c r="Z43" i="5"/>
  <c r="Z42" i="5"/>
  <c r="Z41" i="5"/>
  <c r="Z40" i="5"/>
  <c r="Z38" i="5"/>
  <c r="Z35" i="5"/>
  <c r="Z34" i="5"/>
  <c r="Z33" i="5"/>
  <c r="X50" i="5"/>
  <c r="X49" i="5"/>
  <c r="X48" i="5"/>
  <c r="X47" i="5"/>
  <c r="X46" i="5"/>
  <c r="X45" i="5"/>
  <c r="X44" i="5"/>
  <c r="X43" i="5"/>
  <c r="X42" i="5"/>
  <c r="X41" i="5"/>
  <c r="X40" i="5"/>
  <c r="X38" i="5"/>
  <c r="X35" i="5"/>
  <c r="X34" i="5"/>
  <c r="X33" i="5"/>
  <c r="X10" i="5"/>
  <c r="X37" i="5" s="1"/>
  <c r="B22" i="62" l="1"/>
  <c r="S6" i="158" l="1"/>
  <c r="Q6" i="157"/>
  <c r="S6" i="155"/>
  <c r="S6" i="154"/>
  <c r="S6" i="153"/>
  <c r="N24" i="95"/>
  <c r="W6" i="91"/>
  <c r="B31" i="59"/>
  <c r="C31" i="59"/>
  <c r="D31" i="59"/>
  <c r="E31" i="59"/>
  <c r="F31" i="59"/>
  <c r="G31" i="59"/>
  <c r="H31" i="59"/>
  <c r="I31" i="59"/>
  <c r="S6" i="151" l="1"/>
  <c r="S6" i="150"/>
  <c r="S6" i="148"/>
  <c r="S6" i="147"/>
  <c r="S6" i="146"/>
  <c r="S6" i="144"/>
  <c r="S6" i="143"/>
  <c r="S6" i="141"/>
  <c r="S6" i="139"/>
  <c r="S6" i="137"/>
  <c r="S6" i="136"/>
  <c r="S6" i="135"/>
  <c r="S6" i="133"/>
  <c r="S6" i="132"/>
  <c r="S6" i="130"/>
  <c r="S6" i="129"/>
  <c r="S6" i="128"/>
  <c r="S6" i="126"/>
  <c r="S6" i="125"/>
  <c r="S6" i="124"/>
  <c r="S6" i="122"/>
  <c r="S6" i="121"/>
  <c r="S6" i="119"/>
  <c r="S6" i="118"/>
  <c r="S6" i="117"/>
  <c r="H24" i="48" l="1"/>
  <c r="N8" i="47"/>
  <c r="M8" i="47"/>
  <c r="L8" i="47"/>
  <c r="K8" i="47"/>
  <c r="J8" i="47"/>
  <c r="I8" i="47"/>
  <c r="H8" i="47"/>
  <c r="G8" i="47"/>
  <c r="F8" i="47"/>
  <c r="E8" i="47"/>
  <c r="D8" i="47"/>
  <c r="C8" i="47"/>
  <c r="N8" i="44"/>
  <c r="M8" i="44"/>
  <c r="L8" i="44"/>
  <c r="K8" i="44"/>
  <c r="J8" i="44"/>
  <c r="I8" i="44"/>
  <c r="H8" i="44"/>
  <c r="G8" i="44"/>
  <c r="F8" i="44"/>
  <c r="E8" i="44"/>
  <c r="D8" i="44"/>
  <c r="C8" i="44"/>
  <c r="D8" i="43"/>
  <c r="N8" i="43"/>
  <c r="M8" i="43"/>
  <c r="L8" i="43"/>
  <c r="K8" i="43"/>
  <c r="J8" i="43"/>
  <c r="I8" i="43"/>
  <c r="H8" i="43"/>
  <c r="G8" i="43"/>
  <c r="F8" i="43"/>
  <c r="E8" i="43"/>
  <c r="C8" i="43"/>
  <c r="B8" i="44" l="1"/>
  <c r="U6" i="146"/>
  <c r="U6" i="139"/>
  <c r="B36" i="11" l="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R6" i="153" l="1"/>
  <c r="Q6" i="153"/>
  <c r="P6" i="153"/>
  <c r="O6" i="153"/>
  <c r="I8" i="69" l="1"/>
  <c r="F8" i="69"/>
  <c r="E8" i="69"/>
  <c r="C8" i="69"/>
  <c r="B8" i="69"/>
  <c r="H32" i="69"/>
  <c r="H8" i="69" l="1"/>
  <c r="J48" i="66" l="1"/>
  <c r="J47" i="66"/>
  <c r="J46" i="66"/>
  <c r="J45" i="66"/>
  <c r="J44" i="66"/>
  <c r="J43" i="66"/>
  <c r="J42" i="66"/>
  <c r="J41" i="66"/>
  <c r="J39" i="66"/>
  <c r="E48" i="66"/>
  <c r="E47" i="66"/>
  <c r="E46" i="66"/>
  <c r="E45" i="66"/>
  <c r="E44" i="66"/>
  <c r="E43" i="66"/>
  <c r="E42" i="66"/>
  <c r="E41" i="66"/>
  <c r="E40" i="66"/>
  <c r="C40" i="66" s="1"/>
  <c r="E39" i="66"/>
  <c r="J19" i="66"/>
  <c r="J18" i="66"/>
  <c r="J17" i="66"/>
  <c r="J16" i="66"/>
  <c r="J15" i="66"/>
  <c r="J14" i="66"/>
  <c r="J13" i="66"/>
  <c r="J12" i="66"/>
  <c r="J11" i="66"/>
  <c r="J10" i="66"/>
  <c r="E19" i="66"/>
  <c r="E18" i="66"/>
  <c r="E17" i="66"/>
  <c r="E16" i="66"/>
  <c r="E15" i="66"/>
  <c r="E14" i="66"/>
  <c r="E13" i="66"/>
  <c r="E12" i="66"/>
  <c r="E11" i="66"/>
  <c r="E10" i="66"/>
  <c r="C46" i="66" l="1"/>
  <c r="C45" i="66"/>
  <c r="C10" i="66"/>
  <c r="C11" i="66"/>
  <c r="C39" i="66"/>
  <c r="C15" i="66"/>
  <c r="C17" i="66"/>
  <c r="C12" i="66"/>
  <c r="C18" i="66"/>
  <c r="C13" i="66"/>
  <c r="C19" i="66"/>
  <c r="C42" i="66"/>
  <c r="C43" i="66"/>
  <c r="C41" i="66"/>
  <c r="C48" i="66"/>
  <c r="C47" i="66"/>
  <c r="C14" i="66"/>
  <c r="C44" i="66"/>
  <c r="C16" i="66"/>
  <c r="I32" i="69"/>
  <c r="M24" i="95"/>
  <c r="R6" i="154"/>
  <c r="R6" i="155"/>
  <c r="P6" i="157"/>
  <c r="R6" i="158"/>
  <c r="V6" i="91" l="1"/>
  <c r="B20" i="62"/>
  <c r="R6" i="151"/>
  <c r="R6" i="150"/>
  <c r="R6" i="148"/>
  <c r="R6" i="147"/>
  <c r="R6" i="144"/>
  <c r="R6" i="143"/>
  <c r="R6" i="141"/>
  <c r="R6" i="137"/>
  <c r="R6" i="136"/>
  <c r="R6" i="135"/>
  <c r="R6" i="133"/>
  <c r="R6" i="132"/>
  <c r="U6" i="130"/>
  <c r="U6" i="129" l="1"/>
  <c r="U6" i="128"/>
  <c r="U6" i="126"/>
  <c r="U6" i="125"/>
  <c r="U6" i="124"/>
  <c r="U6" i="122"/>
  <c r="U6" i="121"/>
  <c r="U6" i="119"/>
  <c r="U6" i="118"/>
  <c r="U6" i="117"/>
  <c r="I6" i="6" l="1"/>
  <c r="U6" i="158" l="1"/>
  <c r="O6" i="157"/>
  <c r="S6" i="157"/>
  <c r="Q6" i="155"/>
  <c r="Q6" i="154"/>
  <c r="U6" i="153"/>
  <c r="F10" i="51" l="1"/>
  <c r="B8" i="47"/>
  <c r="N30" i="48"/>
  <c r="F30" i="48"/>
  <c r="D30" i="48"/>
  <c r="B27" i="47"/>
  <c r="E33" i="48"/>
  <c r="E32" i="48"/>
  <c r="D32" i="48"/>
  <c r="D29" i="48"/>
  <c r="M22" i="48" l="1"/>
  <c r="N23" i="48"/>
  <c r="G24" i="48"/>
  <c r="E31" i="48"/>
  <c r="E30" i="48"/>
  <c r="M30" i="48"/>
  <c r="D31" i="48"/>
  <c r="G29" i="48"/>
  <c r="D25" i="48"/>
  <c r="C31" i="48"/>
  <c r="G30" i="48"/>
  <c r="B22" i="47"/>
  <c r="B26" i="47"/>
  <c r="B19" i="47"/>
  <c r="L26" i="48"/>
  <c r="G31" i="48"/>
  <c r="G10" i="51"/>
  <c r="E28" i="48"/>
  <c r="N29" i="48"/>
  <c r="B19" i="46"/>
  <c r="B23" i="46"/>
  <c r="B27" i="46"/>
  <c r="B33" i="46"/>
  <c r="L22" i="48"/>
  <c r="M23" i="48"/>
  <c r="F24" i="48"/>
  <c r="N24" i="48"/>
  <c r="M33" i="48"/>
  <c r="N22" i="48"/>
  <c r="D24" i="48"/>
  <c r="J8" i="46"/>
  <c r="N8" i="46"/>
  <c r="B28" i="46"/>
  <c r="B23" i="47"/>
  <c r="B28" i="47"/>
  <c r="M26" i="48"/>
  <c r="F28" i="48"/>
  <c r="N28" i="48"/>
  <c r="B25" i="46"/>
  <c r="B29" i="46"/>
  <c r="B24" i="47"/>
  <c r="C29" i="48"/>
  <c r="E19" i="48"/>
  <c r="E25" i="48"/>
  <c r="N26" i="48"/>
  <c r="G28" i="48"/>
  <c r="B33" i="47"/>
  <c r="N33" i="48"/>
  <c r="B22" i="46"/>
  <c r="B26" i="46"/>
  <c r="B32" i="46"/>
  <c r="F8" i="46"/>
  <c r="F29" i="48"/>
  <c r="D33" i="48"/>
  <c r="C25" i="48"/>
  <c r="C32" i="48"/>
  <c r="L23" i="48"/>
  <c r="E24" i="48"/>
  <c r="M24" i="48"/>
  <c r="N25" i="48"/>
  <c r="K26" i="48"/>
  <c r="H28" i="48"/>
  <c r="E29" i="48"/>
  <c r="M29" i="48"/>
  <c r="N32" i="48"/>
  <c r="F31" i="48"/>
  <c r="B31" i="46"/>
  <c r="C30" i="48"/>
  <c r="B25" i="47"/>
  <c r="B31" i="47"/>
  <c r="B24" i="46"/>
  <c r="B30" i="47"/>
  <c r="B32" i="47"/>
  <c r="G8" i="46"/>
  <c r="K8" i="46"/>
  <c r="D8" i="46"/>
  <c r="H8" i="46"/>
  <c r="L8" i="46"/>
  <c r="E8" i="46"/>
  <c r="I8" i="46"/>
  <c r="M8" i="46"/>
  <c r="B30" i="46"/>
  <c r="B29" i="47"/>
  <c r="M8" i="49"/>
  <c r="L8" i="49"/>
  <c r="K8" i="49"/>
  <c r="J8" i="49"/>
  <c r="E8" i="49"/>
  <c r="D8" i="49"/>
  <c r="C8" i="49"/>
  <c r="H8" i="49" l="1"/>
  <c r="N8" i="49"/>
  <c r="G8" i="49"/>
  <c r="I8" i="49"/>
  <c r="F8" i="49"/>
  <c r="C8" i="46"/>
  <c r="B8" i="46" s="1"/>
  <c r="C36" i="14"/>
  <c r="B36" i="14"/>
  <c r="C35" i="14"/>
  <c r="B35" i="14"/>
  <c r="C34" i="14"/>
  <c r="B34" i="14"/>
  <c r="C33" i="14"/>
  <c r="B33" i="14"/>
  <c r="F32" i="14"/>
  <c r="E32" i="14"/>
  <c r="D32" i="14"/>
  <c r="C32" i="14"/>
  <c r="B32" i="14"/>
  <c r="F31" i="14"/>
  <c r="E31" i="14"/>
  <c r="D31" i="14"/>
  <c r="C31" i="14"/>
  <c r="B31" i="14"/>
  <c r="F30" i="14"/>
  <c r="E30" i="14"/>
  <c r="D30" i="14"/>
  <c r="C30" i="14"/>
  <c r="B30" i="14"/>
  <c r="F29" i="14"/>
  <c r="E29" i="14"/>
  <c r="D29" i="14"/>
  <c r="C29" i="14"/>
  <c r="B29" i="14"/>
  <c r="F28" i="14"/>
  <c r="E28" i="14"/>
  <c r="D28" i="14"/>
  <c r="C28" i="14"/>
  <c r="B28" i="14"/>
  <c r="F27" i="14"/>
  <c r="E27" i="14"/>
  <c r="D27" i="14"/>
  <c r="C27" i="14"/>
  <c r="B27" i="14"/>
  <c r="D26" i="14"/>
  <c r="C26" i="14"/>
  <c r="B26" i="14"/>
  <c r="F25" i="14"/>
  <c r="E25" i="14"/>
  <c r="D25" i="14"/>
  <c r="C25" i="14"/>
  <c r="B25" i="14"/>
  <c r="F24" i="14"/>
  <c r="E24" i="14"/>
  <c r="D24" i="14"/>
  <c r="C24" i="14"/>
  <c r="B24" i="14"/>
  <c r="F23" i="14"/>
  <c r="E23" i="14"/>
  <c r="D23" i="14"/>
  <c r="C23" i="14"/>
  <c r="B23" i="14"/>
  <c r="F22" i="14"/>
  <c r="E22" i="14"/>
  <c r="D22" i="14"/>
  <c r="C22" i="14"/>
  <c r="B22" i="14"/>
  <c r="F21" i="14"/>
  <c r="E21" i="14"/>
  <c r="D21" i="14"/>
  <c r="C21" i="14"/>
  <c r="B21" i="14"/>
  <c r="F20" i="14"/>
  <c r="D20" i="14"/>
  <c r="C20" i="14"/>
  <c r="C19" i="14"/>
  <c r="F18" i="14"/>
  <c r="E18" i="14"/>
  <c r="D18" i="14"/>
  <c r="C18" i="14"/>
  <c r="F17" i="14"/>
  <c r="C17" i="14"/>
  <c r="F16" i="14"/>
  <c r="C16" i="14"/>
  <c r="C15" i="14"/>
  <c r="F14" i="14"/>
  <c r="C14" i="14"/>
  <c r="F13" i="14"/>
  <c r="C13" i="14"/>
  <c r="F12" i="14"/>
  <c r="C12" i="14"/>
  <c r="F11" i="14"/>
  <c r="D11" i="14"/>
  <c r="C11" i="14"/>
  <c r="C10" i="14"/>
  <c r="F9" i="14"/>
  <c r="C9" i="14"/>
  <c r="C8" i="14"/>
  <c r="Y59" i="7"/>
  <c r="Y55" i="7"/>
  <c r="Y51" i="7"/>
  <c r="Y47" i="7"/>
  <c r="Y43" i="7"/>
  <c r="Y39" i="7"/>
  <c r="Y34" i="7"/>
  <c r="Y29" i="7"/>
  <c r="Y24" i="7"/>
  <c r="Y19" i="7"/>
  <c r="Y14" i="7"/>
  <c r="Y9" i="7"/>
  <c r="B8" i="49" l="1"/>
  <c r="G37" i="55" l="1"/>
  <c r="U6" i="155" l="1"/>
  <c r="U6" i="154"/>
  <c r="L24" i="95"/>
  <c r="U6" i="91"/>
  <c r="K32" i="69" l="1"/>
  <c r="E32" i="69"/>
  <c r="F32" i="69"/>
  <c r="B32" i="69"/>
  <c r="K8" i="69"/>
  <c r="B19" i="62" l="1"/>
  <c r="N12" i="45"/>
  <c r="M12" i="45"/>
  <c r="L12" i="45"/>
  <c r="J12" i="45"/>
  <c r="I12" i="45"/>
  <c r="H12" i="45"/>
  <c r="G12" i="45"/>
  <c r="F12" i="45"/>
  <c r="Q6" i="151"/>
  <c r="Q6" i="150" l="1"/>
  <c r="Q6" i="148"/>
  <c r="Q6" i="147"/>
  <c r="Q6" i="144"/>
  <c r="Q6" i="143"/>
  <c r="Q6" i="141"/>
  <c r="Q6" i="137" l="1"/>
  <c r="Q6" i="136"/>
  <c r="Q6" i="135"/>
  <c r="Q6" i="133"/>
  <c r="Q6" i="132"/>
  <c r="Q6" i="130"/>
  <c r="Q6" i="129"/>
  <c r="Q6" i="128"/>
  <c r="Q6" i="126"/>
  <c r="Q6" i="125"/>
  <c r="Q6" i="124" l="1"/>
  <c r="Q6" i="122"/>
  <c r="Q6" i="121"/>
  <c r="Q6" i="119"/>
  <c r="Q6" i="118"/>
  <c r="Q6" i="117"/>
  <c r="W50" i="5"/>
  <c r="W49" i="5"/>
  <c r="W48" i="5"/>
  <c r="W47" i="5"/>
  <c r="W46" i="5"/>
  <c r="W45" i="5"/>
  <c r="W44" i="5"/>
  <c r="W43" i="5"/>
  <c r="W42" i="5"/>
  <c r="W41" i="5"/>
  <c r="W40" i="5"/>
  <c r="W38" i="5"/>
  <c r="W35" i="5"/>
  <c r="W34" i="5"/>
  <c r="W33" i="5"/>
  <c r="W10" i="5"/>
  <c r="W37" i="5" l="1"/>
  <c r="G28" i="91"/>
  <c r="Y27" i="91"/>
  <c r="F27" i="91"/>
  <c r="E27" i="91"/>
  <c r="D27" i="91"/>
  <c r="C27" i="91"/>
  <c r="B27" i="91"/>
  <c r="Y6" i="91"/>
  <c r="T6" i="91"/>
  <c r="I8" i="59" l="1"/>
  <c r="H8" i="59"/>
  <c r="BZ31" i="116" l="1"/>
  <c r="BY31" i="116"/>
  <c r="BW31" i="116"/>
  <c r="BV31" i="116"/>
  <c r="BU31" i="116"/>
  <c r="BT31" i="116"/>
  <c r="BS31" i="116"/>
  <c r="BR31" i="116"/>
  <c r="I31" i="116"/>
  <c r="H31" i="116"/>
  <c r="G31" i="116"/>
  <c r="F31" i="116"/>
  <c r="E31" i="116"/>
  <c r="D31" i="116"/>
  <c r="C31" i="116"/>
  <c r="B31" i="116"/>
  <c r="BZ8" i="116"/>
  <c r="BY8" i="116"/>
  <c r="BW8" i="116"/>
  <c r="BV8" i="116"/>
  <c r="BU8" i="116"/>
  <c r="BT8" i="116"/>
  <c r="BS8" i="116"/>
  <c r="BR8" i="116"/>
  <c r="I8" i="116"/>
  <c r="H8" i="116"/>
  <c r="G8" i="116"/>
  <c r="F8" i="116"/>
  <c r="E8" i="116"/>
  <c r="D8" i="116"/>
  <c r="C8" i="116"/>
  <c r="B8" i="116"/>
  <c r="B21" i="62"/>
  <c r="B18" i="62"/>
  <c r="B17" i="62"/>
  <c r="B16" i="62"/>
  <c r="B15" i="62"/>
  <c r="B14" i="62"/>
  <c r="B13" i="62"/>
  <c r="B12" i="62"/>
  <c r="B11" i="62"/>
  <c r="B10" i="62"/>
  <c r="B9" i="62"/>
  <c r="B8" i="62"/>
  <c r="B7" i="62"/>
  <c r="BX31" i="59"/>
  <c r="BW31" i="59"/>
  <c r="BU31" i="59"/>
  <c r="BT31" i="59"/>
  <c r="BS31" i="59"/>
  <c r="BR31" i="59"/>
  <c r="BQ31" i="59"/>
  <c r="BP31" i="59"/>
  <c r="BX8" i="59"/>
  <c r="BW8" i="59"/>
  <c r="BU8" i="59"/>
  <c r="BT8" i="59"/>
  <c r="BS8" i="59"/>
  <c r="BR8" i="59"/>
  <c r="BQ8" i="59"/>
  <c r="BP8" i="59"/>
  <c r="G8" i="59"/>
  <c r="F8" i="59"/>
  <c r="E8" i="59"/>
  <c r="D8" i="59"/>
  <c r="C8" i="59"/>
  <c r="B8" i="59"/>
  <c r="U6" i="151" l="1"/>
  <c r="U6" i="150"/>
  <c r="U6" i="148"/>
  <c r="U6" i="147"/>
  <c r="U6" i="144"/>
  <c r="U6" i="143"/>
  <c r="U6" i="141"/>
  <c r="B33" i="48"/>
  <c r="B32" i="48"/>
  <c r="B31" i="48"/>
  <c r="B30" i="48"/>
  <c r="B29" i="48"/>
  <c r="B28" i="48"/>
  <c r="B26" i="48"/>
  <c r="B25" i="48"/>
  <c r="B24" i="48"/>
  <c r="B23" i="48"/>
  <c r="B22" i="48"/>
  <c r="I19" i="48"/>
  <c r="H19" i="48"/>
  <c r="G19" i="48"/>
  <c r="F19" i="48"/>
  <c r="B19" i="48"/>
  <c r="U10" i="5"/>
  <c r="U37" i="5" s="1"/>
  <c r="T10" i="5"/>
  <c r="T37" i="5" s="1"/>
  <c r="S10" i="5"/>
  <c r="S37" i="5" s="1"/>
  <c r="R10" i="5"/>
  <c r="R37" i="5" s="1"/>
  <c r="Q10" i="5"/>
  <c r="Q37" i="5" s="1"/>
  <c r="P10" i="5"/>
  <c r="P37" i="5" s="1"/>
  <c r="O10" i="5"/>
  <c r="O37" i="5" s="1"/>
  <c r="N10" i="5"/>
  <c r="N37" i="5" s="1"/>
  <c r="M10" i="5"/>
  <c r="M37" i="5" s="1"/>
  <c r="L10" i="5"/>
  <c r="L37" i="5" s="1"/>
  <c r="K10" i="5"/>
  <c r="J10" i="5"/>
  <c r="J37" i="5" s="1"/>
  <c r="V10" i="5"/>
  <c r="B29" i="43"/>
  <c r="V50" i="5"/>
  <c r="V49" i="5"/>
  <c r="V48" i="5"/>
  <c r="V47" i="5"/>
  <c r="V46" i="5"/>
  <c r="V45" i="5"/>
  <c r="V44" i="5"/>
  <c r="V43" i="5"/>
  <c r="V42" i="5"/>
  <c r="V41" i="5"/>
  <c r="V40" i="5"/>
  <c r="V38" i="5"/>
  <c r="V35" i="5"/>
  <c r="V34" i="5"/>
  <c r="V33" i="5"/>
  <c r="C12" i="15"/>
  <c r="C10" i="15"/>
  <c r="C9" i="15"/>
  <c r="C8" i="15"/>
  <c r="C25" i="112"/>
  <c r="D25" i="112"/>
  <c r="E25" i="112"/>
  <c r="F25" i="112"/>
  <c r="G25" i="112"/>
  <c r="H25" i="112"/>
  <c r="I25" i="112"/>
  <c r="J25" i="112"/>
  <c r="K25" i="112"/>
  <c r="L25" i="112"/>
  <c r="M25" i="112"/>
  <c r="N25" i="112"/>
  <c r="C16" i="112"/>
  <c r="D16" i="112"/>
  <c r="E16" i="112"/>
  <c r="F16" i="112"/>
  <c r="G16" i="112"/>
  <c r="H16" i="112"/>
  <c r="I16" i="112"/>
  <c r="J16" i="112"/>
  <c r="K16" i="112"/>
  <c r="L16" i="112"/>
  <c r="M16" i="112"/>
  <c r="N16" i="112"/>
  <c r="X34" i="7"/>
  <c r="X29" i="7"/>
  <c r="X24" i="7"/>
  <c r="X19" i="7"/>
  <c r="X14" i="7"/>
  <c r="X9" i="7"/>
  <c r="W9" i="7"/>
  <c r="V9" i="7"/>
  <c r="U9" i="7"/>
  <c r="R9" i="7"/>
  <c r="Q9" i="7"/>
  <c r="P9" i="7"/>
  <c r="O9" i="7"/>
  <c r="N9" i="7"/>
  <c r="M9" i="7"/>
  <c r="L9" i="7"/>
  <c r="K9" i="7"/>
  <c r="J9" i="7"/>
  <c r="C6" i="6"/>
  <c r="P6" i="137"/>
  <c r="P6" i="136"/>
  <c r="P6" i="135"/>
  <c r="P6" i="133"/>
  <c r="P6" i="132"/>
  <c r="P6" i="130"/>
  <c r="P6" i="129"/>
  <c r="P6" i="128"/>
  <c r="P6" i="126"/>
  <c r="P6" i="125"/>
  <c r="P6" i="124"/>
  <c r="P6" i="122"/>
  <c r="P6" i="121"/>
  <c r="P6" i="119"/>
  <c r="P6" i="118"/>
  <c r="P6" i="117"/>
  <c r="X47" i="7"/>
  <c r="W59" i="7"/>
  <c r="W55" i="7"/>
  <c r="W51" i="7"/>
  <c r="W47" i="7"/>
  <c r="W43" i="7"/>
  <c r="W39" i="7"/>
  <c r="W34" i="7"/>
  <c r="W29" i="7"/>
  <c r="W24" i="7"/>
  <c r="W19" i="7"/>
  <c r="W14" i="7"/>
  <c r="K24" i="95"/>
  <c r="P39" i="5"/>
  <c r="O39" i="5"/>
  <c r="N39" i="5"/>
  <c r="M39" i="5"/>
  <c r="L39" i="5"/>
  <c r="K39" i="5"/>
  <c r="J39" i="5"/>
  <c r="Y6" i="107"/>
  <c r="Y27" i="107"/>
  <c r="Y27" i="106"/>
  <c r="Y27" i="97"/>
  <c r="Y27" i="96"/>
  <c r="P24" i="95"/>
  <c r="Y27" i="93"/>
  <c r="Y27" i="92"/>
  <c r="D6" i="6"/>
  <c r="N8" i="45"/>
  <c r="M8" i="45"/>
  <c r="L8" i="45"/>
  <c r="K8" i="45"/>
  <c r="J8" i="45"/>
  <c r="I8" i="45"/>
  <c r="H8" i="45"/>
  <c r="G8" i="45"/>
  <c r="F8" i="45"/>
  <c r="E8" i="45"/>
  <c r="D8" i="45"/>
  <c r="C8" i="45"/>
  <c r="N8" i="48"/>
  <c r="M8" i="48"/>
  <c r="L8" i="48"/>
  <c r="K8" i="48"/>
  <c r="I8" i="48"/>
  <c r="H8" i="48"/>
  <c r="G8" i="48"/>
  <c r="F8" i="48"/>
  <c r="E8" i="48"/>
  <c r="D8" i="48"/>
  <c r="C8" i="48"/>
  <c r="B8" i="48"/>
  <c r="N8" i="51"/>
  <c r="M8" i="51"/>
  <c r="L8" i="51"/>
  <c r="K8" i="51"/>
  <c r="H8" i="51"/>
  <c r="G8" i="51"/>
  <c r="F8" i="51"/>
  <c r="E8" i="51"/>
  <c r="D8" i="51"/>
  <c r="C8" i="51"/>
  <c r="B8" i="51"/>
  <c r="I8" i="51"/>
  <c r="J8" i="51"/>
  <c r="B10" i="49"/>
  <c r="B33" i="49"/>
  <c r="B32" i="49"/>
  <c r="B31" i="49"/>
  <c r="B30" i="49"/>
  <c r="B29" i="49"/>
  <c r="B28" i="49"/>
  <c r="B27" i="49"/>
  <c r="B26" i="49"/>
  <c r="B25" i="49"/>
  <c r="B24" i="49"/>
  <c r="B23" i="49"/>
  <c r="B22" i="49"/>
  <c r="B21" i="49"/>
  <c r="B20" i="49"/>
  <c r="B19" i="49"/>
  <c r="B19" i="51" s="1"/>
  <c r="B18" i="49"/>
  <c r="B18" i="51" s="1"/>
  <c r="B17" i="49"/>
  <c r="B17" i="51" s="1"/>
  <c r="B16" i="49"/>
  <c r="B15" i="49"/>
  <c r="B14" i="49"/>
  <c r="B13" i="49"/>
  <c r="B12" i="49"/>
  <c r="U50" i="5"/>
  <c r="U49" i="5"/>
  <c r="U48" i="5"/>
  <c r="U47" i="5"/>
  <c r="U46" i="5"/>
  <c r="U45" i="5"/>
  <c r="U44" i="5"/>
  <c r="U43" i="5"/>
  <c r="U42" i="5"/>
  <c r="U41" i="5"/>
  <c r="U40" i="5"/>
  <c r="U38" i="5"/>
  <c r="U35" i="5"/>
  <c r="U34" i="5"/>
  <c r="U33" i="5"/>
  <c r="L27" i="45"/>
  <c r="F26" i="45"/>
  <c r="E26" i="45"/>
  <c r="D26" i="45"/>
  <c r="K24" i="45"/>
  <c r="B31" i="44"/>
  <c r="B30" i="44"/>
  <c r="B33" i="44"/>
  <c r="B32" i="44"/>
  <c r="B28" i="44"/>
  <c r="B27" i="44"/>
  <c r="B26" i="44"/>
  <c r="B25" i="44"/>
  <c r="B24" i="44"/>
  <c r="B23" i="44"/>
  <c r="B22" i="44"/>
  <c r="B21" i="44"/>
  <c r="B19" i="44"/>
  <c r="B12" i="44"/>
  <c r="B10" i="44"/>
  <c r="B31" i="43"/>
  <c r="B30" i="43"/>
  <c r="B10" i="43"/>
  <c r="B8" i="43"/>
  <c r="B8" i="45" s="1"/>
  <c r="B33" i="43"/>
  <c r="B32" i="43"/>
  <c r="B28" i="43"/>
  <c r="B27" i="43"/>
  <c r="B26" i="43"/>
  <c r="B25" i="43"/>
  <c r="B24" i="43"/>
  <c r="B23" i="43"/>
  <c r="B22" i="43"/>
  <c r="B21" i="43"/>
  <c r="B19" i="43"/>
  <c r="B12" i="43"/>
  <c r="U6" i="135"/>
  <c r="U6" i="133"/>
  <c r="R6" i="128"/>
  <c r="R6" i="117"/>
  <c r="U6" i="137"/>
  <c r="U6" i="136"/>
  <c r="R6" i="130"/>
  <c r="R6" i="129"/>
  <c r="R6" i="126"/>
  <c r="R6" i="125"/>
  <c r="R6" i="122"/>
  <c r="R6" i="121"/>
  <c r="R6" i="119"/>
  <c r="R6" i="118"/>
  <c r="N6" i="118"/>
  <c r="O6" i="118"/>
  <c r="C6" i="13"/>
  <c r="C6" i="12"/>
  <c r="E6" i="12"/>
  <c r="C32" i="69"/>
  <c r="L32" i="69"/>
  <c r="DH6" i="56"/>
  <c r="DG6" i="56"/>
  <c r="DF6" i="56"/>
  <c r="DE6" i="56"/>
  <c r="DD6" i="56"/>
  <c r="DC6" i="56"/>
  <c r="DB6" i="56"/>
  <c r="DA6" i="56"/>
  <c r="CZ6" i="56"/>
  <c r="CY6" i="56"/>
  <c r="CX6" i="56"/>
  <c r="CW6" i="56"/>
  <c r="DK6" i="56" s="1"/>
  <c r="CT6" i="56"/>
  <c r="CS6" i="56"/>
  <c r="CR6" i="56"/>
  <c r="CQ6" i="56"/>
  <c r="CP6" i="56"/>
  <c r="CO6" i="56"/>
  <c r="CN6" i="56"/>
  <c r="CM6" i="56"/>
  <c r="CL6" i="56"/>
  <c r="CK6" i="56"/>
  <c r="CJ6" i="56"/>
  <c r="BR6" i="56"/>
  <c r="BQ6" i="56"/>
  <c r="BP6" i="56"/>
  <c r="BO6" i="56"/>
  <c r="BN6" i="56"/>
  <c r="BM6" i="56"/>
  <c r="BL6" i="56"/>
  <c r="BK6" i="56"/>
  <c r="BJ6" i="56"/>
  <c r="BI6" i="56"/>
  <c r="BH6" i="56"/>
  <c r="BG6" i="56"/>
  <c r="BD6" i="56"/>
  <c r="BC6" i="56"/>
  <c r="BB6" i="56"/>
  <c r="BA6" i="56"/>
  <c r="AZ6" i="56"/>
  <c r="AY6" i="56"/>
  <c r="AX6" i="56"/>
  <c r="AW6" i="56"/>
  <c r="AV6" i="56"/>
  <c r="AU6" i="56"/>
  <c r="AT6" i="56"/>
  <c r="AS6" i="56"/>
  <c r="N6" i="56"/>
  <c r="M6" i="56"/>
  <c r="L6" i="56"/>
  <c r="K6" i="56"/>
  <c r="J6" i="56"/>
  <c r="I6" i="56"/>
  <c r="H6" i="56"/>
  <c r="G6" i="56"/>
  <c r="F6" i="56"/>
  <c r="E6" i="56"/>
  <c r="AG6" i="56" s="1"/>
  <c r="D6" i="56"/>
  <c r="C6" i="56"/>
  <c r="V59" i="7"/>
  <c r="V55" i="7"/>
  <c r="V51" i="7"/>
  <c r="V47" i="7"/>
  <c r="V43" i="7"/>
  <c r="V39" i="7"/>
  <c r="V34" i="7"/>
  <c r="V29" i="7"/>
  <c r="V24" i="7"/>
  <c r="V19" i="7"/>
  <c r="V14" i="7"/>
  <c r="O6" i="117"/>
  <c r="O6" i="119"/>
  <c r="O6" i="121"/>
  <c r="O6" i="122"/>
  <c r="O6" i="124"/>
  <c r="O6" i="125"/>
  <c r="O6" i="126"/>
  <c r="O6" i="128"/>
  <c r="O6" i="129"/>
  <c r="O6" i="130"/>
  <c r="O6" i="132"/>
  <c r="O6" i="133"/>
  <c r="O6" i="135"/>
  <c r="O6" i="136"/>
  <c r="O6" i="137"/>
  <c r="N25" i="111"/>
  <c r="M25" i="111"/>
  <c r="L25" i="111"/>
  <c r="K25" i="111"/>
  <c r="J25" i="111"/>
  <c r="I25" i="111"/>
  <c r="H25" i="111"/>
  <c r="G25" i="111"/>
  <c r="F25" i="111"/>
  <c r="E25" i="111"/>
  <c r="D25" i="111"/>
  <c r="D6" i="158"/>
  <c r="C6" i="158"/>
  <c r="D6" i="155"/>
  <c r="C6" i="155"/>
  <c r="D6" i="154"/>
  <c r="C6" i="154"/>
  <c r="D6" i="153"/>
  <c r="C6" i="153"/>
  <c r="D6" i="151"/>
  <c r="C6" i="151"/>
  <c r="D6" i="150"/>
  <c r="C6" i="150"/>
  <c r="D6" i="148"/>
  <c r="C6" i="148"/>
  <c r="D6" i="147"/>
  <c r="C6" i="147"/>
  <c r="D6" i="146"/>
  <c r="C6" i="146"/>
  <c r="D6" i="144"/>
  <c r="C6" i="144"/>
  <c r="D6" i="143"/>
  <c r="C6" i="143"/>
  <c r="D6" i="141"/>
  <c r="C6" i="141"/>
  <c r="D6" i="140"/>
  <c r="C6" i="140"/>
  <c r="D6" i="139"/>
  <c r="C6" i="139"/>
  <c r="N6" i="137"/>
  <c r="M6" i="137"/>
  <c r="L6" i="137"/>
  <c r="K6" i="137"/>
  <c r="J6" i="137"/>
  <c r="I6" i="137"/>
  <c r="H6" i="137"/>
  <c r="G6" i="137"/>
  <c r="F6" i="137"/>
  <c r="E6" i="137"/>
  <c r="D6" i="137"/>
  <c r="C6" i="137"/>
  <c r="N6" i="136"/>
  <c r="M6" i="136"/>
  <c r="L6" i="136"/>
  <c r="K6" i="136"/>
  <c r="J6" i="136"/>
  <c r="I6" i="136"/>
  <c r="H6" i="136"/>
  <c r="G6" i="136"/>
  <c r="F6" i="136"/>
  <c r="E6" i="136"/>
  <c r="D6" i="136"/>
  <c r="C6" i="136"/>
  <c r="N6" i="135"/>
  <c r="M6" i="135"/>
  <c r="L6" i="135"/>
  <c r="K6" i="135"/>
  <c r="J6" i="135"/>
  <c r="I6" i="135"/>
  <c r="H6" i="135"/>
  <c r="G6" i="135"/>
  <c r="F6" i="135"/>
  <c r="E6" i="135"/>
  <c r="D6" i="135"/>
  <c r="C6" i="135"/>
  <c r="N6" i="133"/>
  <c r="M6" i="133"/>
  <c r="L6" i="133"/>
  <c r="K6" i="133"/>
  <c r="J6" i="133"/>
  <c r="I6" i="133"/>
  <c r="H6" i="133"/>
  <c r="G6" i="133"/>
  <c r="F6" i="133"/>
  <c r="E6" i="133"/>
  <c r="D6" i="133"/>
  <c r="C6" i="133"/>
  <c r="U6" i="132"/>
  <c r="N6" i="132"/>
  <c r="M6" i="132"/>
  <c r="L6" i="132"/>
  <c r="K6" i="132"/>
  <c r="J6" i="132"/>
  <c r="I6" i="132"/>
  <c r="H6" i="132"/>
  <c r="G6" i="132"/>
  <c r="F6" i="132"/>
  <c r="E6" i="132"/>
  <c r="D6" i="132"/>
  <c r="C6" i="132"/>
  <c r="N6" i="130"/>
  <c r="M6" i="130"/>
  <c r="L6" i="130"/>
  <c r="K6" i="130"/>
  <c r="J6" i="130"/>
  <c r="I6" i="130"/>
  <c r="H6" i="130"/>
  <c r="G6" i="130"/>
  <c r="F6" i="130"/>
  <c r="E6" i="130"/>
  <c r="D6" i="130"/>
  <c r="C6" i="130"/>
  <c r="N6" i="129"/>
  <c r="M6" i="129"/>
  <c r="L6" i="129"/>
  <c r="K6" i="129"/>
  <c r="J6" i="129"/>
  <c r="I6" i="129"/>
  <c r="H6" i="129"/>
  <c r="G6" i="129"/>
  <c r="F6" i="129"/>
  <c r="E6" i="129"/>
  <c r="D6" i="129"/>
  <c r="C6" i="129"/>
  <c r="N6" i="128"/>
  <c r="M6" i="128"/>
  <c r="L6" i="128"/>
  <c r="K6" i="128"/>
  <c r="J6" i="128"/>
  <c r="I6" i="128"/>
  <c r="H6" i="128"/>
  <c r="G6" i="128"/>
  <c r="F6" i="128"/>
  <c r="E6" i="128"/>
  <c r="D6" i="128"/>
  <c r="C6" i="128"/>
  <c r="N6" i="126"/>
  <c r="M6" i="126"/>
  <c r="L6" i="126"/>
  <c r="K6" i="126"/>
  <c r="J6" i="126"/>
  <c r="I6" i="126"/>
  <c r="H6" i="126"/>
  <c r="G6" i="126"/>
  <c r="F6" i="126"/>
  <c r="E6" i="126"/>
  <c r="D6" i="126"/>
  <c r="C6" i="126"/>
  <c r="N6" i="125"/>
  <c r="M6" i="125"/>
  <c r="L6" i="125"/>
  <c r="K6" i="125"/>
  <c r="J6" i="125"/>
  <c r="I6" i="125"/>
  <c r="H6" i="125"/>
  <c r="G6" i="125"/>
  <c r="F6" i="125"/>
  <c r="E6" i="125"/>
  <c r="D6" i="125"/>
  <c r="C6" i="125"/>
  <c r="R6" i="124"/>
  <c r="N6" i="124"/>
  <c r="M6" i="124"/>
  <c r="L6" i="124"/>
  <c r="K6" i="124"/>
  <c r="J6" i="124"/>
  <c r="I6" i="124"/>
  <c r="H6" i="124"/>
  <c r="G6" i="124"/>
  <c r="F6" i="124"/>
  <c r="E6" i="124"/>
  <c r="D6" i="124"/>
  <c r="C6" i="124"/>
  <c r="N6" i="122"/>
  <c r="M6" i="122"/>
  <c r="L6" i="122"/>
  <c r="K6" i="122"/>
  <c r="J6" i="122"/>
  <c r="I6" i="122"/>
  <c r="H6" i="122"/>
  <c r="G6" i="122"/>
  <c r="F6" i="122"/>
  <c r="E6" i="122"/>
  <c r="D6" i="122"/>
  <c r="C6" i="122"/>
  <c r="N6" i="121"/>
  <c r="M6" i="121"/>
  <c r="L6" i="121"/>
  <c r="K6" i="121"/>
  <c r="J6" i="121"/>
  <c r="I6" i="121"/>
  <c r="H6" i="121"/>
  <c r="G6" i="121"/>
  <c r="F6" i="121"/>
  <c r="E6" i="121"/>
  <c r="D6" i="121"/>
  <c r="C6" i="121"/>
  <c r="N6" i="119"/>
  <c r="M6" i="119"/>
  <c r="L6" i="119"/>
  <c r="K6" i="119"/>
  <c r="J6" i="119"/>
  <c r="I6" i="119"/>
  <c r="H6" i="119"/>
  <c r="G6" i="119"/>
  <c r="F6" i="119"/>
  <c r="E6" i="119"/>
  <c r="D6" i="119"/>
  <c r="C6" i="119"/>
  <c r="M6" i="118"/>
  <c r="L6" i="118"/>
  <c r="K6" i="118"/>
  <c r="J6" i="118"/>
  <c r="I6" i="118"/>
  <c r="H6" i="118"/>
  <c r="G6" i="118"/>
  <c r="F6" i="118"/>
  <c r="E6" i="118"/>
  <c r="D6" i="118"/>
  <c r="C6" i="118"/>
  <c r="N6" i="117"/>
  <c r="M6" i="117"/>
  <c r="L6" i="117"/>
  <c r="K6" i="117"/>
  <c r="J6" i="117"/>
  <c r="I6" i="117"/>
  <c r="H6" i="117"/>
  <c r="G6" i="117"/>
  <c r="F6" i="117"/>
  <c r="E6" i="117"/>
  <c r="D6" i="117"/>
  <c r="C6" i="117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50" i="5"/>
  <c r="C49" i="5"/>
  <c r="C48" i="5"/>
  <c r="C47" i="5"/>
  <c r="C46" i="5"/>
  <c r="C45" i="5"/>
  <c r="C44" i="5"/>
  <c r="C43" i="5"/>
  <c r="C42" i="5"/>
  <c r="C41" i="5"/>
  <c r="C40" i="5"/>
  <c r="C38" i="5"/>
  <c r="C35" i="5"/>
  <c r="C34" i="5"/>
  <c r="C33" i="5"/>
  <c r="H39" i="92"/>
  <c r="G39" i="92"/>
  <c r="H38" i="92"/>
  <c r="G38" i="92"/>
  <c r="H37" i="92"/>
  <c r="G37" i="92"/>
  <c r="H36" i="92"/>
  <c r="G36" i="92"/>
  <c r="H35" i="92"/>
  <c r="G35" i="92"/>
  <c r="H34" i="92"/>
  <c r="G34" i="92"/>
  <c r="H33" i="92"/>
  <c r="G33" i="92"/>
  <c r="H32" i="92"/>
  <c r="G32" i="92"/>
  <c r="H31" i="92"/>
  <c r="G31" i="92"/>
  <c r="H30" i="92"/>
  <c r="G30" i="92"/>
  <c r="H29" i="92"/>
  <c r="G29" i="92"/>
  <c r="H28" i="92"/>
  <c r="H27" i="92" s="1"/>
  <c r="G28" i="92"/>
  <c r="G27" i="92" s="1"/>
  <c r="F27" i="92"/>
  <c r="E27" i="92"/>
  <c r="D27" i="92"/>
  <c r="C27" i="92"/>
  <c r="B27" i="92"/>
  <c r="H6" i="92"/>
  <c r="G6" i="92"/>
  <c r="F6" i="92"/>
  <c r="E6" i="92"/>
  <c r="D6" i="92"/>
  <c r="C6" i="92"/>
  <c r="B6" i="92"/>
  <c r="H39" i="91"/>
  <c r="G39" i="91"/>
  <c r="H38" i="91"/>
  <c r="G38" i="91"/>
  <c r="H37" i="91"/>
  <c r="G37" i="91"/>
  <c r="H36" i="91"/>
  <c r="G36" i="91"/>
  <c r="H35" i="91"/>
  <c r="G35" i="91"/>
  <c r="H34" i="91"/>
  <c r="G34" i="91"/>
  <c r="H33" i="91"/>
  <c r="G33" i="91"/>
  <c r="H32" i="91"/>
  <c r="G32" i="91"/>
  <c r="H31" i="91"/>
  <c r="G31" i="91"/>
  <c r="H30" i="91"/>
  <c r="G30" i="91"/>
  <c r="H29" i="91"/>
  <c r="G29" i="91"/>
  <c r="H28" i="91"/>
  <c r="C43" i="113"/>
  <c r="C42" i="113"/>
  <c r="C44" i="113" s="1"/>
  <c r="C39" i="113"/>
  <c r="C38" i="113"/>
  <c r="C35" i="113"/>
  <c r="C34" i="113"/>
  <c r="C36" i="113" s="1"/>
  <c r="C31" i="113"/>
  <c r="C30" i="113"/>
  <c r="C27" i="113"/>
  <c r="C26" i="113"/>
  <c r="C23" i="113"/>
  <c r="C22" i="113"/>
  <c r="C19" i="113"/>
  <c r="C18" i="113"/>
  <c r="C15" i="113"/>
  <c r="C14" i="113"/>
  <c r="C11" i="113"/>
  <c r="C10" i="113"/>
  <c r="C7" i="113"/>
  <c r="C6" i="113"/>
  <c r="B38" i="112"/>
  <c r="B37" i="112"/>
  <c r="B36" i="112"/>
  <c r="B35" i="112"/>
  <c r="N34" i="112"/>
  <c r="M34" i="112"/>
  <c r="L34" i="112"/>
  <c r="K34" i="112"/>
  <c r="J34" i="112"/>
  <c r="I34" i="112"/>
  <c r="H34" i="112"/>
  <c r="G34" i="112"/>
  <c r="F34" i="112"/>
  <c r="E34" i="112"/>
  <c r="D34" i="112"/>
  <c r="C34" i="112"/>
  <c r="B32" i="112"/>
  <c r="B31" i="112"/>
  <c r="B30" i="112"/>
  <c r="B29" i="112"/>
  <c r="B28" i="112"/>
  <c r="B27" i="112"/>
  <c r="B26" i="112"/>
  <c r="B23" i="112"/>
  <c r="B22" i="112"/>
  <c r="B21" i="112"/>
  <c r="B20" i="112"/>
  <c r="B19" i="112"/>
  <c r="B18" i="112"/>
  <c r="B17" i="112"/>
  <c r="B14" i="112"/>
  <c r="B13" i="112"/>
  <c r="B12" i="112"/>
  <c r="B11" i="112"/>
  <c r="B10" i="112"/>
  <c r="B9" i="112"/>
  <c r="N8" i="112"/>
  <c r="M8" i="112"/>
  <c r="L8" i="112"/>
  <c r="K8" i="112"/>
  <c r="J8" i="112"/>
  <c r="I8" i="112"/>
  <c r="H8" i="112"/>
  <c r="G8" i="112"/>
  <c r="F8" i="112"/>
  <c r="E8" i="112"/>
  <c r="D8" i="112"/>
  <c r="C8" i="112"/>
  <c r="B38" i="111"/>
  <c r="B37" i="111"/>
  <c r="B36" i="111"/>
  <c r="B35" i="111"/>
  <c r="N34" i="111"/>
  <c r="M34" i="111"/>
  <c r="L34" i="111"/>
  <c r="K34" i="111"/>
  <c r="J34" i="111"/>
  <c r="I34" i="111"/>
  <c r="H34" i="111"/>
  <c r="G34" i="111"/>
  <c r="F34" i="111"/>
  <c r="E34" i="111"/>
  <c r="D34" i="111"/>
  <c r="C34" i="111"/>
  <c r="B32" i="111"/>
  <c r="B31" i="111"/>
  <c r="B30" i="111"/>
  <c r="B29" i="111"/>
  <c r="B28" i="111"/>
  <c r="B27" i="111"/>
  <c r="B26" i="111"/>
  <c r="C25" i="111"/>
  <c r="B23" i="111"/>
  <c r="B22" i="111"/>
  <c r="B21" i="111"/>
  <c r="B20" i="111"/>
  <c r="F16" i="111"/>
  <c r="K16" i="111"/>
  <c r="J16" i="111"/>
  <c r="I16" i="111"/>
  <c r="G16" i="111"/>
  <c r="B18" i="111"/>
  <c r="B17" i="111"/>
  <c r="N16" i="111"/>
  <c r="M16" i="111"/>
  <c r="L16" i="111"/>
  <c r="E16" i="111"/>
  <c r="D16" i="111"/>
  <c r="C16" i="111"/>
  <c r="B14" i="111"/>
  <c r="B13" i="111"/>
  <c r="B12" i="111"/>
  <c r="B11" i="111"/>
  <c r="B10" i="111"/>
  <c r="B9" i="111"/>
  <c r="N8" i="111"/>
  <c r="M8" i="111"/>
  <c r="L8" i="111"/>
  <c r="K8" i="111"/>
  <c r="J8" i="111"/>
  <c r="I8" i="111"/>
  <c r="H8" i="111"/>
  <c r="G8" i="111"/>
  <c r="F8" i="111"/>
  <c r="E8" i="111"/>
  <c r="D8" i="111"/>
  <c r="C8" i="111"/>
  <c r="L8" i="69"/>
  <c r="DV36" i="56"/>
  <c r="DU36" i="56"/>
  <c r="DT36" i="56"/>
  <c r="DS36" i="56"/>
  <c r="DR36" i="56"/>
  <c r="DQ36" i="56"/>
  <c r="DP36" i="56"/>
  <c r="DO36" i="56"/>
  <c r="DN36" i="56"/>
  <c r="DM36" i="56"/>
  <c r="DL36" i="56"/>
  <c r="DK36" i="56"/>
  <c r="CV36" i="56"/>
  <c r="DJ36" i="56" s="1"/>
  <c r="CH36" i="56"/>
  <c r="DV35" i="56"/>
  <c r="DU35" i="56"/>
  <c r="DT35" i="56"/>
  <c r="DS35" i="56"/>
  <c r="DR35" i="56"/>
  <c r="DQ35" i="56"/>
  <c r="DP35" i="56"/>
  <c r="DO35" i="56"/>
  <c r="DN35" i="56"/>
  <c r="DM35" i="56"/>
  <c r="DL35" i="56"/>
  <c r="DK35" i="56"/>
  <c r="CV35" i="56"/>
  <c r="CH35" i="56"/>
  <c r="CF35" i="56"/>
  <c r="CE35" i="56"/>
  <c r="CD35" i="56"/>
  <c r="CC35" i="56"/>
  <c r="CB35" i="56"/>
  <c r="CA35" i="56"/>
  <c r="BZ35" i="56"/>
  <c r="BY35" i="56"/>
  <c r="BX35" i="56"/>
  <c r="BW35" i="56"/>
  <c r="BV35" i="56"/>
  <c r="BU35" i="56"/>
  <c r="BF35" i="56"/>
  <c r="AR35" i="56"/>
  <c r="B35" i="56"/>
  <c r="DV34" i="56"/>
  <c r="DU34" i="56"/>
  <c r="DT34" i="56"/>
  <c r="DS34" i="56"/>
  <c r="DR34" i="56"/>
  <c r="DQ34" i="56"/>
  <c r="DP34" i="56"/>
  <c r="DO34" i="56"/>
  <c r="DN34" i="56"/>
  <c r="DM34" i="56"/>
  <c r="DL34" i="56"/>
  <c r="DK34" i="56"/>
  <c r="CV34" i="56"/>
  <c r="CH34" i="56"/>
  <c r="CF34" i="56"/>
  <c r="CE34" i="56"/>
  <c r="CD34" i="56"/>
  <c r="CC34" i="56"/>
  <c r="CB34" i="56"/>
  <c r="CA34" i="56"/>
  <c r="BZ34" i="56"/>
  <c r="BY34" i="56"/>
  <c r="BX34" i="56"/>
  <c r="BW34" i="56"/>
  <c r="BV34" i="56"/>
  <c r="BU34" i="56"/>
  <c r="BF34" i="56"/>
  <c r="AR34" i="56"/>
  <c r="AP34" i="56"/>
  <c r="AO34" i="56"/>
  <c r="AN34" i="56"/>
  <c r="AM34" i="56"/>
  <c r="AL34" i="56"/>
  <c r="AK34" i="56"/>
  <c r="AJ34" i="56"/>
  <c r="AI34" i="56"/>
  <c r="AH34" i="56"/>
  <c r="AG34" i="56"/>
  <c r="AF34" i="56"/>
  <c r="AE34" i="56"/>
  <c r="B34" i="56"/>
  <c r="DV33" i="56"/>
  <c r="DU33" i="56"/>
  <c r="DT33" i="56"/>
  <c r="DS33" i="56"/>
  <c r="DR33" i="56"/>
  <c r="DQ33" i="56"/>
  <c r="DP33" i="56"/>
  <c r="DO33" i="56"/>
  <c r="DN33" i="56"/>
  <c r="DM33" i="56"/>
  <c r="DL33" i="56"/>
  <c r="DK33" i="56"/>
  <c r="CV33" i="56"/>
  <c r="CH33" i="56"/>
  <c r="CF33" i="56"/>
  <c r="CE33" i="56"/>
  <c r="CD33" i="56"/>
  <c r="CC33" i="56"/>
  <c r="CB33" i="56"/>
  <c r="CA33" i="56"/>
  <c r="BZ33" i="56"/>
  <c r="BY33" i="56"/>
  <c r="BX33" i="56"/>
  <c r="BW33" i="56"/>
  <c r="BV33" i="56"/>
  <c r="BU33" i="56"/>
  <c r="BF33" i="56"/>
  <c r="AR33" i="56"/>
  <c r="AP33" i="56"/>
  <c r="AO33" i="56"/>
  <c r="AN33" i="56"/>
  <c r="AM33" i="56"/>
  <c r="AL33" i="56"/>
  <c r="AK33" i="56"/>
  <c r="AJ33" i="56"/>
  <c r="AI33" i="56"/>
  <c r="AH33" i="56"/>
  <c r="AG33" i="56"/>
  <c r="AF33" i="56"/>
  <c r="AE33" i="56"/>
  <c r="B33" i="56"/>
  <c r="DV32" i="56"/>
  <c r="DU32" i="56"/>
  <c r="DT32" i="56"/>
  <c r="DS32" i="56"/>
  <c r="DR32" i="56"/>
  <c r="DQ32" i="56"/>
  <c r="DP32" i="56"/>
  <c r="DO32" i="56"/>
  <c r="DN32" i="56"/>
  <c r="DM32" i="56"/>
  <c r="DL32" i="56"/>
  <c r="DK32" i="56"/>
  <c r="CV32" i="56"/>
  <c r="CH32" i="56"/>
  <c r="CF32" i="56"/>
  <c r="CE32" i="56"/>
  <c r="CD32" i="56"/>
  <c r="CC32" i="56"/>
  <c r="CB32" i="56"/>
  <c r="CA32" i="56"/>
  <c r="BZ32" i="56"/>
  <c r="BY32" i="56"/>
  <c r="BX32" i="56"/>
  <c r="BW32" i="56"/>
  <c r="BV32" i="56"/>
  <c r="BU32" i="56"/>
  <c r="BF32" i="56"/>
  <c r="AR32" i="56"/>
  <c r="AP32" i="56"/>
  <c r="AO32" i="56"/>
  <c r="AN32" i="56"/>
  <c r="AM32" i="56"/>
  <c r="AL32" i="56"/>
  <c r="AK32" i="56"/>
  <c r="AJ32" i="56"/>
  <c r="AI32" i="56"/>
  <c r="AH32" i="56"/>
  <c r="AG32" i="56"/>
  <c r="AF32" i="56"/>
  <c r="AE32" i="56"/>
  <c r="B32" i="56"/>
  <c r="DV31" i="56"/>
  <c r="DU31" i="56"/>
  <c r="DT31" i="56"/>
  <c r="DS31" i="56"/>
  <c r="DR31" i="56"/>
  <c r="DQ31" i="56"/>
  <c r="DP31" i="56"/>
  <c r="DO31" i="56"/>
  <c r="DN31" i="56"/>
  <c r="DM31" i="56"/>
  <c r="DL31" i="56"/>
  <c r="DK31" i="56"/>
  <c r="CV31" i="56"/>
  <c r="CH31" i="56"/>
  <c r="AP31" i="56"/>
  <c r="AO31" i="56"/>
  <c r="AN31" i="56"/>
  <c r="AM31" i="56"/>
  <c r="AL31" i="56"/>
  <c r="AK31" i="56"/>
  <c r="AJ31" i="56"/>
  <c r="AI31" i="56"/>
  <c r="AH31" i="56"/>
  <c r="AG31" i="56"/>
  <c r="AF31" i="56"/>
  <c r="AE31" i="56"/>
  <c r="B31" i="56"/>
  <c r="DV30" i="56"/>
  <c r="DU30" i="56"/>
  <c r="DT30" i="56"/>
  <c r="DS30" i="56"/>
  <c r="DR30" i="56"/>
  <c r="DQ30" i="56"/>
  <c r="DP30" i="56"/>
  <c r="DO30" i="56"/>
  <c r="DN30" i="56"/>
  <c r="DM30" i="56"/>
  <c r="DL30" i="56"/>
  <c r="DK30" i="56"/>
  <c r="CV30" i="56"/>
  <c r="CH30" i="56"/>
  <c r="CF30" i="56"/>
  <c r="CE30" i="56"/>
  <c r="CD30" i="56"/>
  <c r="CC30" i="56"/>
  <c r="CB30" i="56"/>
  <c r="CA30" i="56"/>
  <c r="BZ30" i="56"/>
  <c r="BY30" i="56"/>
  <c r="BX30" i="56"/>
  <c r="BW30" i="56"/>
  <c r="BV30" i="56"/>
  <c r="BU30" i="56"/>
  <c r="BF30" i="56"/>
  <c r="AR30" i="56"/>
  <c r="AP30" i="56"/>
  <c r="AO30" i="56"/>
  <c r="AN30" i="56"/>
  <c r="AM30" i="56"/>
  <c r="AL30" i="56"/>
  <c r="AK30" i="56"/>
  <c r="AJ30" i="56"/>
  <c r="AI30" i="56"/>
  <c r="AH30" i="56"/>
  <c r="AG30" i="56"/>
  <c r="AF30" i="56"/>
  <c r="AE30" i="56"/>
  <c r="B30" i="56"/>
  <c r="DV29" i="56"/>
  <c r="DU29" i="56"/>
  <c r="DT29" i="56"/>
  <c r="DS29" i="56"/>
  <c r="DR29" i="56"/>
  <c r="DQ29" i="56"/>
  <c r="DP29" i="56"/>
  <c r="DO29" i="56"/>
  <c r="DN29" i="56"/>
  <c r="DM29" i="56"/>
  <c r="DL29" i="56"/>
  <c r="DK29" i="56"/>
  <c r="CV29" i="56"/>
  <c r="CH29" i="56"/>
  <c r="CF29" i="56"/>
  <c r="CE29" i="56"/>
  <c r="CD29" i="56"/>
  <c r="CC29" i="56"/>
  <c r="CB29" i="56"/>
  <c r="CA29" i="56"/>
  <c r="BZ29" i="56"/>
  <c r="BY29" i="56"/>
  <c r="BX29" i="56"/>
  <c r="BW29" i="56"/>
  <c r="BV29" i="56"/>
  <c r="BU29" i="56"/>
  <c r="BF29" i="56"/>
  <c r="AR29" i="56"/>
  <c r="AP29" i="56"/>
  <c r="AO29" i="56"/>
  <c r="AN29" i="56"/>
  <c r="AM29" i="56"/>
  <c r="AL29" i="56"/>
  <c r="AK29" i="56"/>
  <c r="AJ29" i="56"/>
  <c r="AI29" i="56"/>
  <c r="AH29" i="56"/>
  <c r="AG29" i="56"/>
  <c r="AF29" i="56"/>
  <c r="AE29" i="56"/>
  <c r="B29" i="56"/>
  <c r="DV28" i="56"/>
  <c r="DU28" i="56"/>
  <c r="DT28" i="56"/>
  <c r="DS28" i="56"/>
  <c r="DR28" i="56"/>
  <c r="DQ28" i="56"/>
  <c r="DP28" i="56"/>
  <c r="DO28" i="56"/>
  <c r="DN28" i="56"/>
  <c r="DM28" i="56"/>
  <c r="DL28" i="56"/>
  <c r="DK28" i="56"/>
  <c r="CV28" i="56"/>
  <c r="CH28" i="56"/>
  <c r="CF28" i="56"/>
  <c r="CE28" i="56"/>
  <c r="CD28" i="56"/>
  <c r="CC28" i="56"/>
  <c r="CB28" i="56"/>
  <c r="CA28" i="56"/>
  <c r="BZ28" i="56"/>
  <c r="BY28" i="56"/>
  <c r="BX28" i="56"/>
  <c r="BW28" i="56"/>
  <c r="BV28" i="56"/>
  <c r="BU28" i="56"/>
  <c r="BF28" i="56"/>
  <c r="AR28" i="56"/>
  <c r="AP28" i="56"/>
  <c r="AO28" i="56"/>
  <c r="AN28" i="56"/>
  <c r="AM28" i="56"/>
  <c r="AL28" i="56"/>
  <c r="AK28" i="56"/>
  <c r="AJ28" i="56"/>
  <c r="AI28" i="56"/>
  <c r="AH28" i="56"/>
  <c r="AG28" i="56"/>
  <c r="AF28" i="56"/>
  <c r="AE28" i="56"/>
  <c r="B28" i="56"/>
  <c r="DV27" i="56"/>
  <c r="DU27" i="56"/>
  <c r="DT27" i="56"/>
  <c r="DS27" i="56"/>
  <c r="DR27" i="56"/>
  <c r="DQ27" i="56"/>
  <c r="DP27" i="56"/>
  <c r="DO27" i="56"/>
  <c r="DN27" i="56"/>
  <c r="DM27" i="56"/>
  <c r="DL27" i="56"/>
  <c r="DK27" i="56"/>
  <c r="CV27" i="56"/>
  <c r="CH27" i="56"/>
  <c r="CF27" i="56"/>
  <c r="CE27" i="56"/>
  <c r="CD27" i="56"/>
  <c r="CC27" i="56"/>
  <c r="CB27" i="56"/>
  <c r="CA27" i="56"/>
  <c r="BZ27" i="56"/>
  <c r="BY27" i="56"/>
  <c r="BX27" i="56"/>
  <c r="BW27" i="56"/>
  <c r="BV27" i="56"/>
  <c r="BU27" i="56"/>
  <c r="BF27" i="56"/>
  <c r="BT27" i="56" s="1"/>
  <c r="AR27" i="56"/>
  <c r="AP27" i="56"/>
  <c r="AO27" i="56"/>
  <c r="AN27" i="56"/>
  <c r="AM27" i="56"/>
  <c r="AL27" i="56"/>
  <c r="AK27" i="56"/>
  <c r="AJ27" i="56"/>
  <c r="AI27" i="56"/>
  <c r="AH27" i="56"/>
  <c r="AG27" i="56"/>
  <c r="AF27" i="56"/>
  <c r="AE27" i="56"/>
  <c r="B27" i="56"/>
  <c r="DV26" i="56"/>
  <c r="DU26" i="56"/>
  <c r="DT26" i="56"/>
  <c r="DS26" i="56"/>
  <c r="DR26" i="56"/>
  <c r="DQ26" i="56"/>
  <c r="DP26" i="56"/>
  <c r="DO26" i="56"/>
  <c r="DN26" i="56"/>
  <c r="DM26" i="56"/>
  <c r="DL26" i="56"/>
  <c r="DK26" i="56"/>
  <c r="CV26" i="56"/>
  <c r="CH26" i="56"/>
  <c r="CF26" i="56"/>
  <c r="CE26" i="56"/>
  <c r="CD26" i="56"/>
  <c r="CC26" i="56"/>
  <c r="CB26" i="56"/>
  <c r="CA26" i="56"/>
  <c r="BZ26" i="56"/>
  <c r="BY26" i="56"/>
  <c r="BX26" i="56"/>
  <c r="BW26" i="56"/>
  <c r="BV26" i="56"/>
  <c r="BU26" i="56"/>
  <c r="BF26" i="56"/>
  <c r="AR26" i="56"/>
  <c r="AP26" i="56"/>
  <c r="AO26" i="56"/>
  <c r="AN26" i="56"/>
  <c r="AM26" i="56"/>
  <c r="AL26" i="56"/>
  <c r="AK26" i="56"/>
  <c r="AJ26" i="56"/>
  <c r="AI26" i="56"/>
  <c r="AH26" i="56"/>
  <c r="AG26" i="56"/>
  <c r="AF26" i="56"/>
  <c r="AE26" i="56"/>
  <c r="B26" i="56"/>
  <c r="DV25" i="56"/>
  <c r="DU25" i="56"/>
  <c r="DT25" i="56"/>
  <c r="DS25" i="56"/>
  <c r="DR25" i="56"/>
  <c r="DQ25" i="56"/>
  <c r="DP25" i="56"/>
  <c r="DO25" i="56"/>
  <c r="DN25" i="56"/>
  <c r="DM25" i="56"/>
  <c r="DL25" i="56"/>
  <c r="DK25" i="56"/>
  <c r="CV25" i="56"/>
  <c r="CH25" i="56"/>
  <c r="CF25" i="56"/>
  <c r="CE25" i="56"/>
  <c r="CD25" i="56"/>
  <c r="CC25" i="56"/>
  <c r="CB25" i="56"/>
  <c r="CA25" i="56"/>
  <c r="BZ25" i="56"/>
  <c r="BY25" i="56"/>
  <c r="BX25" i="56"/>
  <c r="BW25" i="56"/>
  <c r="BV25" i="56"/>
  <c r="BU25" i="56"/>
  <c r="BF25" i="56"/>
  <c r="AR25" i="56"/>
  <c r="AP25" i="56"/>
  <c r="AO25" i="56"/>
  <c r="AN25" i="56"/>
  <c r="AM25" i="56"/>
  <c r="AL25" i="56"/>
  <c r="AK25" i="56"/>
  <c r="AJ25" i="56"/>
  <c r="AI25" i="56"/>
  <c r="AH25" i="56"/>
  <c r="AG25" i="56"/>
  <c r="AF25" i="56"/>
  <c r="AE25" i="56"/>
  <c r="B25" i="56"/>
  <c r="DV24" i="56"/>
  <c r="DU24" i="56"/>
  <c r="DT24" i="56"/>
  <c r="DS24" i="56"/>
  <c r="DR24" i="56"/>
  <c r="DQ24" i="56"/>
  <c r="DP24" i="56"/>
  <c r="DO24" i="56"/>
  <c r="DN24" i="56"/>
  <c r="DM24" i="56"/>
  <c r="DL24" i="56"/>
  <c r="DK24" i="56"/>
  <c r="CV24" i="56"/>
  <c r="CH24" i="56"/>
  <c r="CF24" i="56"/>
  <c r="CE24" i="56"/>
  <c r="CD24" i="56"/>
  <c r="CC24" i="56"/>
  <c r="CB24" i="56"/>
  <c r="CA24" i="56"/>
  <c r="BZ24" i="56"/>
  <c r="BY24" i="56"/>
  <c r="BX24" i="56"/>
  <c r="BW24" i="56"/>
  <c r="BV24" i="56"/>
  <c r="BU24" i="56"/>
  <c r="BF24" i="56"/>
  <c r="AR24" i="56"/>
  <c r="AP24" i="56"/>
  <c r="AO24" i="56"/>
  <c r="AN24" i="56"/>
  <c r="AM24" i="56"/>
  <c r="AL24" i="56"/>
  <c r="AK24" i="56"/>
  <c r="AJ24" i="56"/>
  <c r="AI24" i="56"/>
  <c r="AH24" i="56"/>
  <c r="AG24" i="56"/>
  <c r="AF24" i="56"/>
  <c r="AE24" i="56"/>
  <c r="B24" i="56"/>
  <c r="DV23" i="56"/>
  <c r="DU23" i="56"/>
  <c r="DT23" i="56"/>
  <c r="DS23" i="56"/>
  <c r="DR23" i="56"/>
  <c r="DQ23" i="56"/>
  <c r="DP23" i="56"/>
  <c r="DO23" i="56"/>
  <c r="DN23" i="56"/>
  <c r="DM23" i="56"/>
  <c r="DL23" i="56"/>
  <c r="DK23" i="56"/>
  <c r="CV23" i="56"/>
  <c r="CH23" i="56"/>
  <c r="CF23" i="56"/>
  <c r="CE23" i="56"/>
  <c r="CD23" i="56"/>
  <c r="CC23" i="56"/>
  <c r="CB23" i="56"/>
  <c r="CA23" i="56"/>
  <c r="BZ23" i="56"/>
  <c r="BY23" i="56"/>
  <c r="BX23" i="56"/>
  <c r="BW23" i="56"/>
  <c r="BV23" i="56"/>
  <c r="BU23" i="56"/>
  <c r="BF23" i="56"/>
  <c r="AR23" i="56"/>
  <c r="AP23" i="56"/>
  <c r="AO23" i="56"/>
  <c r="AN23" i="56"/>
  <c r="AM23" i="56"/>
  <c r="AL23" i="56"/>
  <c r="AK23" i="56"/>
  <c r="AJ23" i="56"/>
  <c r="AI23" i="56"/>
  <c r="AH23" i="56"/>
  <c r="AG23" i="56"/>
  <c r="AF23" i="56"/>
  <c r="AE23" i="56"/>
  <c r="B23" i="56"/>
  <c r="DV22" i="56"/>
  <c r="DU22" i="56"/>
  <c r="DT22" i="56"/>
  <c r="DS22" i="56"/>
  <c r="DR22" i="56"/>
  <c r="DQ22" i="56"/>
  <c r="DP22" i="56"/>
  <c r="DO22" i="56"/>
  <c r="DN22" i="56"/>
  <c r="DM22" i="56"/>
  <c r="DL22" i="56"/>
  <c r="DK22" i="56"/>
  <c r="CV22" i="56"/>
  <c r="CH22" i="56"/>
  <c r="CF22" i="56"/>
  <c r="CE22" i="56"/>
  <c r="CD22" i="56"/>
  <c r="CC22" i="56"/>
  <c r="CB22" i="56"/>
  <c r="CA22" i="56"/>
  <c r="BZ22" i="56"/>
  <c r="BY22" i="56"/>
  <c r="BX22" i="56"/>
  <c r="BW22" i="56"/>
  <c r="BV22" i="56"/>
  <c r="BU22" i="56"/>
  <c r="BF22" i="56"/>
  <c r="AR22" i="56"/>
  <c r="AP22" i="56"/>
  <c r="AO22" i="56"/>
  <c r="AN22" i="56"/>
  <c r="AM22" i="56"/>
  <c r="AL22" i="56"/>
  <c r="AK22" i="56"/>
  <c r="AJ22" i="56"/>
  <c r="AI22" i="56"/>
  <c r="AH22" i="56"/>
  <c r="AG22" i="56"/>
  <c r="AF22" i="56"/>
  <c r="AE22" i="56"/>
  <c r="B22" i="56"/>
  <c r="DV21" i="56"/>
  <c r="DU21" i="56"/>
  <c r="DT21" i="56"/>
  <c r="DS21" i="56"/>
  <c r="DR21" i="56"/>
  <c r="DQ21" i="56"/>
  <c r="DP21" i="56"/>
  <c r="DO21" i="56"/>
  <c r="DN21" i="56"/>
  <c r="DM21" i="56"/>
  <c r="DL21" i="56"/>
  <c r="DK21" i="56"/>
  <c r="CV21" i="56"/>
  <c r="CH21" i="56"/>
  <c r="CF21" i="56"/>
  <c r="CE21" i="56"/>
  <c r="CD21" i="56"/>
  <c r="CC21" i="56"/>
  <c r="CB21" i="56"/>
  <c r="CA21" i="56"/>
  <c r="BZ21" i="56"/>
  <c r="BY21" i="56"/>
  <c r="BX21" i="56"/>
  <c r="BW21" i="56"/>
  <c r="BV21" i="56"/>
  <c r="BU21" i="56"/>
  <c r="BF21" i="56"/>
  <c r="AR21" i="56"/>
  <c r="AP21" i="56"/>
  <c r="AO21" i="56"/>
  <c r="AN21" i="56"/>
  <c r="AM21" i="56"/>
  <c r="AL21" i="56"/>
  <c r="AK21" i="56"/>
  <c r="AJ21" i="56"/>
  <c r="AI21" i="56"/>
  <c r="AH21" i="56"/>
  <c r="AG21" i="56"/>
  <c r="AF21" i="56"/>
  <c r="AE21" i="56"/>
  <c r="B21" i="56"/>
  <c r="DV20" i="56"/>
  <c r="DU20" i="56"/>
  <c r="DT20" i="56"/>
  <c r="DS20" i="56"/>
  <c r="DR20" i="56"/>
  <c r="DQ20" i="56"/>
  <c r="DP20" i="56"/>
  <c r="DO20" i="56"/>
  <c r="DN20" i="56"/>
  <c r="DM20" i="56"/>
  <c r="DL20" i="56"/>
  <c r="CV20" i="56"/>
  <c r="CH20" i="56"/>
  <c r="CF20" i="56"/>
  <c r="CE20" i="56"/>
  <c r="CD20" i="56"/>
  <c r="CC20" i="56"/>
  <c r="CB20" i="56"/>
  <c r="CA20" i="56"/>
  <c r="BZ20" i="56"/>
  <c r="BY20" i="56"/>
  <c r="BX20" i="56"/>
  <c r="BW20" i="56"/>
  <c r="BV20" i="56"/>
  <c r="BU20" i="56"/>
  <c r="BF20" i="56"/>
  <c r="AR20" i="56"/>
  <c r="AP20" i="56"/>
  <c r="AO20" i="56"/>
  <c r="AN20" i="56"/>
  <c r="AM20" i="56"/>
  <c r="AL20" i="56"/>
  <c r="AK20" i="56"/>
  <c r="AJ20" i="56"/>
  <c r="AI20" i="56"/>
  <c r="AH20" i="56"/>
  <c r="AG20" i="56"/>
  <c r="AF20" i="56"/>
  <c r="AE20" i="56"/>
  <c r="B20" i="56"/>
  <c r="DV19" i="56"/>
  <c r="DU19" i="56"/>
  <c r="DT19" i="56"/>
  <c r="DS19" i="56"/>
  <c r="DR19" i="56"/>
  <c r="DQ19" i="56"/>
  <c r="DP19" i="56"/>
  <c r="DO19" i="56"/>
  <c r="DN19" i="56"/>
  <c r="DM19" i="56"/>
  <c r="DL19" i="56"/>
  <c r="DK19" i="56"/>
  <c r="CV19" i="56"/>
  <c r="CH19" i="56"/>
  <c r="CF19" i="56"/>
  <c r="CE19" i="56"/>
  <c r="CD19" i="56"/>
  <c r="CC19" i="56"/>
  <c r="CB19" i="56"/>
  <c r="CA19" i="56"/>
  <c r="BZ19" i="56"/>
  <c r="BY19" i="56"/>
  <c r="BX19" i="56"/>
  <c r="BW19" i="56"/>
  <c r="BV19" i="56"/>
  <c r="BU19" i="56"/>
  <c r="BF19" i="56"/>
  <c r="AR19" i="56"/>
  <c r="AP19" i="56"/>
  <c r="AO19" i="56"/>
  <c r="AN19" i="56"/>
  <c r="AM19" i="56"/>
  <c r="AL19" i="56"/>
  <c r="AK19" i="56"/>
  <c r="AJ19" i="56"/>
  <c r="AI19" i="56"/>
  <c r="AH19" i="56"/>
  <c r="AG19" i="56"/>
  <c r="AF19" i="56"/>
  <c r="AE19" i="56"/>
  <c r="B19" i="56"/>
  <c r="DV18" i="56"/>
  <c r="DU18" i="56"/>
  <c r="DT18" i="56"/>
  <c r="DS18" i="56"/>
  <c r="DR18" i="56"/>
  <c r="DQ18" i="56"/>
  <c r="DP18" i="56"/>
  <c r="DO18" i="56"/>
  <c r="DN18" i="56"/>
  <c r="DM18" i="56"/>
  <c r="DL18" i="56"/>
  <c r="DK18" i="56"/>
  <c r="CV18" i="56"/>
  <c r="CH18" i="56"/>
  <c r="CF18" i="56"/>
  <c r="CE18" i="56"/>
  <c r="CD18" i="56"/>
  <c r="CC18" i="56"/>
  <c r="CB18" i="56"/>
  <c r="CA18" i="56"/>
  <c r="BZ18" i="56"/>
  <c r="BY18" i="56"/>
  <c r="BX18" i="56"/>
  <c r="BW18" i="56"/>
  <c r="BV18" i="56"/>
  <c r="BU18" i="56"/>
  <c r="BF18" i="56"/>
  <c r="AR18" i="56"/>
  <c r="AP18" i="56"/>
  <c r="AO18" i="56"/>
  <c r="AN18" i="56"/>
  <c r="AM18" i="56"/>
  <c r="AL18" i="56"/>
  <c r="AK18" i="56"/>
  <c r="AJ18" i="56"/>
  <c r="AI18" i="56"/>
  <c r="AH18" i="56"/>
  <c r="AG18" i="56"/>
  <c r="AF18" i="56"/>
  <c r="AE18" i="56"/>
  <c r="B18" i="56"/>
  <c r="DV17" i="56"/>
  <c r="DU17" i="56"/>
  <c r="DT17" i="56"/>
  <c r="DS17" i="56"/>
  <c r="DR17" i="56"/>
  <c r="DQ17" i="56"/>
  <c r="DP17" i="56"/>
  <c r="DO17" i="56"/>
  <c r="DN17" i="56"/>
  <c r="DM17" i="56"/>
  <c r="DL17" i="56"/>
  <c r="DK17" i="56"/>
  <c r="CV17" i="56"/>
  <c r="CH17" i="56"/>
  <c r="CF17" i="56"/>
  <c r="CE17" i="56"/>
  <c r="CD17" i="56"/>
  <c r="CC17" i="56"/>
  <c r="CB17" i="56"/>
  <c r="CA17" i="56"/>
  <c r="BZ17" i="56"/>
  <c r="BY17" i="56"/>
  <c r="BX17" i="56"/>
  <c r="BW17" i="56"/>
  <c r="BV17" i="56"/>
  <c r="BU17" i="56"/>
  <c r="BF17" i="56"/>
  <c r="AR17" i="56"/>
  <c r="AP17" i="56"/>
  <c r="AO17" i="56"/>
  <c r="AN17" i="56"/>
  <c r="AM17" i="56"/>
  <c r="AL17" i="56"/>
  <c r="AK17" i="56"/>
  <c r="AJ17" i="56"/>
  <c r="AI17" i="56"/>
  <c r="AH17" i="56"/>
  <c r="AG17" i="56"/>
  <c r="AF17" i="56"/>
  <c r="AE17" i="56"/>
  <c r="B17" i="56"/>
  <c r="DV16" i="56"/>
  <c r="DU16" i="56"/>
  <c r="DT16" i="56"/>
  <c r="DS16" i="56"/>
  <c r="DR16" i="56"/>
  <c r="DQ16" i="56"/>
  <c r="DP16" i="56"/>
  <c r="DO16" i="56"/>
  <c r="DN16" i="56"/>
  <c r="DM16" i="56"/>
  <c r="DL16" i="56"/>
  <c r="DK16" i="56"/>
  <c r="CV16" i="56"/>
  <c r="CH16" i="56"/>
  <c r="CF16" i="56"/>
  <c r="CE16" i="56"/>
  <c r="CD16" i="56"/>
  <c r="CC16" i="56"/>
  <c r="CB16" i="56"/>
  <c r="CA16" i="56"/>
  <c r="BZ16" i="56"/>
  <c r="BY16" i="56"/>
  <c r="BX16" i="56"/>
  <c r="BW16" i="56"/>
  <c r="BV16" i="56"/>
  <c r="BU16" i="56"/>
  <c r="BF16" i="56"/>
  <c r="AR16" i="56"/>
  <c r="AP16" i="56"/>
  <c r="AO16" i="56"/>
  <c r="AN16" i="56"/>
  <c r="AM16" i="56"/>
  <c r="AL16" i="56"/>
  <c r="AK16" i="56"/>
  <c r="AJ16" i="56"/>
  <c r="AI16" i="56"/>
  <c r="AH16" i="56"/>
  <c r="AG16" i="56"/>
  <c r="AF16" i="56"/>
  <c r="AE16" i="56"/>
  <c r="B16" i="56"/>
  <c r="DV15" i="56"/>
  <c r="DU15" i="56"/>
  <c r="DT15" i="56"/>
  <c r="DS15" i="56"/>
  <c r="DR15" i="56"/>
  <c r="DQ15" i="56"/>
  <c r="DP15" i="56"/>
  <c r="DO15" i="56"/>
  <c r="DN15" i="56"/>
  <c r="DM15" i="56"/>
  <c r="DL15" i="56"/>
  <c r="DK15" i="56"/>
  <c r="CV15" i="56"/>
  <c r="CH15" i="56"/>
  <c r="CF15" i="56"/>
  <c r="CE15" i="56"/>
  <c r="CD15" i="56"/>
  <c r="CC15" i="56"/>
  <c r="CB15" i="56"/>
  <c r="CA15" i="56"/>
  <c r="BZ15" i="56"/>
  <c r="BY15" i="56"/>
  <c r="BX15" i="56"/>
  <c r="BW15" i="56"/>
  <c r="BV15" i="56"/>
  <c r="BU15" i="56"/>
  <c r="BF15" i="56"/>
  <c r="AR15" i="56"/>
  <c r="AP15" i="56"/>
  <c r="AO15" i="56"/>
  <c r="AN15" i="56"/>
  <c r="AM15" i="56"/>
  <c r="AL15" i="56"/>
  <c r="AK15" i="56"/>
  <c r="AJ15" i="56"/>
  <c r="AI15" i="56"/>
  <c r="AH15" i="56"/>
  <c r="AG15" i="56"/>
  <c r="AF15" i="56"/>
  <c r="AE15" i="56"/>
  <c r="B15" i="56"/>
  <c r="DV14" i="56"/>
  <c r="DU14" i="56"/>
  <c r="DT14" i="56"/>
  <c r="DS14" i="56"/>
  <c r="DR14" i="56"/>
  <c r="DQ14" i="56"/>
  <c r="DP14" i="56"/>
  <c r="DO14" i="56"/>
  <c r="DN14" i="56"/>
  <c r="DM14" i="56"/>
  <c r="DL14" i="56"/>
  <c r="DK14" i="56"/>
  <c r="CV14" i="56"/>
  <c r="CH14" i="56"/>
  <c r="CF14" i="56"/>
  <c r="CE14" i="56"/>
  <c r="CD14" i="56"/>
  <c r="CC14" i="56"/>
  <c r="CB14" i="56"/>
  <c r="CA14" i="56"/>
  <c r="BZ14" i="56"/>
  <c r="BY14" i="56"/>
  <c r="BX14" i="56"/>
  <c r="BW14" i="56"/>
  <c r="BV14" i="56"/>
  <c r="BU14" i="56"/>
  <c r="BF14" i="56"/>
  <c r="AR14" i="56"/>
  <c r="AP14" i="56"/>
  <c r="AO14" i="56"/>
  <c r="AN14" i="56"/>
  <c r="AM14" i="56"/>
  <c r="AL14" i="56"/>
  <c r="AK14" i="56"/>
  <c r="AJ14" i="56"/>
  <c r="AI14" i="56"/>
  <c r="AH14" i="56"/>
  <c r="AG14" i="56"/>
  <c r="AF14" i="56"/>
  <c r="AE14" i="56"/>
  <c r="B14" i="56"/>
  <c r="DV13" i="56"/>
  <c r="DU13" i="56"/>
  <c r="DT13" i="56"/>
  <c r="DS13" i="56"/>
  <c r="DR13" i="56"/>
  <c r="DQ13" i="56"/>
  <c r="DP13" i="56"/>
  <c r="DO13" i="56"/>
  <c r="DN13" i="56"/>
  <c r="DM13" i="56"/>
  <c r="DL13" i="56"/>
  <c r="DK13" i="56"/>
  <c r="CV13" i="56"/>
  <c r="CH13" i="56"/>
  <c r="CF13" i="56"/>
  <c r="CE13" i="56"/>
  <c r="CD13" i="56"/>
  <c r="CC13" i="56"/>
  <c r="CB13" i="56"/>
  <c r="CA13" i="56"/>
  <c r="BZ13" i="56"/>
  <c r="BY13" i="56"/>
  <c r="BX13" i="56"/>
  <c r="BW13" i="56"/>
  <c r="BV13" i="56"/>
  <c r="BU13" i="56"/>
  <c r="BF13" i="56"/>
  <c r="AR13" i="56"/>
  <c r="AP13" i="56"/>
  <c r="AO13" i="56"/>
  <c r="AN13" i="56"/>
  <c r="AM13" i="56"/>
  <c r="AL13" i="56"/>
  <c r="AK13" i="56"/>
  <c r="AJ13" i="56"/>
  <c r="AI13" i="56"/>
  <c r="AH13" i="56"/>
  <c r="AG13" i="56"/>
  <c r="AF13" i="56"/>
  <c r="AE13" i="56"/>
  <c r="B13" i="56"/>
  <c r="DV12" i="56"/>
  <c r="DU12" i="56"/>
  <c r="DT12" i="56"/>
  <c r="DS12" i="56"/>
  <c r="DR12" i="56"/>
  <c r="DQ12" i="56"/>
  <c r="DP12" i="56"/>
  <c r="DO12" i="56"/>
  <c r="DN12" i="56"/>
  <c r="DM12" i="56"/>
  <c r="DL12" i="56"/>
  <c r="DK12" i="56"/>
  <c r="CV12" i="56"/>
  <c r="CH12" i="56"/>
  <c r="CF12" i="56"/>
  <c r="CE12" i="56"/>
  <c r="CD12" i="56"/>
  <c r="CC12" i="56"/>
  <c r="CB12" i="56"/>
  <c r="CA12" i="56"/>
  <c r="BZ12" i="56"/>
  <c r="BY12" i="56"/>
  <c r="BX12" i="56"/>
  <c r="BW12" i="56"/>
  <c r="BV12" i="56"/>
  <c r="BU12" i="56"/>
  <c r="BF12" i="56"/>
  <c r="AR12" i="56"/>
  <c r="AP12" i="56"/>
  <c r="AO12" i="56"/>
  <c r="AN12" i="56"/>
  <c r="AM12" i="56"/>
  <c r="AL12" i="56"/>
  <c r="AK12" i="56"/>
  <c r="AJ12" i="56"/>
  <c r="AI12" i="56"/>
  <c r="AH12" i="56"/>
  <c r="AG12" i="56"/>
  <c r="AF12" i="56"/>
  <c r="AE12" i="56"/>
  <c r="B12" i="56"/>
  <c r="DV11" i="56"/>
  <c r="DU11" i="56"/>
  <c r="DT11" i="56"/>
  <c r="DS11" i="56"/>
  <c r="DR11" i="56"/>
  <c r="DQ11" i="56"/>
  <c r="DP11" i="56"/>
  <c r="DO11" i="56"/>
  <c r="DN11" i="56"/>
  <c r="DM11" i="56"/>
  <c r="DL11" i="56"/>
  <c r="DK11" i="56"/>
  <c r="CV11" i="56"/>
  <c r="CH11" i="56"/>
  <c r="CF11" i="56"/>
  <c r="CE11" i="56"/>
  <c r="CD11" i="56"/>
  <c r="CC11" i="56"/>
  <c r="CB11" i="56"/>
  <c r="CA11" i="56"/>
  <c r="BZ11" i="56"/>
  <c r="BY11" i="56"/>
  <c r="BX11" i="56"/>
  <c r="BW11" i="56"/>
  <c r="BV11" i="56"/>
  <c r="BU11" i="56"/>
  <c r="BF11" i="56"/>
  <c r="AR11" i="56"/>
  <c r="AP11" i="56"/>
  <c r="AO11" i="56"/>
  <c r="AN11" i="56"/>
  <c r="AM11" i="56"/>
  <c r="AL11" i="56"/>
  <c r="AK11" i="56"/>
  <c r="AJ11" i="56"/>
  <c r="AI11" i="56"/>
  <c r="AH11" i="56"/>
  <c r="AG11" i="56"/>
  <c r="AF11" i="56"/>
  <c r="AE11" i="56"/>
  <c r="B11" i="56"/>
  <c r="DV10" i="56"/>
  <c r="DU10" i="56"/>
  <c r="DT10" i="56"/>
  <c r="DS10" i="56"/>
  <c r="DR10" i="56"/>
  <c r="DQ10" i="56"/>
  <c r="DP10" i="56"/>
  <c r="DO10" i="56"/>
  <c r="DN10" i="56"/>
  <c r="DM10" i="56"/>
  <c r="DL10" i="56"/>
  <c r="DK10" i="56"/>
  <c r="CV10" i="56"/>
  <c r="CH10" i="56"/>
  <c r="CF10" i="56"/>
  <c r="CE10" i="56"/>
  <c r="CD10" i="56"/>
  <c r="CC10" i="56"/>
  <c r="CB10" i="56"/>
  <c r="CA10" i="56"/>
  <c r="BZ10" i="56"/>
  <c r="BY10" i="56"/>
  <c r="BX10" i="56"/>
  <c r="BW10" i="56"/>
  <c r="BV10" i="56"/>
  <c r="BU10" i="56"/>
  <c r="BF10" i="56"/>
  <c r="AR10" i="56"/>
  <c r="AP10" i="56"/>
  <c r="AO10" i="56"/>
  <c r="AN10" i="56"/>
  <c r="AM10" i="56"/>
  <c r="AL10" i="56"/>
  <c r="AK10" i="56"/>
  <c r="AJ10" i="56"/>
  <c r="AI10" i="56"/>
  <c r="AH10" i="56"/>
  <c r="AG10" i="56"/>
  <c r="AF10" i="56"/>
  <c r="AE10" i="56"/>
  <c r="B10" i="56"/>
  <c r="DV9" i="56"/>
  <c r="DU9" i="56"/>
  <c r="DT9" i="56"/>
  <c r="DS9" i="56"/>
  <c r="DR9" i="56"/>
  <c r="DQ9" i="56"/>
  <c r="DP9" i="56"/>
  <c r="DO9" i="56"/>
  <c r="DN9" i="56"/>
  <c r="DM9" i="56"/>
  <c r="DL9" i="56"/>
  <c r="DK9" i="56"/>
  <c r="CV9" i="56"/>
  <c r="CH9" i="56"/>
  <c r="CF9" i="56"/>
  <c r="CE9" i="56"/>
  <c r="CD9" i="56"/>
  <c r="CC9" i="56"/>
  <c r="CB9" i="56"/>
  <c r="CA9" i="56"/>
  <c r="BZ9" i="56"/>
  <c r="BY9" i="56"/>
  <c r="BX9" i="56"/>
  <c r="BW9" i="56"/>
  <c r="BV9" i="56"/>
  <c r="BU9" i="56"/>
  <c r="BF9" i="56"/>
  <c r="AR9" i="56"/>
  <c r="AP9" i="56"/>
  <c r="AO9" i="56"/>
  <c r="AN9" i="56"/>
  <c r="AM9" i="56"/>
  <c r="AL9" i="56"/>
  <c r="AK9" i="56"/>
  <c r="AJ9" i="56"/>
  <c r="AI9" i="56"/>
  <c r="AH9" i="56"/>
  <c r="AG9" i="56"/>
  <c r="AF9" i="56"/>
  <c r="AE9" i="56"/>
  <c r="B9" i="56"/>
  <c r="DV8" i="56"/>
  <c r="DU8" i="56"/>
  <c r="DT8" i="56"/>
  <c r="DS8" i="56"/>
  <c r="DR8" i="56"/>
  <c r="DQ8" i="56"/>
  <c r="DP8" i="56"/>
  <c r="DO8" i="56"/>
  <c r="DN8" i="56"/>
  <c r="DM8" i="56"/>
  <c r="DL8" i="56"/>
  <c r="DK8" i="56"/>
  <c r="CV8" i="56"/>
  <c r="CH8" i="56"/>
  <c r="CF8" i="56"/>
  <c r="CE8" i="56"/>
  <c r="CD8" i="56"/>
  <c r="CC8" i="56"/>
  <c r="CB8" i="56"/>
  <c r="CA8" i="56"/>
  <c r="BZ8" i="56"/>
  <c r="BY8" i="56"/>
  <c r="BX8" i="56"/>
  <c r="BW8" i="56"/>
  <c r="BV8" i="56"/>
  <c r="BU8" i="56"/>
  <c r="BF8" i="56"/>
  <c r="AR8" i="56"/>
  <c r="AP8" i="56"/>
  <c r="AO8" i="56"/>
  <c r="AN8" i="56"/>
  <c r="AM8" i="56"/>
  <c r="AM41" i="56" s="1"/>
  <c r="AL8" i="56"/>
  <c r="AK8" i="56"/>
  <c r="AJ8" i="56"/>
  <c r="AI8" i="56"/>
  <c r="AH8" i="56"/>
  <c r="AG8" i="56"/>
  <c r="AF8" i="56"/>
  <c r="AE8" i="56"/>
  <c r="B8" i="56"/>
  <c r="DT6" i="56"/>
  <c r="G36" i="55"/>
  <c r="D36" i="55"/>
  <c r="G35" i="55"/>
  <c r="D35" i="55"/>
  <c r="G34" i="55"/>
  <c r="D34" i="55"/>
  <c r="G33" i="55"/>
  <c r="D33" i="55"/>
  <c r="G32" i="55"/>
  <c r="D32" i="55"/>
  <c r="G31" i="55"/>
  <c r="D31" i="55"/>
  <c r="G30" i="55"/>
  <c r="D30" i="55"/>
  <c r="G29" i="55"/>
  <c r="D29" i="55"/>
  <c r="G28" i="55"/>
  <c r="D28" i="55"/>
  <c r="G27" i="55"/>
  <c r="D27" i="55"/>
  <c r="G26" i="55"/>
  <c r="D26" i="55"/>
  <c r="G25" i="55"/>
  <c r="D25" i="55"/>
  <c r="G24" i="55"/>
  <c r="D24" i="55"/>
  <c r="G23" i="55"/>
  <c r="D23" i="55"/>
  <c r="G22" i="55"/>
  <c r="D22" i="55"/>
  <c r="G21" i="55"/>
  <c r="D21" i="55"/>
  <c r="G20" i="55"/>
  <c r="D20" i="55"/>
  <c r="G19" i="55"/>
  <c r="D19" i="55"/>
  <c r="G18" i="55"/>
  <c r="D18" i="55"/>
  <c r="G17" i="55"/>
  <c r="D17" i="55"/>
  <c r="G16" i="55"/>
  <c r="D16" i="55"/>
  <c r="G15" i="55"/>
  <c r="D15" i="55"/>
  <c r="G14" i="55"/>
  <c r="D14" i="55"/>
  <c r="G13" i="55"/>
  <c r="D13" i="55"/>
  <c r="G12" i="55"/>
  <c r="D12" i="55"/>
  <c r="G11" i="55"/>
  <c r="D11" i="55"/>
  <c r="G10" i="55"/>
  <c r="D10" i="55"/>
  <c r="G9" i="55"/>
  <c r="D9" i="55"/>
  <c r="F7" i="55"/>
  <c r="E7" i="55"/>
  <c r="C7" i="55"/>
  <c r="B7" i="55"/>
  <c r="G36" i="54"/>
  <c r="D36" i="54"/>
  <c r="G35" i="54"/>
  <c r="D35" i="54"/>
  <c r="G34" i="54"/>
  <c r="D34" i="54"/>
  <c r="G33" i="54"/>
  <c r="D33" i="54"/>
  <c r="G31" i="54"/>
  <c r="D31" i="54"/>
  <c r="G30" i="54"/>
  <c r="D30" i="54"/>
  <c r="G29" i="54"/>
  <c r="D29" i="54"/>
  <c r="G28" i="54"/>
  <c r="D28" i="54"/>
  <c r="G27" i="54"/>
  <c r="D27" i="54"/>
  <c r="G26" i="54"/>
  <c r="D26" i="54"/>
  <c r="G25" i="54"/>
  <c r="D25" i="54"/>
  <c r="G24" i="54"/>
  <c r="D24" i="54"/>
  <c r="G23" i="54"/>
  <c r="D23" i="54"/>
  <c r="G22" i="54"/>
  <c r="D22" i="54"/>
  <c r="G21" i="54"/>
  <c r="D21" i="54"/>
  <c r="G20" i="54"/>
  <c r="D20" i="54"/>
  <c r="G19" i="54"/>
  <c r="D19" i="54"/>
  <c r="G18" i="54"/>
  <c r="D18" i="54"/>
  <c r="G17" i="54"/>
  <c r="D17" i="54"/>
  <c r="G16" i="54"/>
  <c r="D16" i="54"/>
  <c r="G15" i="54"/>
  <c r="D15" i="54"/>
  <c r="G14" i="54"/>
  <c r="D14" i="54"/>
  <c r="G13" i="54"/>
  <c r="D13" i="54"/>
  <c r="G12" i="54"/>
  <c r="D12" i="54"/>
  <c r="G11" i="54"/>
  <c r="D11" i="54"/>
  <c r="G10" i="54"/>
  <c r="D10" i="54"/>
  <c r="G9" i="54"/>
  <c r="D9" i="54"/>
  <c r="C7" i="54"/>
  <c r="B7" i="54"/>
  <c r="E33" i="45"/>
  <c r="D33" i="45"/>
  <c r="G31" i="45"/>
  <c r="N29" i="45"/>
  <c r="M29" i="45"/>
  <c r="M28" i="45"/>
  <c r="M26" i="45"/>
  <c r="M24" i="45"/>
  <c r="D24" i="45"/>
  <c r="M22" i="45"/>
  <c r="E21" i="45"/>
  <c r="M21" i="45"/>
  <c r="K21" i="45"/>
  <c r="I36" i="42"/>
  <c r="N35" i="42"/>
  <c r="M35" i="42"/>
  <c r="H35" i="42"/>
  <c r="M34" i="42"/>
  <c r="L34" i="42"/>
  <c r="F34" i="42"/>
  <c r="J33" i="42"/>
  <c r="D33" i="42"/>
  <c r="D32" i="42"/>
  <c r="L31" i="42"/>
  <c r="H31" i="42"/>
  <c r="D31" i="42"/>
  <c r="N30" i="42"/>
  <c r="M30" i="42"/>
  <c r="J30" i="42"/>
  <c r="I30" i="42"/>
  <c r="H30" i="42"/>
  <c r="D30" i="42"/>
  <c r="N29" i="42"/>
  <c r="M29" i="42"/>
  <c r="F29" i="42"/>
  <c r="M28" i="42"/>
  <c r="G28" i="42"/>
  <c r="L27" i="42"/>
  <c r="F27" i="42"/>
  <c r="J26" i="42"/>
  <c r="I26" i="42"/>
  <c r="E26" i="42"/>
  <c r="I25" i="42"/>
  <c r="F25" i="42"/>
  <c r="M24" i="42"/>
  <c r="H24" i="42"/>
  <c r="G23" i="42"/>
  <c r="F23" i="42"/>
  <c r="D23" i="42"/>
  <c r="G22" i="42"/>
  <c r="F22" i="42"/>
  <c r="N21" i="42"/>
  <c r="L21" i="42"/>
  <c r="H21" i="42"/>
  <c r="F21" i="42"/>
  <c r="E21" i="42"/>
  <c r="L20" i="42"/>
  <c r="K20" i="42"/>
  <c r="E20" i="42"/>
  <c r="I19" i="42"/>
  <c r="G19" i="42"/>
  <c r="D19" i="42"/>
  <c r="M17" i="42"/>
  <c r="L17" i="42"/>
  <c r="L16" i="42"/>
  <c r="E16" i="42"/>
  <c r="M15" i="42"/>
  <c r="L15" i="42"/>
  <c r="K15" i="42"/>
  <c r="H15" i="42"/>
  <c r="J14" i="42"/>
  <c r="G14" i="42"/>
  <c r="E14" i="42"/>
  <c r="J13" i="42"/>
  <c r="I13" i="42"/>
  <c r="K12" i="42"/>
  <c r="H12" i="42"/>
  <c r="M11" i="42"/>
  <c r="H11" i="42"/>
  <c r="F11" i="42"/>
  <c r="G10" i="42"/>
  <c r="B28" i="40"/>
  <c r="C22" i="42"/>
  <c r="B10" i="40"/>
  <c r="B18" i="38"/>
  <c r="B15" i="38"/>
  <c r="B11" i="38"/>
  <c r="B10" i="38"/>
  <c r="N36" i="39"/>
  <c r="K36" i="39"/>
  <c r="H36" i="39"/>
  <c r="M35" i="39"/>
  <c r="K35" i="39"/>
  <c r="J35" i="39"/>
  <c r="H35" i="39"/>
  <c r="G35" i="39"/>
  <c r="N34" i="39"/>
  <c r="H34" i="39"/>
  <c r="H33" i="39"/>
  <c r="G32" i="39"/>
  <c r="H29" i="39"/>
  <c r="I28" i="39"/>
  <c r="L26" i="39"/>
  <c r="L25" i="39"/>
  <c r="M24" i="39"/>
  <c r="L24" i="39"/>
  <c r="L23" i="39"/>
  <c r="F23" i="39"/>
  <c r="L22" i="39"/>
  <c r="F21" i="39"/>
  <c r="L20" i="39"/>
  <c r="K20" i="39"/>
  <c r="H20" i="39"/>
  <c r="F20" i="39"/>
  <c r="F19" i="39"/>
  <c r="K18" i="39"/>
  <c r="H18" i="39"/>
  <c r="G18" i="39"/>
  <c r="L17" i="39"/>
  <c r="G17" i="39"/>
  <c r="C17" i="39"/>
  <c r="M16" i="39"/>
  <c r="I16" i="39"/>
  <c r="G16" i="39"/>
  <c r="E16" i="39"/>
  <c r="C15" i="39"/>
  <c r="C14" i="39"/>
  <c r="K13" i="39"/>
  <c r="C13" i="39"/>
  <c r="I12" i="39"/>
  <c r="C12" i="39"/>
  <c r="L11" i="39"/>
  <c r="I11" i="39"/>
  <c r="C11" i="39"/>
  <c r="L10" i="39"/>
  <c r="I9" i="39"/>
  <c r="F9" i="39"/>
  <c r="E9" i="39"/>
  <c r="C9" i="39"/>
  <c r="B15" i="35"/>
  <c r="L33" i="36"/>
  <c r="N32" i="36"/>
  <c r="M32" i="36"/>
  <c r="G32" i="36"/>
  <c r="E32" i="36"/>
  <c r="M31" i="36"/>
  <c r="H31" i="36"/>
  <c r="G31" i="36"/>
  <c r="E30" i="36"/>
  <c r="M29" i="36"/>
  <c r="H29" i="36"/>
  <c r="F29" i="36"/>
  <c r="E29" i="36"/>
  <c r="L27" i="36"/>
  <c r="K27" i="36"/>
  <c r="E27" i="36"/>
  <c r="N26" i="36"/>
  <c r="L26" i="36"/>
  <c r="I26" i="36"/>
  <c r="D26" i="36"/>
  <c r="J25" i="36"/>
  <c r="M24" i="36"/>
  <c r="L24" i="36"/>
  <c r="H24" i="36"/>
  <c r="F24" i="36"/>
  <c r="L23" i="36"/>
  <c r="D23" i="36"/>
  <c r="I22" i="36"/>
  <c r="H22" i="36"/>
  <c r="G22" i="36"/>
  <c r="M19" i="36"/>
  <c r="D32" i="33"/>
  <c r="L26" i="33"/>
  <c r="L23" i="33"/>
  <c r="D22" i="33"/>
  <c r="B21" i="32"/>
  <c r="H19" i="33"/>
  <c r="D18" i="33"/>
  <c r="L8" i="32"/>
  <c r="H8" i="32"/>
  <c r="L33" i="33"/>
  <c r="F32" i="33"/>
  <c r="J31" i="33"/>
  <c r="E31" i="33"/>
  <c r="K30" i="33"/>
  <c r="F30" i="33"/>
  <c r="D30" i="33"/>
  <c r="C30" i="33"/>
  <c r="L29" i="33"/>
  <c r="J29" i="33"/>
  <c r="K28" i="33"/>
  <c r="J28" i="33"/>
  <c r="D28" i="33"/>
  <c r="K27" i="33"/>
  <c r="J27" i="33"/>
  <c r="E27" i="33"/>
  <c r="K26" i="33"/>
  <c r="J26" i="33"/>
  <c r="L25" i="33"/>
  <c r="J25" i="33"/>
  <c r="F25" i="33"/>
  <c r="E25" i="33"/>
  <c r="D25" i="33"/>
  <c r="L24" i="33"/>
  <c r="K24" i="33"/>
  <c r="J24" i="33"/>
  <c r="D23" i="33"/>
  <c r="F22" i="33"/>
  <c r="E22" i="33"/>
  <c r="F21" i="33"/>
  <c r="E21" i="33"/>
  <c r="L19" i="33"/>
  <c r="K19" i="33"/>
  <c r="E19" i="33"/>
  <c r="D19" i="33"/>
  <c r="L18" i="33"/>
  <c r="L12" i="33"/>
  <c r="K12" i="33"/>
  <c r="J12" i="33"/>
  <c r="F12" i="33"/>
  <c r="H32" i="30"/>
  <c r="B32" i="29"/>
  <c r="L31" i="30"/>
  <c r="H31" i="30"/>
  <c r="H30" i="30"/>
  <c r="H29" i="30"/>
  <c r="L28" i="30"/>
  <c r="H28" i="30"/>
  <c r="D28" i="30"/>
  <c r="H24" i="30"/>
  <c r="H22" i="30"/>
  <c r="L21" i="30"/>
  <c r="H21" i="30"/>
  <c r="H18" i="30"/>
  <c r="L17" i="30"/>
  <c r="H17" i="30"/>
  <c r="H14" i="30"/>
  <c r="H11" i="30"/>
  <c r="H10" i="30"/>
  <c r="H8" i="29"/>
  <c r="E8" i="29"/>
  <c r="D32" i="30"/>
  <c r="N31" i="30"/>
  <c r="D31" i="30"/>
  <c r="N30" i="30"/>
  <c r="J30" i="30"/>
  <c r="F30" i="30"/>
  <c r="J29" i="30"/>
  <c r="N28" i="30"/>
  <c r="J27" i="30"/>
  <c r="H27" i="30"/>
  <c r="C26" i="30"/>
  <c r="I25" i="30"/>
  <c r="H25" i="30"/>
  <c r="C25" i="30"/>
  <c r="E24" i="30"/>
  <c r="K23" i="30"/>
  <c r="G21" i="30"/>
  <c r="H20" i="30"/>
  <c r="M19" i="30"/>
  <c r="K19" i="30"/>
  <c r="J19" i="30"/>
  <c r="I19" i="30"/>
  <c r="E19" i="30"/>
  <c r="M18" i="30"/>
  <c r="K18" i="30"/>
  <c r="G17" i="30"/>
  <c r="C17" i="30"/>
  <c r="I16" i="30"/>
  <c r="E16" i="30"/>
  <c r="C16" i="30"/>
  <c r="I15" i="30"/>
  <c r="E15" i="30"/>
  <c r="N14" i="30"/>
  <c r="C14" i="30"/>
  <c r="I13" i="30"/>
  <c r="I12" i="30"/>
  <c r="E12" i="30"/>
  <c r="K11" i="30"/>
  <c r="G11" i="30"/>
  <c r="G10" i="30"/>
  <c r="D10" i="30"/>
  <c r="K8" i="28"/>
  <c r="J9" i="30"/>
  <c r="E8" i="28"/>
  <c r="D35" i="27"/>
  <c r="H30" i="27"/>
  <c r="L28" i="27"/>
  <c r="H28" i="27"/>
  <c r="H26" i="27"/>
  <c r="H24" i="27"/>
  <c r="D23" i="27"/>
  <c r="H22" i="27"/>
  <c r="L20" i="27"/>
  <c r="H20" i="27"/>
  <c r="L17" i="27"/>
  <c r="H17" i="27"/>
  <c r="L13" i="27"/>
  <c r="D12" i="27"/>
  <c r="H11" i="27"/>
  <c r="K8" i="26"/>
  <c r="E8" i="26"/>
  <c r="D8" i="26"/>
  <c r="L37" i="27"/>
  <c r="K37" i="27"/>
  <c r="I37" i="27"/>
  <c r="F37" i="27"/>
  <c r="E37" i="27"/>
  <c r="L36" i="27"/>
  <c r="E36" i="27"/>
  <c r="D36" i="27"/>
  <c r="L34" i="27"/>
  <c r="I34" i="27"/>
  <c r="F34" i="27"/>
  <c r="L33" i="27"/>
  <c r="I33" i="27"/>
  <c r="B33" i="25"/>
  <c r="F32" i="27"/>
  <c r="B32" i="25"/>
  <c r="L31" i="27"/>
  <c r="E31" i="27"/>
  <c r="N30" i="27"/>
  <c r="F30" i="27"/>
  <c r="H29" i="27"/>
  <c r="F29" i="27"/>
  <c r="K28" i="27"/>
  <c r="I28" i="27"/>
  <c r="C28" i="27"/>
  <c r="L27" i="27"/>
  <c r="I27" i="27"/>
  <c r="F27" i="27"/>
  <c r="F26" i="27"/>
  <c r="B26" i="25"/>
  <c r="L25" i="27"/>
  <c r="F25" i="27"/>
  <c r="L23" i="27"/>
  <c r="I23" i="27"/>
  <c r="L22" i="27"/>
  <c r="F22" i="27"/>
  <c r="C22" i="27"/>
  <c r="I21" i="27"/>
  <c r="I20" i="27"/>
  <c r="C20" i="27"/>
  <c r="K19" i="27"/>
  <c r="L18" i="27"/>
  <c r="F18" i="27"/>
  <c r="F17" i="27"/>
  <c r="E17" i="27"/>
  <c r="B17" i="25"/>
  <c r="L16" i="27"/>
  <c r="F16" i="27"/>
  <c r="H15" i="27"/>
  <c r="F15" i="27"/>
  <c r="C15" i="27"/>
  <c r="N14" i="27"/>
  <c r="J13" i="27"/>
  <c r="N12" i="27"/>
  <c r="L12" i="27"/>
  <c r="F12" i="27"/>
  <c r="H10" i="27"/>
  <c r="F10" i="27"/>
  <c r="K8" i="25"/>
  <c r="J8" i="25"/>
  <c r="D9" i="27"/>
  <c r="C9" i="27"/>
  <c r="L37" i="24"/>
  <c r="D37" i="24"/>
  <c r="D36" i="24"/>
  <c r="H33" i="24"/>
  <c r="H31" i="24"/>
  <c r="H30" i="24"/>
  <c r="H27" i="24"/>
  <c r="L25" i="24"/>
  <c r="H24" i="24"/>
  <c r="H23" i="24"/>
  <c r="B19" i="23"/>
  <c r="H18" i="24"/>
  <c r="H17" i="24"/>
  <c r="H14" i="24"/>
  <c r="H13" i="24"/>
  <c r="B13" i="23"/>
  <c r="L12" i="24"/>
  <c r="H11" i="24"/>
  <c r="K8" i="23"/>
  <c r="J8" i="23"/>
  <c r="F8" i="23"/>
  <c r="D8" i="23"/>
  <c r="H37" i="24"/>
  <c r="N36" i="24"/>
  <c r="K36" i="24"/>
  <c r="L35" i="24"/>
  <c r="F35" i="24"/>
  <c r="D35" i="24"/>
  <c r="L34" i="24"/>
  <c r="H34" i="24"/>
  <c r="D34" i="24"/>
  <c r="N33" i="24"/>
  <c r="J33" i="24"/>
  <c r="E33" i="24"/>
  <c r="L32" i="24"/>
  <c r="J32" i="24"/>
  <c r="F32" i="24"/>
  <c r="D32" i="24"/>
  <c r="K31" i="24"/>
  <c r="J31" i="24"/>
  <c r="D31" i="24"/>
  <c r="L30" i="24"/>
  <c r="K30" i="24"/>
  <c r="J30" i="24"/>
  <c r="D30" i="24"/>
  <c r="D29" i="24"/>
  <c r="N28" i="24"/>
  <c r="F28" i="24"/>
  <c r="K27" i="24"/>
  <c r="J27" i="24"/>
  <c r="E27" i="24"/>
  <c r="L26" i="24"/>
  <c r="H26" i="24"/>
  <c r="N25" i="24"/>
  <c r="K25" i="24"/>
  <c r="E25" i="24"/>
  <c r="D24" i="24"/>
  <c r="L23" i="24"/>
  <c r="J23" i="24"/>
  <c r="E23" i="24"/>
  <c r="L22" i="24"/>
  <c r="F22" i="24"/>
  <c r="D22" i="24"/>
  <c r="L21" i="24"/>
  <c r="J21" i="24"/>
  <c r="E21" i="24"/>
  <c r="D21" i="24"/>
  <c r="K20" i="24"/>
  <c r="D20" i="24"/>
  <c r="J19" i="24"/>
  <c r="H19" i="24"/>
  <c r="F19" i="24"/>
  <c r="K18" i="24"/>
  <c r="E18" i="24"/>
  <c r="N17" i="24"/>
  <c r="L17" i="24"/>
  <c r="J17" i="24"/>
  <c r="F17" i="24"/>
  <c r="E17" i="24"/>
  <c r="D17" i="24"/>
  <c r="N16" i="24"/>
  <c r="L16" i="24"/>
  <c r="K16" i="24"/>
  <c r="H16" i="24"/>
  <c r="E16" i="24"/>
  <c r="D16" i="24"/>
  <c r="N15" i="24"/>
  <c r="L15" i="24"/>
  <c r="K15" i="24"/>
  <c r="E15" i="24"/>
  <c r="D15" i="24"/>
  <c r="K14" i="24"/>
  <c r="F14" i="24"/>
  <c r="J12" i="24"/>
  <c r="H12" i="24"/>
  <c r="E12" i="24"/>
  <c r="B12" i="22"/>
  <c r="N11" i="24"/>
  <c r="N10" i="24"/>
  <c r="J10" i="24"/>
  <c r="K9" i="24"/>
  <c r="J9" i="24"/>
  <c r="G9" i="24"/>
  <c r="E8" i="22"/>
  <c r="D9" i="24"/>
  <c r="F35" i="21"/>
  <c r="H34" i="21"/>
  <c r="N33" i="21"/>
  <c r="H33" i="21"/>
  <c r="H28" i="21"/>
  <c r="L26" i="21"/>
  <c r="H26" i="21"/>
  <c r="N20" i="21"/>
  <c r="K8" i="20"/>
  <c r="F8" i="20"/>
  <c r="K37" i="21"/>
  <c r="J37" i="21"/>
  <c r="H37" i="21"/>
  <c r="E37" i="21"/>
  <c r="D37" i="21"/>
  <c r="N36" i="21"/>
  <c r="K36" i="21"/>
  <c r="J36" i="21"/>
  <c r="H35" i="21"/>
  <c r="J34" i="21"/>
  <c r="F33" i="21"/>
  <c r="N32" i="21"/>
  <c r="H31" i="21"/>
  <c r="G30" i="21"/>
  <c r="M29" i="21"/>
  <c r="G29" i="21"/>
  <c r="C29" i="21"/>
  <c r="N28" i="21"/>
  <c r="M28" i="21"/>
  <c r="C27" i="21"/>
  <c r="M26" i="21"/>
  <c r="I25" i="21"/>
  <c r="H25" i="21"/>
  <c r="C25" i="21"/>
  <c r="I24" i="21"/>
  <c r="G23" i="21"/>
  <c r="M22" i="21"/>
  <c r="I22" i="21"/>
  <c r="H22" i="21"/>
  <c r="G22" i="21"/>
  <c r="C22" i="21"/>
  <c r="G21" i="21"/>
  <c r="C21" i="21"/>
  <c r="M20" i="21"/>
  <c r="I20" i="21"/>
  <c r="G20" i="21"/>
  <c r="C20" i="21"/>
  <c r="M19" i="21"/>
  <c r="G19" i="21"/>
  <c r="M18" i="21"/>
  <c r="H18" i="21"/>
  <c r="G18" i="21"/>
  <c r="H17" i="21"/>
  <c r="N16" i="21"/>
  <c r="M15" i="21"/>
  <c r="N14" i="21"/>
  <c r="I14" i="21"/>
  <c r="G14" i="21"/>
  <c r="I13" i="21"/>
  <c r="C13" i="21"/>
  <c r="G12" i="21"/>
  <c r="M11" i="21"/>
  <c r="G11" i="21"/>
  <c r="C11" i="21"/>
  <c r="N10" i="21"/>
  <c r="M10" i="21"/>
  <c r="G10" i="21"/>
  <c r="M9" i="21"/>
  <c r="K8" i="19"/>
  <c r="H8" i="19"/>
  <c r="D37" i="18"/>
  <c r="J35" i="18"/>
  <c r="H34" i="18"/>
  <c r="D34" i="18"/>
  <c r="H33" i="18"/>
  <c r="D30" i="18"/>
  <c r="J29" i="18"/>
  <c r="I29" i="18"/>
  <c r="K26" i="18"/>
  <c r="K24" i="18"/>
  <c r="E24" i="18"/>
  <c r="E23" i="18"/>
  <c r="K21" i="18"/>
  <c r="E21" i="18"/>
  <c r="E17" i="18"/>
  <c r="C17" i="18"/>
  <c r="C16" i="18"/>
  <c r="C14" i="18"/>
  <c r="D13" i="18"/>
  <c r="M11" i="18"/>
  <c r="K11" i="18"/>
  <c r="I8" i="17"/>
  <c r="G37" i="18"/>
  <c r="G36" i="18"/>
  <c r="M30" i="18"/>
  <c r="I30" i="18"/>
  <c r="D26" i="18"/>
  <c r="D24" i="18"/>
  <c r="N19" i="18"/>
  <c r="D17" i="18"/>
  <c r="J14" i="18"/>
  <c r="J12" i="18"/>
  <c r="H10" i="18"/>
  <c r="D10" i="18"/>
  <c r="D8" i="16"/>
  <c r="C30" i="15"/>
  <c r="C28" i="15"/>
  <c r="C26" i="15"/>
  <c r="C24" i="15"/>
  <c r="C22" i="15"/>
  <c r="C14" i="15"/>
  <c r="C13" i="15"/>
  <c r="X59" i="7"/>
  <c r="U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X55" i="7"/>
  <c r="U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X51" i="7"/>
  <c r="U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U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X43" i="7"/>
  <c r="U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X39" i="7"/>
  <c r="U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U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U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U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U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U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I9" i="7"/>
  <c r="H9" i="7"/>
  <c r="G9" i="7"/>
  <c r="F9" i="7"/>
  <c r="E9" i="7"/>
  <c r="D9" i="7"/>
  <c r="C9" i="7"/>
  <c r="K37" i="5"/>
  <c r="I10" i="5"/>
  <c r="I37" i="5" s="1"/>
  <c r="H10" i="5"/>
  <c r="H37" i="5" s="1"/>
  <c r="G10" i="5"/>
  <c r="G37" i="5" s="1"/>
  <c r="F10" i="5"/>
  <c r="F37" i="5" s="1"/>
  <c r="E10" i="5"/>
  <c r="E37" i="5" s="1"/>
  <c r="D10" i="5"/>
  <c r="D37" i="5" s="1"/>
  <c r="C10" i="5"/>
  <c r="C37" i="5" s="1"/>
  <c r="H16" i="111"/>
  <c r="D28" i="45"/>
  <c r="B19" i="111"/>
  <c r="F21" i="45"/>
  <c r="K26" i="45"/>
  <c r="E31" i="45"/>
  <c r="N21" i="45"/>
  <c r="F24" i="45"/>
  <c r="E25" i="45"/>
  <c r="F19" i="45"/>
  <c r="F29" i="45"/>
  <c r="C28" i="45"/>
  <c r="F31" i="45"/>
  <c r="C30" i="45"/>
  <c r="C21" i="45"/>
  <c r="F28" i="45"/>
  <c r="G21" i="45"/>
  <c r="D25" i="45"/>
  <c r="N23" i="45"/>
  <c r="G19" i="45"/>
  <c r="L23" i="45"/>
  <c r="C25" i="45"/>
  <c r="N28" i="45"/>
  <c r="N33" i="45"/>
  <c r="M23" i="45"/>
  <c r="M33" i="45"/>
  <c r="H19" i="45"/>
  <c r="H21" i="45"/>
  <c r="C32" i="45"/>
  <c r="N22" i="45"/>
  <c r="L26" i="45"/>
  <c r="N30" i="45"/>
  <c r="D29" i="45"/>
  <c r="C31" i="45"/>
  <c r="I19" i="45"/>
  <c r="L22" i="45"/>
  <c r="G28" i="45"/>
  <c r="E30" i="45"/>
  <c r="D21" i="45"/>
  <c r="M30" i="45"/>
  <c r="M27" i="45"/>
  <c r="H24" i="45"/>
  <c r="C33" i="45"/>
  <c r="D31" i="45"/>
  <c r="D30" i="45"/>
  <c r="N32" i="45"/>
  <c r="E29" i="45"/>
  <c r="N26" i="45"/>
  <c r="D32" i="45"/>
  <c r="N25" i="45"/>
  <c r="C26" i="45"/>
  <c r="M32" i="45"/>
  <c r="F30" i="45"/>
  <c r="G24" i="45"/>
  <c r="J21" i="45"/>
  <c r="L21" i="45"/>
  <c r="E32" i="45"/>
  <c r="I21" i="45"/>
  <c r="E24" i="45"/>
  <c r="E28" i="45"/>
  <c r="L24" i="45"/>
  <c r="BZ6" i="56"/>
  <c r="E12" i="42"/>
  <c r="I13" i="18"/>
  <c r="J13" i="18"/>
  <c r="F13" i="18"/>
  <c r="G20" i="42"/>
  <c r="E32" i="42"/>
  <c r="G18" i="42"/>
  <c r="N18" i="39"/>
  <c r="C34" i="39"/>
  <c r="M26" i="36"/>
  <c r="N13" i="42"/>
  <c r="I14" i="42"/>
  <c r="I26" i="30"/>
  <c r="M22" i="36"/>
  <c r="J35" i="42"/>
  <c r="I12" i="42"/>
  <c r="D10" i="42"/>
  <c r="C36" i="42"/>
  <c r="C12" i="42"/>
  <c r="N21" i="30"/>
  <c r="F18" i="39"/>
  <c r="N37" i="39"/>
  <c r="F13" i="42"/>
  <c r="C34" i="42"/>
  <c r="C10" i="27"/>
  <c r="G23" i="39"/>
  <c r="H17" i="42"/>
  <c r="M12" i="30"/>
  <c r="I19" i="39"/>
  <c r="C18" i="42"/>
  <c r="D15" i="42"/>
  <c r="H10" i="42"/>
  <c r="F17" i="42"/>
  <c r="N17" i="30"/>
  <c r="E33" i="33"/>
  <c r="H29" i="42"/>
  <c r="H37" i="42"/>
  <c r="C27" i="30"/>
  <c r="G33" i="36"/>
  <c r="N32" i="42"/>
  <c r="N9" i="42"/>
  <c r="K21" i="42"/>
  <c r="I18" i="42"/>
  <c r="E9" i="42"/>
  <c r="M9" i="42"/>
  <c r="J18" i="42"/>
  <c r="E19" i="42"/>
  <c r="N29" i="24"/>
  <c r="G33" i="39"/>
  <c r="M30" i="30"/>
  <c r="D21" i="42"/>
  <c r="H9" i="42"/>
  <c r="G26" i="39"/>
  <c r="E18" i="42"/>
  <c r="G28" i="30"/>
  <c r="N27" i="36"/>
  <c r="K14" i="42"/>
  <c r="N29" i="30"/>
  <c r="N9" i="39"/>
  <c r="L30" i="36"/>
  <c r="C15" i="30"/>
  <c r="M25" i="30"/>
  <c r="I29" i="42"/>
  <c r="J31" i="42"/>
  <c r="C30" i="39"/>
  <c r="J16" i="42"/>
  <c r="I27" i="33"/>
  <c r="G36" i="42"/>
  <c r="C20" i="30"/>
  <c r="C23" i="42"/>
  <c r="K13" i="42"/>
  <c r="C27" i="27"/>
  <c r="M23" i="39"/>
  <c r="N14" i="42"/>
  <c r="C17" i="42"/>
  <c r="J19" i="42"/>
  <c r="G29" i="27"/>
  <c r="C31" i="39"/>
  <c r="K30" i="42"/>
  <c r="H31" i="39"/>
  <c r="F32" i="42"/>
  <c r="N17" i="42"/>
  <c r="C32" i="33"/>
  <c r="F19" i="42"/>
  <c r="F12" i="42"/>
  <c r="K18" i="42"/>
  <c r="I15" i="42"/>
  <c r="G36" i="27"/>
  <c r="N33" i="42"/>
  <c r="N9" i="30"/>
  <c r="K21" i="30"/>
  <c r="F18" i="42"/>
  <c r="N18" i="42"/>
  <c r="H18" i="42"/>
  <c r="C11" i="30"/>
  <c r="E36" i="42"/>
  <c r="J10" i="42"/>
  <c r="D17" i="42"/>
  <c r="C9" i="30"/>
  <c r="I31" i="39"/>
  <c r="I35" i="27"/>
  <c r="G26" i="36"/>
  <c r="I17" i="42"/>
  <c r="B30" i="37"/>
  <c r="L36" i="42"/>
  <c r="M9" i="39"/>
  <c r="G27" i="39"/>
  <c r="J24" i="42"/>
  <c r="K28" i="42"/>
  <c r="M10" i="39"/>
  <c r="M28" i="33"/>
  <c r="F10" i="42"/>
  <c r="K19" i="42"/>
  <c r="G13" i="42"/>
  <c r="G30" i="39"/>
  <c r="H30" i="39"/>
  <c r="G31" i="30"/>
  <c r="M11" i="39"/>
  <c r="M18" i="39"/>
  <c r="C14" i="21"/>
  <c r="C21" i="27"/>
  <c r="I37" i="39"/>
  <c r="G29" i="42"/>
  <c r="C26" i="24"/>
  <c r="C24" i="39"/>
  <c r="F15" i="42"/>
  <c r="N36" i="42"/>
  <c r="E35" i="42"/>
  <c r="F14" i="39"/>
  <c r="M14" i="39"/>
  <c r="M28" i="36"/>
  <c r="B19" i="40"/>
  <c r="I15" i="39"/>
  <c r="C32" i="42"/>
  <c r="K37" i="42"/>
  <c r="L15" i="39"/>
  <c r="N16" i="39"/>
  <c r="I23" i="42"/>
  <c r="C19" i="30"/>
  <c r="C21" i="30"/>
  <c r="H28" i="42"/>
  <c r="I21" i="30"/>
  <c r="M28" i="39"/>
  <c r="M28" i="30"/>
  <c r="L9" i="39"/>
  <c r="N19" i="33"/>
  <c r="C19" i="42"/>
  <c r="I23" i="30"/>
  <c r="H22" i="39"/>
  <c r="C24" i="21"/>
  <c r="I34" i="39"/>
  <c r="M14" i="42"/>
  <c r="M22" i="42"/>
  <c r="I11" i="42"/>
  <c r="I16" i="42"/>
  <c r="M30" i="36"/>
  <c r="I35" i="39"/>
  <c r="L29" i="42"/>
  <c r="I31" i="42"/>
  <c r="M23" i="30"/>
  <c r="I25" i="39"/>
  <c r="I35" i="42"/>
  <c r="N20" i="42"/>
  <c r="H26" i="42"/>
  <c r="L20" i="24"/>
  <c r="C22" i="39"/>
  <c r="D32" i="36"/>
  <c r="G22" i="30"/>
  <c r="M12" i="42"/>
  <c r="G29" i="30"/>
  <c r="C25" i="42"/>
  <c r="F36" i="42"/>
  <c r="M34" i="24"/>
  <c r="C33" i="39"/>
  <c r="L24" i="27"/>
  <c r="G14" i="39"/>
  <c r="L32" i="36"/>
  <c r="M18" i="42"/>
  <c r="I33" i="39"/>
  <c r="G30" i="36"/>
  <c r="F29" i="39"/>
  <c r="M19" i="42"/>
  <c r="H12" i="30"/>
  <c r="G14" i="30"/>
  <c r="I30" i="39"/>
  <c r="I32" i="39"/>
  <c r="G34" i="39"/>
  <c r="C35" i="39"/>
  <c r="F36" i="39"/>
  <c r="J17" i="42"/>
  <c r="K25" i="42"/>
  <c r="E29" i="42"/>
  <c r="C24" i="27"/>
  <c r="K34" i="42"/>
  <c r="G17" i="24"/>
  <c r="C37" i="24"/>
  <c r="G26" i="33"/>
  <c r="I29" i="39"/>
  <c r="J9" i="42"/>
  <c r="H21" i="39"/>
  <c r="E23" i="42"/>
  <c r="M24" i="30"/>
  <c r="D29" i="39"/>
  <c r="C16" i="39"/>
  <c r="M20" i="39"/>
  <c r="N12" i="39"/>
  <c r="C30" i="30"/>
  <c r="K11" i="39"/>
  <c r="G12" i="39"/>
  <c r="C23" i="30"/>
  <c r="L10" i="42"/>
  <c r="N29" i="33"/>
  <c r="L13" i="39"/>
  <c r="E10" i="42"/>
  <c r="J25" i="42"/>
  <c r="M25" i="27"/>
  <c r="M26" i="33"/>
  <c r="G19" i="39"/>
  <c r="M21" i="30"/>
  <c r="I24" i="39"/>
  <c r="I27" i="39"/>
  <c r="L26" i="27"/>
  <c r="M30" i="39"/>
  <c r="M23" i="42"/>
  <c r="N24" i="33"/>
  <c r="I25" i="33"/>
  <c r="G13" i="27"/>
  <c r="J23" i="33"/>
  <c r="N32" i="30"/>
  <c r="G21" i="39"/>
  <c r="E24" i="42"/>
  <c r="F33" i="42"/>
  <c r="M10" i="42"/>
  <c r="N25" i="42"/>
  <c r="F20" i="42"/>
  <c r="D11" i="42"/>
  <c r="J22" i="39"/>
  <c r="D9" i="42"/>
  <c r="N32" i="24"/>
  <c r="C20" i="42"/>
  <c r="I36" i="27"/>
  <c r="N22" i="30"/>
  <c r="L35" i="42"/>
  <c r="I9" i="42"/>
  <c r="M29" i="39"/>
  <c r="D28" i="39"/>
  <c r="M15" i="30"/>
  <c r="B15" i="37"/>
  <c r="M25" i="39"/>
  <c r="D24" i="42"/>
  <c r="M17" i="24"/>
  <c r="F32" i="36"/>
  <c r="E15" i="42"/>
  <c r="M15" i="39"/>
  <c r="G29" i="39"/>
  <c r="I20" i="42"/>
  <c r="N24" i="42"/>
  <c r="C37" i="27"/>
  <c r="B31" i="37"/>
  <c r="I14" i="39"/>
  <c r="E21" i="39"/>
  <c r="D10" i="39"/>
  <c r="J10" i="39"/>
  <c r="F11" i="39"/>
  <c r="B12" i="38"/>
  <c r="J19" i="36"/>
  <c r="F22" i="36"/>
  <c r="L29" i="36"/>
  <c r="I22" i="42"/>
  <c r="G26" i="42"/>
  <c r="N11" i="39"/>
  <c r="M13" i="21"/>
  <c r="N11" i="27"/>
  <c r="C36" i="39"/>
  <c r="B36" i="38"/>
  <c r="I20" i="39"/>
  <c r="M21" i="39"/>
  <c r="H28" i="39"/>
  <c r="C27" i="42"/>
  <c r="I10" i="42"/>
  <c r="K32" i="42"/>
  <c r="B29" i="35"/>
  <c r="E8" i="40"/>
  <c r="H37" i="27"/>
  <c r="F25" i="36"/>
  <c r="J26" i="36"/>
  <c r="H19" i="42"/>
  <c r="H23" i="30"/>
  <c r="H13" i="42"/>
  <c r="C30" i="27"/>
  <c r="F18" i="24"/>
  <c r="C11" i="27"/>
  <c r="C34" i="27"/>
  <c r="B16" i="38"/>
  <c r="N12" i="30"/>
  <c r="D12" i="42"/>
  <c r="C11" i="42"/>
  <c r="L22" i="42"/>
  <c r="C9" i="42"/>
  <c r="J15" i="42"/>
  <c r="L19" i="42"/>
  <c r="M11" i="30"/>
  <c r="L31" i="36"/>
  <c r="M9" i="30"/>
  <c r="B29" i="37"/>
  <c r="M26" i="27"/>
  <c r="L12" i="42"/>
  <c r="C14" i="24"/>
  <c r="G23" i="27"/>
  <c r="M28" i="27"/>
  <c r="C28" i="30"/>
  <c r="F31" i="36"/>
  <c r="C24" i="42"/>
  <c r="M20" i="27"/>
  <c r="K14" i="39"/>
  <c r="L9" i="42"/>
  <c r="G17" i="27"/>
  <c r="C18" i="30"/>
  <c r="M31" i="30"/>
  <c r="N24" i="36"/>
  <c r="G25" i="39"/>
  <c r="M27" i="30"/>
  <c r="N28" i="33"/>
  <c r="M30" i="33"/>
  <c r="J14" i="39"/>
  <c r="E35" i="39"/>
  <c r="G36" i="39"/>
  <c r="B22" i="40"/>
  <c r="F16" i="42"/>
  <c r="J21" i="42"/>
  <c r="K22" i="42"/>
  <c r="K26" i="42"/>
  <c r="B11" i="40"/>
  <c r="N11" i="42"/>
  <c r="I24" i="42"/>
  <c r="G34" i="42"/>
  <c r="G18" i="30"/>
  <c r="N28" i="36"/>
  <c r="L14" i="39"/>
  <c r="J30" i="39"/>
  <c r="M32" i="39"/>
  <c r="K37" i="39"/>
  <c r="G11" i="42"/>
  <c r="N23" i="42"/>
  <c r="L25" i="42"/>
  <c r="D37" i="42"/>
  <c r="F27" i="39"/>
  <c r="B27" i="37"/>
  <c r="J25" i="30"/>
  <c r="G30" i="33"/>
  <c r="K21" i="39"/>
  <c r="G8" i="37"/>
  <c r="G24" i="42"/>
  <c r="G30" i="42"/>
  <c r="K31" i="42"/>
  <c r="E33" i="42"/>
  <c r="D8" i="35"/>
  <c r="J11" i="42"/>
  <c r="I23" i="33"/>
  <c r="C33" i="33"/>
  <c r="C8" i="28"/>
  <c r="C10" i="30"/>
  <c r="N8" i="32"/>
  <c r="N22" i="33"/>
  <c r="N28" i="39"/>
  <c r="B22" i="37"/>
  <c r="B21" i="37"/>
  <c r="H16" i="30"/>
  <c r="I31" i="27"/>
  <c r="G15" i="30"/>
  <c r="C30" i="42"/>
  <c r="I34" i="42"/>
  <c r="C22" i="24"/>
  <c r="I27" i="42"/>
  <c r="C19" i="39"/>
  <c r="E37" i="39"/>
  <c r="M28" i="24"/>
  <c r="F35" i="42"/>
  <c r="I29" i="24"/>
  <c r="B36" i="40"/>
  <c r="B34" i="41"/>
  <c r="I30" i="21"/>
  <c r="M15" i="24"/>
  <c r="C19" i="27"/>
  <c r="M32" i="27"/>
  <c r="B22" i="38"/>
  <c r="H35" i="24"/>
  <c r="B27" i="34"/>
  <c r="G37" i="39"/>
  <c r="I15" i="27"/>
  <c r="I17" i="30"/>
  <c r="N22" i="36"/>
  <c r="I25" i="36"/>
  <c r="B20" i="37"/>
  <c r="F37" i="42"/>
  <c r="M37" i="42"/>
  <c r="I24" i="27"/>
  <c r="F16" i="39"/>
  <c r="I28" i="24"/>
  <c r="M22" i="30"/>
  <c r="K15" i="39"/>
  <c r="E23" i="39"/>
  <c r="E31" i="39"/>
  <c r="M31" i="39"/>
  <c r="D29" i="27"/>
  <c r="H32" i="39"/>
  <c r="I26" i="27"/>
  <c r="C35" i="27"/>
  <c r="G25" i="36"/>
  <c r="H10" i="39"/>
  <c r="J20" i="39"/>
  <c r="K30" i="39"/>
  <c r="B24" i="40"/>
  <c r="I32" i="42"/>
  <c r="D36" i="42"/>
  <c r="B36" i="31"/>
  <c r="F19" i="36"/>
  <c r="I10" i="39"/>
  <c r="N16" i="27"/>
  <c r="M27" i="27"/>
  <c r="J23" i="36"/>
  <c r="E30" i="39"/>
  <c r="N35" i="39"/>
  <c r="BV6" i="56"/>
  <c r="BT26" i="56"/>
  <c r="N10" i="30"/>
  <c r="G33" i="27"/>
  <c r="D29" i="42"/>
  <c r="C28" i="36"/>
  <c r="B28" i="35"/>
  <c r="M16" i="42"/>
  <c r="C28" i="42"/>
  <c r="B29" i="41"/>
  <c r="M8" i="26"/>
  <c r="C25" i="27"/>
  <c r="C23" i="21"/>
  <c r="C31" i="42"/>
  <c r="I18" i="27"/>
  <c r="I8" i="26"/>
  <c r="M24" i="27"/>
  <c r="B21" i="40"/>
  <c r="G31" i="24"/>
  <c r="I23" i="21"/>
  <c r="C13" i="42"/>
  <c r="G19" i="33"/>
  <c r="F23" i="33"/>
  <c r="C29" i="33"/>
  <c r="C14" i="42"/>
  <c r="B12" i="41"/>
  <c r="N12" i="42"/>
  <c r="F26" i="39"/>
  <c r="C29" i="42"/>
  <c r="B13" i="40"/>
  <c r="N9" i="24"/>
  <c r="N26" i="30"/>
  <c r="H26" i="33"/>
  <c r="G24" i="39"/>
  <c r="B24" i="38"/>
  <c r="C25" i="39"/>
  <c r="C37" i="21"/>
  <c r="C33" i="24"/>
  <c r="C18" i="27"/>
  <c r="I29" i="33"/>
  <c r="D27" i="39"/>
  <c r="B9" i="41"/>
  <c r="N34" i="21"/>
  <c r="M37" i="21"/>
  <c r="G9" i="39"/>
  <c r="F13" i="39"/>
  <c r="G30" i="24"/>
  <c r="I31" i="21"/>
  <c r="I34" i="21"/>
  <c r="I31" i="24"/>
  <c r="B19" i="35"/>
  <c r="J32" i="42"/>
  <c r="G13" i="21"/>
  <c r="C26" i="21"/>
  <c r="I26" i="21"/>
  <c r="G33" i="42"/>
  <c r="H16" i="27"/>
  <c r="I31" i="30"/>
  <c r="M21" i="33"/>
  <c r="B14" i="35"/>
  <c r="B16" i="35"/>
  <c r="K29" i="36"/>
  <c r="C15" i="42"/>
  <c r="N21" i="24"/>
  <c r="M31" i="27"/>
  <c r="N34" i="27"/>
  <c r="F32" i="30"/>
  <c r="J26" i="39"/>
  <c r="D27" i="42"/>
  <c r="E34" i="42"/>
  <c r="C18" i="24"/>
  <c r="J8" i="35"/>
  <c r="B14" i="38"/>
  <c r="C26" i="39"/>
  <c r="K26" i="39"/>
  <c r="J32" i="36"/>
  <c r="M33" i="36"/>
  <c r="G37" i="42"/>
  <c r="M15" i="27"/>
  <c r="N11" i="30"/>
  <c r="I22" i="30"/>
  <c r="I22" i="33"/>
  <c r="E23" i="33"/>
  <c r="L8" i="35"/>
  <c r="E23" i="36"/>
  <c r="K32" i="36"/>
  <c r="C35" i="42"/>
  <c r="C32" i="36"/>
  <c r="K24" i="39"/>
  <c r="I26" i="39"/>
  <c r="H33" i="42"/>
  <c r="C31" i="30"/>
  <c r="G27" i="36"/>
  <c r="D13" i="39"/>
  <c r="I22" i="27"/>
  <c r="E28" i="36"/>
  <c r="G13" i="39"/>
  <c r="C20" i="39"/>
  <c r="M33" i="42"/>
  <c r="B37" i="38"/>
  <c r="H37" i="39"/>
  <c r="K23" i="42"/>
  <c r="C33" i="42"/>
  <c r="B33" i="41"/>
  <c r="G12" i="42"/>
  <c r="D19" i="39"/>
  <c r="G36" i="21"/>
  <c r="N18" i="21"/>
  <c r="E24" i="27"/>
  <c r="J31" i="39"/>
  <c r="N32" i="39"/>
  <c r="B32" i="38"/>
  <c r="F16" i="30"/>
  <c r="C21" i="39"/>
  <c r="E13" i="18"/>
  <c r="I11" i="27"/>
  <c r="G24" i="27"/>
  <c r="C28" i="39"/>
  <c r="C8" i="37"/>
  <c r="B28" i="37"/>
  <c r="F33" i="39"/>
  <c r="J34" i="39"/>
  <c r="F15" i="39"/>
  <c r="I25" i="27"/>
  <c r="G21" i="42"/>
  <c r="N27" i="39"/>
  <c r="B12" i="40"/>
  <c r="C15" i="24"/>
  <c r="C8" i="25"/>
  <c r="M19" i="24"/>
  <c r="I12" i="21"/>
  <c r="E26" i="27"/>
  <c r="F28" i="42"/>
  <c r="E31" i="42"/>
  <c r="B31" i="41"/>
  <c r="C12" i="27"/>
  <c r="C32" i="27"/>
  <c r="N25" i="30"/>
  <c r="B23" i="38"/>
  <c r="C23" i="39"/>
  <c r="N8" i="26"/>
  <c r="B17" i="38"/>
  <c r="B35" i="41"/>
  <c r="M34" i="39"/>
  <c r="C11" i="24"/>
  <c r="H21" i="24"/>
  <c r="N19" i="39"/>
  <c r="B19" i="37"/>
  <c r="N18" i="18"/>
  <c r="I26" i="24"/>
  <c r="B25" i="31"/>
  <c r="N12" i="33"/>
  <c r="D25" i="42"/>
  <c r="C19" i="33"/>
  <c r="C21" i="33"/>
  <c r="N29" i="36"/>
  <c r="J36" i="42"/>
  <c r="N26" i="24"/>
  <c r="B20" i="38"/>
  <c r="J36" i="18"/>
  <c r="C10" i="24"/>
  <c r="M21" i="27"/>
  <c r="M8" i="28"/>
  <c r="C8" i="31"/>
  <c r="B17" i="41"/>
  <c r="E17" i="42"/>
  <c r="M13" i="30"/>
  <c r="M23" i="33"/>
  <c r="J32" i="39"/>
  <c r="M8" i="40"/>
  <c r="J12" i="30"/>
  <c r="F13" i="30"/>
  <c r="M27" i="36"/>
  <c r="N23" i="24"/>
  <c r="N27" i="27"/>
  <c r="N23" i="33"/>
  <c r="E32" i="21"/>
  <c r="J13" i="24"/>
  <c r="M35" i="24"/>
  <c r="H36" i="24"/>
  <c r="N31" i="27"/>
  <c r="B16" i="32"/>
  <c r="M27" i="33"/>
  <c r="L16" i="39"/>
  <c r="K9" i="42"/>
  <c r="M31" i="42"/>
  <c r="N13" i="24"/>
  <c r="N8" i="28"/>
  <c r="B27" i="31"/>
  <c r="I31" i="36"/>
  <c r="I21" i="39"/>
  <c r="C32" i="39"/>
  <c r="N22" i="42"/>
  <c r="F28" i="33"/>
  <c r="F30" i="36"/>
  <c r="L37" i="39"/>
  <c r="B37" i="40"/>
  <c r="D34" i="42"/>
  <c r="M30" i="27"/>
  <c r="K23" i="33"/>
  <c r="N27" i="33"/>
  <c r="I30" i="33"/>
  <c r="I23" i="36"/>
  <c r="N14" i="39"/>
  <c r="C8" i="40"/>
  <c r="B32" i="41"/>
  <c r="M36" i="42"/>
  <c r="I14" i="27"/>
  <c r="C22" i="33"/>
  <c r="J30" i="33"/>
  <c r="D11" i="39"/>
  <c r="J8" i="40"/>
  <c r="M27" i="42"/>
  <c r="K29" i="33"/>
  <c r="E8" i="32"/>
  <c r="H8" i="25"/>
  <c r="B25" i="26"/>
  <c r="C8" i="20"/>
  <c r="N33" i="18"/>
  <c r="M8" i="23"/>
  <c r="G19" i="24"/>
  <c r="G8" i="23"/>
  <c r="N8" i="23"/>
  <c r="N19" i="24"/>
  <c r="F13" i="27"/>
  <c r="N8" i="25"/>
  <c r="N13" i="27"/>
  <c r="B17" i="31"/>
  <c r="F8" i="31"/>
  <c r="N8" i="31"/>
  <c r="E8" i="38"/>
  <c r="J25" i="39"/>
  <c r="E26" i="39"/>
  <c r="M26" i="39"/>
  <c r="C29" i="27"/>
  <c r="B18" i="20"/>
  <c r="D8" i="38"/>
  <c r="J8" i="26"/>
  <c r="B14" i="40"/>
  <c r="C19" i="21"/>
  <c r="B37" i="41"/>
  <c r="M10" i="24"/>
  <c r="I28" i="42"/>
  <c r="H9" i="24"/>
  <c r="I8" i="28"/>
  <c r="I20" i="30"/>
  <c r="B30" i="28"/>
  <c r="G12" i="33"/>
  <c r="B12" i="32"/>
  <c r="G8" i="32"/>
  <c r="L22" i="33"/>
  <c r="B22" i="32"/>
  <c r="N25" i="33"/>
  <c r="D24" i="36"/>
  <c r="B24" i="35"/>
  <c r="H8" i="35"/>
  <c r="D25" i="36"/>
  <c r="B25" i="35"/>
  <c r="I31" i="33"/>
  <c r="M17" i="30"/>
  <c r="M8" i="29"/>
  <c r="B19" i="32"/>
  <c r="C25" i="24"/>
  <c r="B9" i="31"/>
  <c r="B23" i="29"/>
  <c r="N26" i="21"/>
  <c r="I8" i="23"/>
  <c r="B16" i="41"/>
  <c r="G16" i="42"/>
  <c r="L23" i="42"/>
  <c r="B23" i="41"/>
  <c r="H36" i="42"/>
  <c r="B36" i="41"/>
  <c r="E19" i="18"/>
  <c r="D8" i="32"/>
  <c r="I17" i="18"/>
  <c r="I21" i="21"/>
  <c r="C36" i="27"/>
  <c r="F8" i="25"/>
  <c r="G23" i="30"/>
  <c r="B18" i="29"/>
  <c r="I8" i="29"/>
  <c r="G24" i="33"/>
  <c r="B36" i="23"/>
  <c r="B19" i="38"/>
  <c r="I22" i="24"/>
  <c r="I18" i="30"/>
  <c r="N9" i="21"/>
  <c r="I18" i="21"/>
  <c r="M22" i="24"/>
  <c r="G37" i="27"/>
  <c r="G12" i="27"/>
  <c r="C13" i="27"/>
  <c r="C8" i="26"/>
  <c r="C17" i="27"/>
  <c r="B34" i="38"/>
  <c r="F34" i="39"/>
  <c r="G9" i="42"/>
  <c r="G8" i="41"/>
  <c r="K8" i="41"/>
  <c r="K10" i="42"/>
  <c r="G15" i="42"/>
  <c r="B15" i="41"/>
  <c r="D22" i="42"/>
  <c r="B22" i="41"/>
  <c r="F33" i="27"/>
  <c r="G30" i="27"/>
  <c r="B33" i="29"/>
  <c r="G33" i="33"/>
  <c r="G18" i="24"/>
  <c r="M19" i="33"/>
  <c r="M8" i="32"/>
  <c r="F24" i="42"/>
  <c r="B24" i="41"/>
  <c r="E28" i="42"/>
  <c r="F15" i="24"/>
  <c r="G15" i="24"/>
  <c r="C29" i="24"/>
  <c r="C34" i="24"/>
  <c r="I9" i="27"/>
  <c r="I27" i="30"/>
  <c r="B27" i="29"/>
  <c r="F9" i="42"/>
  <c r="N28" i="42"/>
  <c r="N8" i="40"/>
  <c r="H8" i="23"/>
  <c r="M8" i="25"/>
  <c r="B25" i="40"/>
  <c r="B23" i="23"/>
  <c r="F8" i="41"/>
  <c r="B9" i="40"/>
  <c r="N8" i="22"/>
  <c r="C12" i="24"/>
  <c r="B30" i="41"/>
  <c r="E29" i="30"/>
  <c r="C36" i="21"/>
  <c r="H8" i="20"/>
  <c r="H9" i="21"/>
  <c r="J10" i="21"/>
  <c r="J8" i="20"/>
  <c r="C8" i="23"/>
  <c r="B21" i="23"/>
  <c r="I19" i="33"/>
  <c r="E8" i="35"/>
  <c r="D24" i="39"/>
  <c r="F25" i="39"/>
  <c r="L19" i="39"/>
  <c r="N20" i="39"/>
  <c r="N8" i="38"/>
  <c r="B21" i="38"/>
  <c r="B29" i="38"/>
  <c r="G8" i="38"/>
  <c r="B27" i="40"/>
  <c r="D13" i="42"/>
  <c r="D8" i="41"/>
  <c r="K27" i="18"/>
  <c r="N30" i="18"/>
  <c r="F21" i="27"/>
  <c r="H35" i="27"/>
  <c r="I24" i="30"/>
  <c r="B24" i="28"/>
  <c r="J28" i="30"/>
  <c r="C35" i="18"/>
  <c r="N27" i="24"/>
  <c r="B23" i="40"/>
  <c r="H23" i="42"/>
  <c r="D22" i="21"/>
  <c r="N18" i="24"/>
  <c r="K28" i="24"/>
  <c r="N19" i="30"/>
  <c r="C18" i="33"/>
  <c r="L22" i="36"/>
  <c r="C33" i="36"/>
  <c r="L12" i="39"/>
  <c r="D14" i="18"/>
  <c r="N31" i="18"/>
  <c r="B35" i="23"/>
  <c r="J12" i="27"/>
  <c r="B29" i="28"/>
  <c r="K29" i="30"/>
  <c r="E28" i="33"/>
  <c r="J28" i="36"/>
  <c r="H19" i="39"/>
  <c r="F8" i="38"/>
  <c r="I8" i="38"/>
  <c r="M37" i="39"/>
  <c r="B15" i="40"/>
  <c r="L33" i="42"/>
  <c r="D18" i="42"/>
  <c r="F8" i="22"/>
  <c r="I12" i="24"/>
  <c r="N24" i="24"/>
  <c r="I34" i="24"/>
  <c r="B17" i="28"/>
  <c r="K26" i="30"/>
  <c r="B9" i="32"/>
  <c r="I23" i="39"/>
  <c r="B33" i="38"/>
  <c r="E11" i="42"/>
  <c r="H15" i="24"/>
  <c r="G9" i="27"/>
  <c r="E34" i="27"/>
  <c r="J27" i="39"/>
  <c r="E22" i="42"/>
  <c r="L28" i="42"/>
  <c r="N14" i="24"/>
  <c r="C16" i="27"/>
  <c r="G14" i="24"/>
  <c r="G21" i="24"/>
  <c r="G34" i="24"/>
  <c r="H25" i="27"/>
  <c r="G31" i="27"/>
  <c r="C22" i="30"/>
  <c r="E27" i="30"/>
  <c r="I28" i="30"/>
  <c r="D29" i="30"/>
  <c r="L29" i="39"/>
  <c r="M13" i="42"/>
  <c r="K16" i="42"/>
  <c r="F8" i="28"/>
  <c r="M20" i="30"/>
  <c r="E31" i="36"/>
  <c r="D12" i="39"/>
  <c r="J27" i="42"/>
  <c r="F27" i="36"/>
  <c r="I28" i="36"/>
  <c r="G28" i="39"/>
  <c r="B17" i="40"/>
  <c r="N27" i="42"/>
  <c r="K29" i="42"/>
  <c r="I13" i="27"/>
  <c r="I17" i="27"/>
  <c r="C26" i="27"/>
  <c r="M12" i="33"/>
  <c r="K29" i="39"/>
  <c r="L24" i="42"/>
  <c r="K36" i="42"/>
  <c r="N37" i="42"/>
  <c r="J11" i="30"/>
  <c r="B26" i="40"/>
  <c r="J23" i="42"/>
  <c r="H8" i="40"/>
  <c r="E29" i="21"/>
  <c r="G16" i="30"/>
  <c r="B16" i="28"/>
  <c r="N33" i="39"/>
  <c r="B33" i="37"/>
  <c r="B27" i="41"/>
  <c r="F10" i="39"/>
  <c r="B24" i="37"/>
  <c r="C26" i="42"/>
  <c r="J8" i="17"/>
  <c r="B11" i="37"/>
  <c r="B21" i="31"/>
  <c r="B6" i="10"/>
  <c r="F30" i="18"/>
  <c r="C17" i="24"/>
  <c r="I10" i="27"/>
  <c r="B10" i="26"/>
  <c r="G17" i="42"/>
  <c r="G8" i="40"/>
  <c r="L8" i="40"/>
  <c r="B18" i="40"/>
  <c r="F8" i="40"/>
  <c r="C8" i="41"/>
  <c r="B25" i="38"/>
  <c r="N8" i="37"/>
  <c r="B21" i="41"/>
  <c r="F19" i="27"/>
  <c r="B32" i="40"/>
  <c r="B19" i="34"/>
  <c r="B30" i="40"/>
  <c r="I36" i="39"/>
  <c r="C32" i="24"/>
  <c r="D18" i="27"/>
  <c r="B18" i="25"/>
  <c r="F9" i="27"/>
  <c r="F8" i="26"/>
  <c r="N9" i="27"/>
  <c r="L8" i="26"/>
  <c r="B19" i="26"/>
  <c r="F8" i="35"/>
  <c r="N8" i="35"/>
  <c r="L8" i="37"/>
  <c r="D37" i="39"/>
  <c r="B37" i="37"/>
  <c r="H8" i="38"/>
  <c r="B9" i="38"/>
  <c r="H9" i="39"/>
  <c r="M17" i="39"/>
  <c r="M8" i="38"/>
  <c r="I18" i="39"/>
  <c r="G31" i="39"/>
  <c r="B31" i="38"/>
  <c r="E8" i="41"/>
  <c r="L11" i="42"/>
  <c r="B11" i="41"/>
  <c r="B12" i="34"/>
  <c r="D8" i="34"/>
  <c r="I13" i="39"/>
  <c r="B13" i="37"/>
  <c r="J8" i="29"/>
  <c r="K8" i="31"/>
  <c r="K22" i="33"/>
  <c r="H28" i="33"/>
  <c r="B28" i="32"/>
  <c r="B30" i="32"/>
  <c r="B29" i="34"/>
  <c r="C29" i="36"/>
  <c r="C18" i="39"/>
  <c r="C8" i="38"/>
  <c r="E6" i="13"/>
  <c r="I8" i="34"/>
  <c r="B9" i="35"/>
  <c r="C8" i="32"/>
  <c r="C12" i="21"/>
  <c r="C8" i="19"/>
  <c r="G37" i="21"/>
  <c r="B13" i="31"/>
  <c r="K8" i="29"/>
  <c r="I8" i="20"/>
  <c r="B13" i="41"/>
  <c r="B15" i="22"/>
  <c r="B12" i="26"/>
  <c r="G8" i="31"/>
  <c r="K8" i="38"/>
  <c r="B34" i="40"/>
  <c r="B22" i="26"/>
  <c r="F26" i="36"/>
  <c r="J22" i="36"/>
  <c r="C8" i="34"/>
  <c r="C25" i="36"/>
  <c r="H8" i="41"/>
  <c r="H25" i="42"/>
  <c r="B25" i="41"/>
  <c r="B12" i="37"/>
  <c r="J9" i="39"/>
  <c r="B9" i="37"/>
  <c r="M12" i="39"/>
  <c r="B20" i="41"/>
  <c r="J8" i="41"/>
  <c r="J20" i="42"/>
  <c r="H8" i="37"/>
  <c r="J8" i="38"/>
  <c r="L8" i="41"/>
  <c r="B28" i="34"/>
  <c r="D23" i="21"/>
  <c r="C24" i="30"/>
  <c r="B24" i="29"/>
  <c r="C8" i="29"/>
  <c r="B10" i="34"/>
  <c r="I8" i="37"/>
  <c r="F8" i="37"/>
  <c r="G8" i="19"/>
  <c r="B26" i="38"/>
  <c r="B25" i="37"/>
  <c r="B35" i="37"/>
  <c r="F8" i="19"/>
  <c r="F10" i="21"/>
  <c r="L20" i="21"/>
  <c r="M24" i="21"/>
  <c r="C33" i="27"/>
  <c r="B33" i="26"/>
  <c r="E10" i="30"/>
  <c r="B10" i="28"/>
  <c r="L12" i="30"/>
  <c r="L8" i="28"/>
  <c r="H13" i="30"/>
  <c r="B13" i="28"/>
  <c r="H8" i="28"/>
  <c r="F8" i="32"/>
  <c r="F33" i="33"/>
  <c r="I8" i="40"/>
  <c r="B33" i="40"/>
  <c r="G19" i="36"/>
  <c r="B33" i="34"/>
  <c r="B30" i="38"/>
  <c r="L18" i="42"/>
  <c r="B18" i="41"/>
  <c r="N8" i="41"/>
  <c r="B19" i="41"/>
  <c r="M21" i="42"/>
  <c r="M8" i="41"/>
  <c r="C27" i="39"/>
  <c r="L8" i="38"/>
  <c r="N19" i="42"/>
  <c r="J12" i="21"/>
  <c r="J8" i="19"/>
  <c r="F13" i="24"/>
  <c r="B18" i="31"/>
  <c r="B21" i="25"/>
  <c r="G8" i="26"/>
  <c r="B33" i="35"/>
  <c r="I19" i="24"/>
  <c r="B24" i="31"/>
  <c r="B32" i="32"/>
  <c r="B23" i="31"/>
  <c r="B29" i="32"/>
  <c r="N8" i="20"/>
  <c r="B31" i="40"/>
  <c r="B14" i="28"/>
  <c r="E30" i="33"/>
  <c r="C25" i="18"/>
  <c r="G15" i="21"/>
  <c r="G24" i="21"/>
  <c r="F14" i="27"/>
  <c r="B14" i="26"/>
  <c r="K30" i="27"/>
  <c r="F29" i="18"/>
  <c r="C28" i="21"/>
  <c r="J28" i="21"/>
  <c r="N22" i="24"/>
  <c r="E20" i="30"/>
  <c r="B20" i="29"/>
  <c r="J8" i="32"/>
  <c r="B17" i="37"/>
  <c r="H17" i="39"/>
  <c r="F6" i="13"/>
  <c r="D6" i="13"/>
  <c r="F15" i="21"/>
  <c r="N17" i="21"/>
  <c r="L15" i="27"/>
  <c r="B15" i="25"/>
  <c r="G32" i="30"/>
  <c r="B14" i="29"/>
  <c r="I14" i="30"/>
  <c r="L8" i="29"/>
  <c r="E18" i="33"/>
  <c r="B18" i="32"/>
  <c r="C31" i="18"/>
  <c r="L30" i="18"/>
  <c r="G31" i="18"/>
  <c r="D9" i="21"/>
  <c r="B30" i="22"/>
  <c r="F30" i="24"/>
  <c r="L13" i="24"/>
  <c r="L8" i="23"/>
  <c r="L18" i="24"/>
  <c r="B25" i="23"/>
  <c r="C27" i="24"/>
  <c r="B27" i="23"/>
  <c r="G13" i="30"/>
  <c r="K18" i="18"/>
  <c r="K20" i="18"/>
  <c r="L14" i="21"/>
  <c r="D18" i="21"/>
  <c r="I17" i="24"/>
  <c r="E8" i="23"/>
  <c r="B21" i="28"/>
  <c r="E21" i="30"/>
  <c r="D20" i="42"/>
  <c r="B20" i="40"/>
  <c r="N8" i="17"/>
  <c r="J11" i="18"/>
  <c r="H23" i="18"/>
  <c r="N25" i="18"/>
  <c r="D33" i="18"/>
  <c r="I8" i="19"/>
  <c r="N25" i="21"/>
  <c r="L29" i="21"/>
  <c r="G13" i="24"/>
  <c r="L8" i="25"/>
  <c r="B14" i="25"/>
  <c r="C14" i="27"/>
  <c r="H8" i="26"/>
  <c r="H9" i="27"/>
  <c r="B29" i="29"/>
  <c r="D31" i="33"/>
  <c r="B31" i="32"/>
  <c r="H33" i="36"/>
  <c r="F6" i="12"/>
  <c r="N27" i="18"/>
  <c r="M29" i="18"/>
  <c r="L8" i="19"/>
  <c r="L9" i="21"/>
  <c r="I11" i="21"/>
  <c r="I8" i="32"/>
  <c r="H14" i="39"/>
  <c r="I33" i="42"/>
  <c r="E11" i="18"/>
  <c r="I14" i="18"/>
  <c r="I25" i="18"/>
  <c r="J30" i="18"/>
  <c r="H14" i="21"/>
  <c r="C16" i="21"/>
  <c r="L17" i="21"/>
  <c r="I19" i="21"/>
  <c r="M21" i="21"/>
  <c r="H24" i="21"/>
  <c r="N24" i="21"/>
  <c r="L35" i="21"/>
  <c r="N19" i="36"/>
  <c r="M13" i="39"/>
  <c r="E24" i="39"/>
  <c r="D14" i="42"/>
  <c r="B14" i="41"/>
  <c r="C19" i="18"/>
  <c r="E26" i="18"/>
  <c r="N8" i="19"/>
  <c r="B24" i="20"/>
  <c r="J11" i="24"/>
  <c r="E24" i="24"/>
  <c r="B11" i="25"/>
  <c r="M12" i="27"/>
  <c r="N27" i="30"/>
  <c r="F22" i="39"/>
  <c r="B16" i="40"/>
  <c r="G35" i="42"/>
  <c r="B35" i="40"/>
  <c r="F24" i="24"/>
  <c r="M26" i="24"/>
  <c r="F36" i="24"/>
  <c r="B22" i="25"/>
  <c r="D30" i="27"/>
  <c r="B36" i="26"/>
  <c r="B19" i="28"/>
  <c r="F27" i="33"/>
  <c r="L32" i="33"/>
  <c r="K25" i="36"/>
  <c r="B26" i="37"/>
  <c r="N17" i="39"/>
  <c r="B35" i="22"/>
  <c r="M12" i="24"/>
  <c r="C19" i="24"/>
  <c r="M27" i="24"/>
  <c r="M32" i="24"/>
  <c r="B27" i="25"/>
  <c r="B30" i="25"/>
  <c r="B23" i="26"/>
  <c r="L32" i="27"/>
  <c r="D8" i="31"/>
  <c r="L8" i="31"/>
  <c r="H8" i="31"/>
  <c r="C19" i="36"/>
  <c r="N30" i="39"/>
  <c r="N15" i="42"/>
  <c r="K8" i="40"/>
  <c r="E9" i="24"/>
  <c r="H10" i="24"/>
  <c r="N12" i="24"/>
  <c r="B17" i="23"/>
  <c r="J26" i="24"/>
  <c r="K34" i="24"/>
  <c r="B28" i="28"/>
  <c r="G20" i="30"/>
  <c r="M26" i="30"/>
  <c r="K28" i="30"/>
  <c r="E31" i="30"/>
  <c r="K8" i="32"/>
  <c r="B13" i="35"/>
  <c r="B37" i="35"/>
  <c r="N25" i="39"/>
  <c r="C16" i="42"/>
  <c r="B34" i="22"/>
  <c r="F9" i="24"/>
  <c r="J16" i="24"/>
  <c r="H20" i="24"/>
  <c r="L24" i="24"/>
  <c r="B16" i="25"/>
  <c r="L14" i="27"/>
  <c r="J22" i="27"/>
  <c r="K16" i="30"/>
  <c r="B37" i="32"/>
  <c r="B21" i="35"/>
  <c r="G20" i="39"/>
  <c r="B28" i="38"/>
  <c r="B10" i="41"/>
  <c r="D6" i="12"/>
  <c r="F11" i="30"/>
  <c r="D21" i="30"/>
  <c r="I32" i="30"/>
  <c r="I8" i="31"/>
  <c r="B20" i="31"/>
  <c r="B9" i="34"/>
  <c r="B18" i="37"/>
  <c r="B23" i="37"/>
  <c r="E28" i="30"/>
  <c r="B10" i="31"/>
  <c r="N21" i="33"/>
  <c r="N30" i="33"/>
  <c r="M8" i="35"/>
  <c r="B20" i="35"/>
  <c r="G24" i="36"/>
  <c r="B36" i="35"/>
  <c r="J37" i="42"/>
  <c r="G8" i="29"/>
  <c r="G12" i="30"/>
  <c r="M14" i="30"/>
  <c r="L27" i="30"/>
  <c r="F28" i="30"/>
  <c r="M32" i="30"/>
  <c r="G21" i="33"/>
  <c r="B33" i="32"/>
  <c r="F23" i="36"/>
  <c r="C37" i="42"/>
  <c r="F14" i="30"/>
  <c r="J8" i="34"/>
  <c r="B10" i="35"/>
  <c r="K22" i="36"/>
  <c r="F17" i="39"/>
  <c r="L34" i="39"/>
  <c r="J36" i="39"/>
  <c r="B29" i="40"/>
  <c r="I8" i="41"/>
  <c r="N31" i="42"/>
  <c r="B6" i="9"/>
  <c r="E6" i="6"/>
  <c r="C11" i="15"/>
  <c r="B29" i="44"/>
  <c r="G29" i="45"/>
  <c r="H8" i="16"/>
  <c r="B22" i="16"/>
  <c r="D8" i="17"/>
  <c r="D20" i="18"/>
  <c r="J21" i="18"/>
  <c r="G30" i="18"/>
  <c r="L32" i="18"/>
  <c r="E22" i="18"/>
  <c r="K22" i="18"/>
  <c r="D25" i="18"/>
  <c r="N29" i="18"/>
  <c r="C29" i="18"/>
  <c r="D12" i="18"/>
  <c r="E15" i="18"/>
  <c r="L21" i="18"/>
  <c r="E27" i="18"/>
  <c r="M34" i="18"/>
  <c r="M20" i="18"/>
  <c r="E16" i="18"/>
  <c r="J33" i="18"/>
  <c r="H36" i="18"/>
  <c r="N10" i="18"/>
  <c r="H11" i="18"/>
  <c r="J17" i="18"/>
  <c r="I21" i="18"/>
  <c r="H25" i="18"/>
  <c r="H28" i="18"/>
  <c r="N28" i="18"/>
  <c r="B10" i="23"/>
  <c r="K13" i="27"/>
  <c r="I19" i="27"/>
  <c r="N21" i="27"/>
  <c r="N22" i="27"/>
  <c r="F28" i="27"/>
  <c r="I32" i="27"/>
  <c r="D20" i="27"/>
  <c r="D21" i="27"/>
  <c r="J33" i="27"/>
  <c r="M37" i="27"/>
  <c r="M10" i="30"/>
  <c r="G14" i="27"/>
  <c r="I29" i="27"/>
  <c r="H31" i="27"/>
  <c r="D8" i="20"/>
  <c r="I12" i="27"/>
  <c r="J26" i="27"/>
  <c r="G16" i="27"/>
  <c r="I16" i="27"/>
  <c r="N20" i="27"/>
  <c r="G22" i="27"/>
  <c r="B29" i="26"/>
  <c r="J31" i="27"/>
  <c r="H33" i="27"/>
  <c r="N33" i="27"/>
  <c r="K27" i="39"/>
  <c r="I8" i="35"/>
  <c r="E19" i="36"/>
  <c r="N31" i="36"/>
  <c r="E13" i="39"/>
  <c r="F24" i="39"/>
  <c r="M36" i="39"/>
  <c r="E8" i="34"/>
  <c r="N26" i="39"/>
  <c r="D35" i="39"/>
  <c r="K8" i="35"/>
  <c r="C23" i="36"/>
  <c r="L33" i="39"/>
  <c r="K30" i="36"/>
  <c r="D33" i="36"/>
  <c r="E15" i="39"/>
  <c r="N31" i="39"/>
  <c r="C24" i="36"/>
  <c r="B18" i="35"/>
  <c r="C29" i="39"/>
  <c r="D29" i="18"/>
  <c r="AN41" i="56" l="1"/>
  <c r="AO41" i="56"/>
  <c r="AP41" i="56"/>
  <c r="AE41" i="56"/>
  <c r="AF41" i="56"/>
  <c r="B28" i="39"/>
  <c r="D7" i="55"/>
  <c r="AG41" i="56"/>
  <c r="AH41" i="56"/>
  <c r="AI41" i="56"/>
  <c r="AJ41" i="56"/>
  <c r="AK41" i="56"/>
  <c r="AL41" i="56"/>
  <c r="BT29" i="56"/>
  <c r="CB6" i="56"/>
  <c r="AP43" i="56"/>
  <c r="AO43" i="56"/>
  <c r="AN43" i="56"/>
  <c r="AM43" i="56"/>
  <c r="AL43" i="56"/>
  <c r="AK43" i="56"/>
  <c r="AJ43" i="56"/>
  <c r="AI43" i="56"/>
  <c r="AH43" i="56"/>
  <c r="AG43" i="56"/>
  <c r="AF43" i="56"/>
  <c r="AE43" i="56"/>
  <c r="B8" i="112"/>
  <c r="C40" i="113"/>
  <c r="D6" i="14"/>
  <c r="DP6" i="56"/>
  <c r="AJ6" i="56"/>
  <c r="AO6" i="56"/>
  <c r="AD11" i="56"/>
  <c r="AM6" i="56"/>
  <c r="BT9" i="56"/>
  <c r="BU6" i="56"/>
  <c r="AI6" i="56"/>
  <c r="BT19" i="56"/>
  <c r="DQ6" i="56"/>
  <c r="BT21" i="56"/>
  <c r="AD13" i="56"/>
  <c r="G7" i="55"/>
  <c r="B29" i="39"/>
  <c r="D6" i="112"/>
  <c r="N6" i="112"/>
  <c r="B16" i="112"/>
  <c r="E6" i="14"/>
  <c r="AD19" i="56"/>
  <c r="AD25" i="56"/>
  <c r="AD29" i="56"/>
  <c r="AD31" i="56"/>
  <c r="BT35" i="56"/>
  <c r="L6" i="112"/>
  <c r="B18" i="39"/>
  <c r="AD33" i="56"/>
  <c r="C12" i="113"/>
  <c r="AD27" i="56"/>
  <c r="AD18" i="56"/>
  <c r="C28" i="113"/>
  <c r="E8" i="42"/>
  <c r="DN6" i="56"/>
  <c r="CF6" i="56"/>
  <c r="BT34" i="56"/>
  <c r="AE6" i="56"/>
  <c r="B30" i="39"/>
  <c r="B15" i="51"/>
  <c r="B9" i="42"/>
  <c r="C8" i="113"/>
  <c r="J8" i="42"/>
  <c r="B30" i="45"/>
  <c r="B10" i="51"/>
  <c r="B26" i="45"/>
  <c r="B33" i="45"/>
  <c r="B28" i="45"/>
  <c r="B23" i="51"/>
  <c r="F6" i="6"/>
  <c r="B29" i="42"/>
  <c r="H8" i="27"/>
  <c r="B11" i="42"/>
  <c r="B21" i="45"/>
  <c r="B25" i="45"/>
  <c r="B24" i="30"/>
  <c r="H8" i="39"/>
  <c r="B25" i="112"/>
  <c r="B6" i="11"/>
  <c r="B9" i="39"/>
  <c r="C18" i="15"/>
  <c r="K6" i="111"/>
  <c r="B22" i="45"/>
  <c r="B32" i="45"/>
  <c r="D8" i="36"/>
  <c r="I8" i="39"/>
  <c r="DJ8" i="56"/>
  <c r="DJ13" i="56"/>
  <c r="DJ14" i="56"/>
  <c r="DJ16" i="56"/>
  <c r="DJ17" i="56"/>
  <c r="DJ23" i="56"/>
  <c r="DJ28" i="56"/>
  <c r="G6" i="111"/>
  <c r="C16" i="113"/>
  <c r="K8" i="30"/>
  <c r="B13" i="51"/>
  <c r="B21" i="51"/>
  <c r="B25" i="51"/>
  <c r="B22" i="51"/>
  <c r="B31" i="51"/>
  <c r="F6" i="112"/>
  <c r="C6" i="112"/>
  <c r="G6" i="112"/>
  <c r="H6" i="111"/>
  <c r="N6" i="111"/>
  <c r="B32" i="51"/>
  <c r="B28" i="51"/>
  <c r="B14" i="51"/>
  <c r="B33" i="51"/>
  <c r="B26" i="51"/>
  <c r="B24" i="51"/>
  <c r="B30" i="51"/>
  <c r="B35" i="42"/>
  <c r="B31" i="42"/>
  <c r="B31" i="45"/>
  <c r="B22" i="42"/>
  <c r="B29" i="51"/>
  <c r="B24" i="45"/>
  <c r="B23" i="45"/>
  <c r="B27" i="45"/>
  <c r="B25" i="42"/>
  <c r="N8" i="42"/>
  <c r="E8" i="36"/>
  <c r="H8" i="30"/>
  <c r="N8" i="24"/>
  <c r="C19" i="15"/>
  <c r="B23" i="39"/>
  <c r="DJ10" i="56"/>
  <c r="DJ18" i="56"/>
  <c r="DJ32" i="56"/>
  <c r="DJ34" i="56"/>
  <c r="DJ31" i="56"/>
  <c r="DJ33" i="56"/>
  <c r="BW6" i="56"/>
  <c r="AF6" i="56"/>
  <c r="AP6" i="56"/>
  <c r="D8" i="25"/>
  <c r="D8" i="27" s="1"/>
  <c r="C8" i="30"/>
  <c r="B29" i="36"/>
  <c r="G8" i="39"/>
  <c r="C9" i="18"/>
  <c r="C10" i="18"/>
  <c r="C12" i="18"/>
  <c r="M14" i="18"/>
  <c r="M16" i="18"/>
  <c r="M17" i="18"/>
  <c r="M18" i="18"/>
  <c r="M21" i="18"/>
  <c r="M22" i="18"/>
  <c r="M23" i="18"/>
  <c r="M24" i="18"/>
  <c r="M26" i="18"/>
  <c r="M27" i="18"/>
  <c r="M28" i="18"/>
  <c r="F36" i="18"/>
  <c r="F37" i="18"/>
  <c r="F10" i="18"/>
  <c r="H8" i="33"/>
  <c r="B34" i="42"/>
  <c r="D19" i="24"/>
  <c r="K29" i="18"/>
  <c r="F24" i="21"/>
  <c r="J25" i="24"/>
  <c r="J29" i="24"/>
  <c r="J20" i="30"/>
  <c r="J31" i="30"/>
  <c r="J32" i="30"/>
  <c r="J18" i="33"/>
  <c r="J21" i="33"/>
  <c r="J32" i="33"/>
  <c r="J33" i="33"/>
  <c r="J24" i="36"/>
  <c r="J29" i="36"/>
  <c r="J31" i="36"/>
  <c r="J18" i="39"/>
  <c r="J21" i="39"/>
  <c r="N8" i="33"/>
  <c r="H9" i="30"/>
  <c r="D21" i="33"/>
  <c r="I9" i="18"/>
  <c r="I10" i="18"/>
  <c r="I11" i="18"/>
  <c r="I12" i="18"/>
  <c r="G15" i="18"/>
  <c r="G16" i="18"/>
  <c r="G17" i="18"/>
  <c r="G19" i="18"/>
  <c r="G20" i="18"/>
  <c r="G21" i="18"/>
  <c r="G24" i="18"/>
  <c r="G25" i="18"/>
  <c r="G27" i="18"/>
  <c r="G28" i="18"/>
  <c r="L31" i="18"/>
  <c r="L33" i="18"/>
  <c r="L34" i="18"/>
  <c r="H35" i="18"/>
  <c r="L36" i="18"/>
  <c r="L37" i="18"/>
  <c r="L12" i="18"/>
  <c r="I21" i="42"/>
  <c r="B19" i="36"/>
  <c r="L8" i="16"/>
  <c r="D11" i="24"/>
  <c r="D12" i="24"/>
  <c r="D14" i="24"/>
  <c r="D23" i="24"/>
  <c r="D27" i="24"/>
  <c r="D11" i="27"/>
  <c r="D14" i="27"/>
  <c r="D15" i="27"/>
  <c r="D26" i="27"/>
  <c r="D33" i="27"/>
  <c r="D12" i="30"/>
  <c r="D30" i="30"/>
  <c r="D24" i="33"/>
  <c r="D26" i="33"/>
  <c r="D27" i="33"/>
  <c r="D19" i="36"/>
  <c r="D31" i="36"/>
  <c r="B15" i="39"/>
  <c r="G6" i="6"/>
  <c r="B23" i="16"/>
  <c r="G23" i="18"/>
  <c r="B31" i="16"/>
  <c r="B35" i="16"/>
  <c r="F8" i="17"/>
  <c r="B11" i="17"/>
  <c r="B16" i="17"/>
  <c r="F17" i="18"/>
  <c r="D10" i="21"/>
  <c r="D11" i="21"/>
  <c r="D12" i="21"/>
  <c r="D15" i="21"/>
  <c r="D20" i="21"/>
  <c r="J25" i="21"/>
  <c r="D26" i="21"/>
  <c r="D29" i="21"/>
  <c r="D31" i="21"/>
  <c r="B9" i="20"/>
  <c r="B32" i="28"/>
  <c r="B32" i="30" s="1"/>
  <c r="B33" i="42"/>
  <c r="B30" i="31"/>
  <c r="B30" i="33" s="1"/>
  <c r="B28" i="31"/>
  <c r="B28" i="33" s="1"/>
  <c r="C10" i="42"/>
  <c r="B32" i="42"/>
  <c r="C8" i="42"/>
  <c r="B24" i="39"/>
  <c r="E9" i="18"/>
  <c r="K9" i="18"/>
  <c r="K10" i="18"/>
  <c r="H14" i="42"/>
  <c r="F30" i="42"/>
  <c r="C8" i="39"/>
  <c r="E8" i="20"/>
  <c r="G25" i="42"/>
  <c r="M25" i="42"/>
  <c r="G31" i="42"/>
  <c r="H27" i="91"/>
  <c r="B13" i="42"/>
  <c r="B21" i="42"/>
  <c r="N26" i="42"/>
  <c r="G27" i="91"/>
  <c r="L14" i="18"/>
  <c r="F15" i="18"/>
  <c r="L15" i="18"/>
  <c r="L16" i="18"/>
  <c r="B17" i="17"/>
  <c r="L17" i="18"/>
  <c r="F18" i="18"/>
  <c r="F20" i="18"/>
  <c r="F21" i="18"/>
  <c r="F22" i="18"/>
  <c r="F24" i="18"/>
  <c r="L24" i="18"/>
  <c r="F25" i="18"/>
  <c r="L25" i="18"/>
  <c r="F26" i="18"/>
  <c r="L26" i="18"/>
  <c r="F27" i="18"/>
  <c r="B30" i="17"/>
  <c r="K31" i="18"/>
  <c r="E8" i="17"/>
  <c r="B34" i="17"/>
  <c r="K35" i="18"/>
  <c r="B36" i="17"/>
  <c r="E37" i="18"/>
  <c r="K37" i="18"/>
  <c r="B10" i="19"/>
  <c r="B13" i="19"/>
  <c r="B15" i="19"/>
  <c r="B17" i="19"/>
  <c r="B18" i="19"/>
  <c r="B18" i="21" s="1"/>
  <c r="B19" i="19"/>
  <c r="B20" i="19"/>
  <c r="B21" i="19"/>
  <c r="B24" i="19"/>
  <c r="B24" i="21" s="1"/>
  <c r="B27" i="19"/>
  <c r="B34" i="19"/>
  <c r="B15" i="20"/>
  <c r="B17" i="20"/>
  <c r="B19" i="20"/>
  <c r="B20" i="20"/>
  <c r="B23" i="20"/>
  <c r="B26" i="20"/>
  <c r="B28" i="20"/>
  <c r="B31" i="20"/>
  <c r="B10" i="22"/>
  <c r="B10" i="24" s="1"/>
  <c r="B11" i="22"/>
  <c r="B20" i="22"/>
  <c r="B31" i="22"/>
  <c r="B9" i="23"/>
  <c r="B15" i="23"/>
  <c r="B15" i="24" s="1"/>
  <c r="B16" i="23"/>
  <c r="B20" i="23"/>
  <c r="B29" i="23"/>
  <c r="B32" i="23"/>
  <c r="B33" i="23"/>
  <c r="B34" i="23"/>
  <c r="B34" i="24" s="1"/>
  <c r="B37" i="23"/>
  <c r="B10" i="25"/>
  <c r="B10" i="27" s="1"/>
  <c r="B12" i="25"/>
  <c r="B12" i="27" s="1"/>
  <c r="B20" i="25"/>
  <c r="B25" i="25"/>
  <c r="B25" i="27" s="1"/>
  <c r="B28" i="25"/>
  <c r="B35" i="25"/>
  <c r="B13" i="26"/>
  <c r="B17" i="26"/>
  <c r="B17" i="27" s="1"/>
  <c r="B21" i="26"/>
  <c r="B21" i="27" s="1"/>
  <c r="B24" i="26"/>
  <c r="B28" i="26"/>
  <c r="B30" i="26"/>
  <c r="B30" i="27" s="1"/>
  <c r="B31" i="26"/>
  <c r="B34" i="26"/>
  <c r="B35" i="26"/>
  <c r="B37" i="26"/>
  <c r="B23" i="28"/>
  <c r="B23" i="30" s="1"/>
  <c r="B25" i="28"/>
  <c r="B31" i="29"/>
  <c r="B11" i="31"/>
  <c r="B26" i="31"/>
  <c r="B35" i="31"/>
  <c r="B23" i="32"/>
  <c r="B23" i="33" s="1"/>
  <c r="B25" i="32"/>
  <c r="B25" i="33" s="1"/>
  <c r="B26" i="32"/>
  <c r="B27" i="32"/>
  <c r="B27" i="33" s="1"/>
  <c r="J22" i="42"/>
  <c r="J34" i="42"/>
  <c r="B34" i="112"/>
  <c r="I6" i="112"/>
  <c r="B16" i="111"/>
  <c r="F6" i="111"/>
  <c r="C6" i="111"/>
  <c r="I6" i="111"/>
  <c r="B37" i="42"/>
  <c r="D9" i="39"/>
  <c r="J12" i="39"/>
  <c r="D15" i="39"/>
  <c r="J15" i="39"/>
  <c r="D16" i="39"/>
  <c r="D17" i="39"/>
  <c r="D18" i="39"/>
  <c r="D20" i="39"/>
  <c r="J24" i="39"/>
  <c r="D25" i="39"/>
  <c r="D26" i="39"/>
  <c r="D31" i="39"/>
  <c r="D32" i="39"/>
  <c r="G8" i="17"/>
  <c r="K18" i="21"/>
  <c r="E21" i="21"/>
  <c r="E24" i="21"/>
  <c r="K25" i="21"/>
  <c r="K30" i="21"/>
  <c r="K33" i="21"/>
  <c r="E34" i="21"/>
  <c r="K10" i="24"/>
  <c r="K11" i="24"/>
  <c r="K12" i="24"/>
  <c r="K17" i="24"/>
  <c r="K21" i="24"/>
  <c r="E22" i="24"/>
  <c r="K22" i="24"/>
  <c r="K26" i="24"/>
  <c r="K29" i="24"/>
  <c r="E31" i="24"/>
  <c r="K35" i="24"/>
  <c r="E10" i="27"/>
  <c r="K10" i="27"/>
  <c r="K17" i="27"/>
  <c r="E20" i="27"/>
  <c r="K24" i="27"/>
  <c r="K26" i="27"/>
  <c r="K32" i="27"/>
  <c r="E33" i="27"/>
  <c r="E11" i="30"/>
  <c r="K12" i="30"/>
  <c r="E14" i="30"/>
  <c r="K14" i="30"/>
  <c r="K15" i="30"/>
  <c r="K20" i="30"/>
  <c r="E26" i="30"/>
  <c r="E30" i="30"/>
  <c r="K21" i="33"/>
  <c r="E24" i="33"/>
  <c r="K31" i="33"/>
  <c r="K32" i="33"/>
  <c r="B12" i="35"/>
  <c r="K23" i="36"/>
  <c r="K31" i="36"/>
  <c r="B32" i="35"/>
  <c r="B34" i="35"/>
  <c r="F8" i="42"/>
  <c r="B33" i="27"/>
  <c r="E8" i="30"/>
  <c r="B10" i="42"/>
  <c r="E20" i="21"/>
  <c r="K8" i="16"/>
  <c r="F16" i="18"/>
  <c r="I37" i="42"/>
  <c r="E8" i="24"/>
  <c r="B36" i="16"/>
  <c r="B35" i="24"/>
  <c r="B9" i="26"/>
  <c r="B37" i="25"/>
  <c r="B15" i="16"/>
  <c r="E28" i="27"/>
  <c r="B31" i="23"/>
  <c r="M13" i="18"/>
  <c r="H8" i="17"/>
  <c r="H8" i="18" s="1"/>
  <c r="B20" i="16"/>
  <c r="B19" i="31"/>
  <c r="B19" i="33" s="1"/>
  <c r="D15" i="18"/>
  <c r="J15" i="18"/>
  <c r="D16" i="18"/>
  <c r="D19" i="18"/>
  <c r="J22" i="18"/>
  <c r="D23" i="18"/>
  <c r="D28" i="18"/>
  <c r="C32" i="18"/>
  <c r="I35" i="18"/>
  <c r="C36" i="18"/>
  <c r="I36" i="18"/>
  <c r="C37" i="18"/>
  <c r="H11" i="39"/>
  <c r="H12" i="39"/>
  <c r="H13" i="39"/>
  <c r="H15" i="39"/>
  <c r="N15" i="39"/>
  <c r="H16" i="39"/>
  <c r="E27" i="42"/>
  <c r="K27" i="42"/>
  <c r="K33" i="42"/>
  <c r="J8" i="36"/>
  <c r="E23" i="21"/>
  <c r="B17" i="22"/>
  <c r="B17" i="24" s="1"/>
  <c r="B10" i="16"/>
  <c r="E36" i="18"/>
  <c r="D8" i="33"/>
  <c r="B11" i="39"/>
  <c r="K8" i="22"/>
  <c r="K8" i="24" s="1"/>
  <c r="B24" i="32"/>
  <c r="B24" i="33" s="1"/>
  <c r="J21" i="21"/>
  <c r="J26" i="21"/>
  <c r="D30" i="21"/>
  <c r="J31" i="21"/>
  <c r="D33" i="21"/>
  <c r="B37" i="16"/>
  <c r="B10" i="17"/>
  <c r="H12" i="18"/>
  <c r="B14" i="17"/>
  <c r="B15" i="17"/>
  <c r="H17" i="18"/>
  <c r="B18" i="17"/>
  <c r="B19" i="17"/>
  <c r="H20" i="18"/>
  <c r="B21" i="17"/>
  <c r="H22" i="18"/>
  <c r="B23" i="17"/>
  <c r="B23" i="18" s="1"/>
  <c r="B24" i="17"/>
  <c r="B25" i="17"/>
  <c r="B27" i="17"/>
  <c r="M8" i="17"/>
  <c r="B31" i="17"/>
  <c r="B32" i="17"/>
  <c r="B33" i="17"/>
  <c r="M33" i="18"/>
  <c r="G34" i="18"/>
  <c r="B35" i="17"/>
  <c r="B14" i="30"/>
  <c r="B19" i="39"/>
  <c r="J8" i="27"/>
  <c r="B13" i="16"/>
  <c r="L8" i="17"/>
  <c r="L18" i="18"/>
  <c r="F19" i="18"/>
  <c r="L27" i="18"/>
  <c r="E30" i="18"/>
  <c r="K30" i="18"/>
  <c r="E31" i="18"/>
  <c r="E32" i="18"/>
  <c r="K32" i="18"/>
  <c r="E33" i="18"/>
  <c r="E34" i="18"/>
  <c r="E33" i="21"/>
  <c r="B37" i="17"/>
  <c r="B9" i="19"/>
  <c r="B28" i="19"/>
  <c r="B32" i="19"/>
  <c r="B10" i="20"/>
  <c r="B11" i="20"/>
  <c r="F12" i="21"/>
  <c r="B14" i="20"/>
  <c r="B16" i="20"/>
  <c r="L16" i="21"/>
  <c r="F19" i="21"/>
  <c r="F20" i="21"/>
  <c r="B21" i="20"/>
  <c r="L21" i="21"/>
  <c r="L23" i="21"/>
  <c r="L24" i="21"/>
  <c r="B25" i="20"/>
  <c r="L25" i="21"/>
  <c r="F27" i="21"/>
  <c r="B29" i="20"/>
  <c r="B30" i="20"/>
  <c r="F31" i="21"/>
  <c r="L33" i="21"/>
  <c r="F34" i="21"/>
  <c r="B35" i="20"/>
  <c r="B36" i="20"/>
  <c r="L36" i="21"/>
  <c r="F37" i="21"/>
  <c r="L37" i="21"/>
  <c r="B16" i="22"/>
  <c r="B21" i="22"/>
  <c r="B21" i="24" s="1"/>
  <c r="B23" i="22"/>
  <c r="B23" i="24" s="1"/>
  <c r="B24" i="22"/>
  <c r="L9" i="24"/>
  <c r="F10" i="24"/>
  <c r="F11" i="24"/>
  <c r="L11" i="24"/>
  <c r="F12" i="24"/>
  <c r="B14" i="23"/>
  <c r="B18" i="23"/>
  <c r="L19" i="24"/>
  <c r="F20" i="24"/>
  <c r="F21" i="24"/>
  <c r="F25" i="24"/>
  <c r="B26" i="23"/>
  <c r="F27" i="24"/>
  <c r="L28" i="24"/>
  <c r="F29" i="24"/>
  <c r="L29" i="24"/>
  <c r="F31" i="24"/>
  <c r="L33" i="24"/>
  <c r="F34" i="24"/>
  <c r="L36" i="24"/>
  <c r="F37" i="24"/>
  <c r="B9" i="25"/>
  <c r="B13" i="25"/>
  <c r="B24" i="25"/>
  <c r="B31" i="25"/>
  <c r="L9" i="27"/>
  <c r="L10" i="27"/>
  <c r="F11" i="27"/>
  <c r="L11" i="27"/>
  <c r="L19" i="27"/>
  <c r="F20" i="27"/>
  <c r="F23" i="27"/>
  <c r="F24" i="27"/>
  <c r="B26" i="26"/>
  <c r="B26" i="27" s="1"/>
  <c r="L29" i="27"/>
  <c r="L30" i="27"/>
  <c r="B32" i="26"/>
  <c r="B32" i="27" s="1"/>
  <c r="F35" i="27"/>
  <c r="L35" i="27"/>
  <c r="F36" i="27"/>
  <c r="B22" i="28"/>
  <c r="F10" i="30"/>
  <c r="B11" i="29"/>
  <c r="F12" i="30"/>
  <c r="L13" i="30"/>
  <c r="B26" i="29"/>
  <c r="L32" i="30"/>
  <c r="F18" i="33"/>
  <c r="F19" i="33"/>
  <c r="L27" i="33"/>
  <c r="F29" i="33"/>
  <c r="L31" i="33"/>
  <c r="B17" i="16"/>
  <c r="B17" i="18" s="1"/>
  <c r="J8" i="16"/>
  <c r="J8" i="18" s="1"/>
  <c r="B21" i="16"/>
  <c r="B24" i="16"/>
  <c r="B25" i="16"/>
  <c r="B26" i="16"/>
  <c r="B27" i="16"/>
  <c r="B29" i="16"/>
  <c r="B30" i="16"/>
  <c r="L13" i="18"/>
  <c r="G9" i="18"/>
  <c r="G10" i="18"/>
  <c r="M10" i="18"/>
  <c r="G11" i="18"/>
  <c r="B12" i="16"/>
  <c r="M12" i="18"/>
  <c r="K14" i="18"/>
  <c r="J34" i="18"/>
  <c r="D35" i="18"/>
  <c r="D36" i="18"/>
  <c r="J37" i="18"/>
  <c r="J11" i="21"/>
  <c r="J13" i="21"/>
  <c r="D14" i="21"/>
  <c r="D17" i="21"/>
  <c r="J19" i="21"/>
  <c r="J16" i="39"/>
  <c r="M8" i="19"/>
  <c r="G8" i="16"/>
  <c r="G12" i="18"/>
  <c r="B22" i="19"/>
  <c r="E8" i="16"/>
  <c r="H18" i="18"/>
  <c r="B27" i="20"/>
  <c r="D27" i="18"/>
  <c r="B23" i="19"/>
  <c r="F21" i="21"/>
  <c r="F9" i="21"/>
  <c r="N13" i="18"/>
  <c r="B12" i="17"/>
  <c r="G9" i="21"/>
  <c r="B31" i="39"/>
  <c r="B29" i="19"/>
  <c r="F16" i="24"/>
  <c r="H21" i="18"/>
  <c r="B22" i="22"/>
  <c r="B32" i="22"/>
  <c r="D21" i="18"/>
  <c r="G28" i="21"/>
  <c r="H14" i="18"/>
  <c r="H15" i="18"/>
  <c r="N15" i="18"/>
  <c r="B13" i="32"/>
  <c r="B14" i="32"/>
  <c r="B20" i="17"/>
  <c r="B34" i="20"/>
  <c r="H9" i="18"/>
  <c r="F26" i="30"/>
  <c r="H16" i="18"/>
  <c r="H19" i="18"/>
  <c r="N21" i="18"/>
  <c r="N22" i="18"/>
  <c r="N24" i="18"/>
  <c r="H26" i="18"/>
  <c r="B22" i="20"/>
  <c r="B26" i="22"/>
  <c r="B18" i="26"/>
  <c r="B18" i="27" s="1"/>
  <c r="B27" i="26"/>
  <c r="B27" i="27" s="1"/>
  <c r="B37" i="28"/>
  <c r="B21" i="29"/>
  <c r="B21" i="30" s="1"/>
  <c r="B30" i="29"/>
  <c r="B30" i="30" s="1"/>
  <c r="B9" i="17"/>
  <c r="B11" i="16"/>
  <c r="B29" i="25"/>
  <c r="B29" i="27" s="1"/>
  <c r="L10" i="18"/>
  <c r="F11" i="18"/>
  <c r="L11" i="18"/>
  <c r="F12" i="18"/>
  <c r="F30" i="21"/>
  <c r="L30" i="21"/>
  <c r="L31" i="21"/>
  <c r="L32" i="21"/>
  <c r="B19" i="42"/>
  <c r="B28" i="36"/>
  <c r="B12" i="39"/>
  <c r="B13" i="17"/>
  <c r="B12" i="23"/>
  <c r="B12" i="24" s="1"/>
  <c r="B11" i="19"/>
  <c r="N9" i="18"/>
  <c r="N12" i="18"/>
  <c r="F14" i="18"/>
  <c r="F29" i="21"/>
  <c r="C23" i="18"/>
  <c r="J13" i="39"/>
  <c r="J19" i="39"/>
  <c r="D22" i="39"/>
  <c r="D30" i="39"/>
  <c r="J33" i="39"/>
  <c r="D34" i="39"/>
  <c r="D36" i="39"/>
  <c r="J10" i="18"/>
  <c r="D22" i="18"/>
  <c r="J24" i="18"/>
  <c r="I32" i="18"/>
  <c r="C33" i="18"/>
  <c r="C34" i="18"/>
  <c r="F34" i="18"/>
  <c r="K34" i="18"/>
  <c r="E35" i="18"/>
  <c r="K36" i="18"/>
  <c r="K8" i="17"/>
  <c r="N26" i="33"/>
  <c r="H32" i="33"/>
  <c r="N33" i="33"/>
  <c r="H25" i="36"/>
  <c r="H28" i="36"/>
  <c r="H30" i="36"/>
  <c r="N30" i="36"/>
  <c r="F37" i="39"/>
  <c r="J33" i="21"/>
  <c r="D35" i="21"/>
  <c r="D13" i="24"/>
  <c r="J18" i="24"/>
  <c r="D26" i="24"/>
  <c r="B15" i="28"/>
  <c r="I12" i="33"/>
  <c r="C28" i="33"/>
  <c r="I28" i="33"/>
  <c r="C31" i="33"/>
  <c r="I33" i="33"/>
  <c r="C22" i="36"/>
  <c r="I24" i="36"/>
  <c r="C26" i="36"/>
  <c r="I27" i="36"/>
  <c r="B30" i="35"/>
  <c r="B33" i="19"/>
  <c r="K9" i="21"/>
  <c r="K11" i="21"/>
  <c r="E12" i="21"/>
  <c r="E14" i="21"/>
  <c r="K14" i="21"/>
  <c r="E15" i="21"/>
  <c r="E18" i="21"/>
  <c r="E27" i="21"/>
  <c r="K29" i="21"/>
  <c r="E30" i="21"/>
  <c r="K32" i="21"/>
  <c r="K13" i="24"/>
  <c r="K37" i="24"/>
  <c r="AD10" i="56"/>
  <c r="AD26" i="56"/>
  <c r="AD28" i="56"/>
  <c r="AD30" i="56"/>
  <c r="BT30" i="56"/>
  <c r="DU6" i="56"/>
  <c r="DJ12" i="56"/>
  <c r="DJ15" i="56"/>
  <c r="DJ19" i="56"/>
  <c r="DJ21" i="56"/>
  <c r="DJ22" i="56"/>
  <c r="DJ24" i="56"/>
  <c r="DJ25" i="56"/>
  <c r="DJ26" i="56"/>
  <c r="DJ27" i="56"/>
  <c r="DJ29" i="56"/>
  <c r="BT12" i="56"/>
  <c r="AK6" i="56"/>
  <c r="AD8" i="56"/>
  <c r="AD16" i="56"/>
  <c r="AD20" i="56"/>
  <c r="AD32" i="56"/>
  <c r="DV6" i="56"/>
  <c r="B6" i="56"/>
  <c r="CV6" i="56"/>
  <c r="DL6" i="56"/>
  <c r="BT10" i="56"/>
  <c r="BT11" i="56"/>
  <c r="BT14" i="56"/>
  <c r="BT16" i="56"/>
  <c r="BT17" i="56"/>
  <c r="BT20" i="56"/>
  <c r="BT22" i="56"/>
  <c r="BT23" i="56"/>
  <c r="BT25" i="56"/>
  <c r="BT28" i="56"/>
  <c r="BX6" i="56"/>
  <c r="DM6" i="56"/>
  <c r="DS6" i="56"/>
  <c r="DJ11" i="56"/>
  <c r="DJ35" i="56"/>
  <c r="AR6" i="56"/>
  <c r="BY6" i="56"/>
  <c r="CE6" i="56"/>
  <c r="CH6" i="56"/>
  <c r="D7" i="54"/>
  <c r="I8" i="42"/>
  <c r="C8" i="21"/>
  <c r="B35" i="19"/>
  <c r="D33" i="24"/>
  <c r="B33" i="22"/>
  <c r="D10" i="24"/>
  <c r="B11" i="23"/>
  <c r="J22" i="24"/>
  <c r="J24" i="24"/>
  <c r="D25" i="24"/>
  <c r="J35" i="24"/>
  <c r="J36" i="24"/>
  <c r="J37" i="24"/>
  <c r="D10" i="27"/>
  <c r="J14" i="27"/>
  <c r="J23" i="27"/>
  <c r="J29" i="27"/>
  <c r="J35" i="27"/>
  <c r="J37" i="27"/>
  <c r="D20" i="30"/>
  <c r="B20" i="28"/>
  <c r="B20" i="30" s="1"/>
  <c r="D13" i="30"/>
  <c r="J13" i="30"/>
  <c r="D14" i="30"/>
  <c r="D15" i="30"/>
  <c r="B16" i="29"/>
  <c r="B16" i="30" s="1"/>
  <c r="D16" i="30"/>
  <c r="D17" i="30"/>
  <c r="D22" i="30"/>
  <c r="J22" i="30"/>
  <c r="J23" i="30"/>
  <c r="J24" i="30"/>
  <c r="D25" i="30"/>
  <c r="B25" i="29"/>
  <c r="K34" i="21"/>
  <c r="E10" i="24"/>
  <c r="E11" i="24"/>
  <c r="E13" i="24"/>
  <c r="E14" i="24"/>
  <c r="K19" i="24"/>
  <c r="E20" i="24"/>
  <c r="K23" i="24"/>
  <c r="K24" i="24"/>
  <c r="E26" i="24"/>
  <c r="E28" i="24"/>
  <c r="E30" i="24"/>
  <c r="K32" i="24"/>
  <c r="E34" i="24"/>
  <c r="E36" i="24"/>
  <c r="E37" i="24"/>
  <c r="E9" i="27"/>
  <c r="K9" i="27"/>
  <c r="K11" i="27"/>
  <c r="E12" i="27"/>
  <c r="K12" i="27"/>
  <c r="E13" i="27"/>
  <c r="E14" i="27"/>
  <c r="K15" i="27"/>
  <c r="E16" i="27"/>
  <c r="K16" i="27"/>
  <c r="E18" i="27"/>
  <c r="E23" i="27"/>
  <c r="K23" i="27"/>
  <c r="E25" i="27"/>
  <c r="E27" i="27"/>
  <c r="E29" i="27"/>
  <c r="E30" i="27"/>
  <c r="E32" i="27"/>
  <c r="K35" i="27"/>
  <c r="K36" i="27"/>
  <c r="E9" i="30"/>
  <c r="K9" i="30"/>
  <c r="K10" i="30"/>
  <c r="E13" i="30"/>
  <c r="K13" i="30"/>
  <c r="E17" i="30"/>
  <c r="K17" i="30"/>
  <c r="E18" i="30"/>
  <c r="E22" i="30"/>
  <c r="E23" i="30"/>
  <c r="E25" i="30"/>
  <c r="K27" i="30"/>
  <c r="E32" i="30"/>
  <c r="B16" i="42"/>
  <c r="I8" i="21"/>
  <c r="J8" i="21"/>
  <c r="F8" i="33"/>
  <c r="I37" i="18"/>
  <c r="H29" i="18"/>
  <c r="J16" i="21"/>
  <c r="J17" i="21"/>
  <c r="J18" i="21"/>
  <c r="D19" i="21"/>
  <c r="B10" i="29"/>
  <c r="B10" i="30" s="1"/>
  <c r="B12" i="29"/>
  <c r="B15" i="29"/>
  <c r="B17" i="29"/>
  <c r="B17" i="30" s="1"/>
  <c r="J11" i="39"/>
  <c r="J16" i="18"/>
  <c r="D18" i="18"/>
  <c r="J18" i="18"/>
  <c r="J19" i="18"/>
  <c r="J20" i="18"/>
  <c r="J23" i="18"/>
  <c r="J25" i="18"/>
  <c r="J26" i="18"/>
  <c r="C30" i="18"/>
  <c r="E9" i="21"/>
  <c r="E10" i="21"/>
  <c r="K10" i="21"/>
  <c r="K12" i="21"/>
  <c r="K13" i="21"/>
  <c r="K15" i="21"/>
  <c r="E16" i="21"/>
  <c r="K16" i="21"/>
  <c r="E17" i="21"/>
  <c r="K17" i="21"/>
  <c r="E19" i="21"/>
  <c r="K20" i="21"/>
  <c r="K21" i="21"/>
  <c r="E22" i="21"/>
  <c r="D14" i="39"/>
  <c r="N10" i="42"/>
  <c r="H16" i="42"/>
  <c r="N16" i="42"/>
  <c r="E25" i="42"/>
  <c r="K25" i="18"/>
  <c r="E28" i="18"/>
  <c r="F13" i="21"/>
  <c r="F14" i="21"/>
  <c r="F23" i="21"/>
  <c r="F25" i="21"/>
  <c r="F26" i="21"/>
  <c r="F28" i="21"/>
  <c r="L28" i="21"/>
  <c r="H18" i="33"/>
  <c r="N18" i="33"/>
  <c r="H22" i="33"/>
  <c r="H23" i="33"/>
  <c r="H24" i="33"/>
  <c r="H27" i="33"/>
  <c r="H29" i="33"/>
  <c r="F26" i="42"/>
  <c r="L26" i="42"/>
  <c r="E37" i="42"/>
  <c r="D9" i="18"/>
  <c r="J9" i="18"/>
  <c r="D11" i="18"/>
  <c r="D31" i="18"/>
  <c r="J31" i="18"/>
  <c r="J32" i="21"/>
  <c r="B24" i="23"/>
  <c r="B28" i="23"/>
  <c r="I26" i="33"/>
  <c r="C27" i="33"/>
  <c r="H31" i="33"/>
  <c r="N31" i="33"/>
  <c r="D21" i="39"/>
  <c r="D33" i="39"/>
  <c r="J12" i="42"/>
  <c r="G27" i="42"/>
  <c r="L32" i="42"/>
  <c r="E13" i="42"/>
  <c r="H22" i="42"/>
  <c r="B10" i="37"/>
  <c r="B10" i="39" s="1"/>
  <c r="B14" i="37"/>
  <c r="B14" i="39" s="1"/>
  <c r="B32" i="37"/>
  <c r="B32" i="39" s="1"/>
  <c r="L35" i="39"/>
  <c r="L36" i="39"/>
  <c r="F14" i="42"/>
  <c r="L14" i="42"/>
  <c r="H34" i="42"/>
  <c r="N34" i="42"/>
  <c r="B11" i="26"/>
  <c r="B11" i="27" s="1"/>
  <c r="E11" i="39"/>
  <c r="E12" i="39"/>
  <c r="K12" i="39"/>
  <c r="B13" i="38"/>
  <c r="B13" i="39" s="1"/>
  <c r="E14" i="39"/>
  <c r="E17" i="39"/>
  <c r="E18" i="39"/>
  <c r="E20" i="39"/>
  <c r="E22" i="39"/>
  <c r="K22" i="39"/>
  <c r="E27" i="39"/>
  <c r="E28" i="39"/>
  <c r="E29" i="39"/>
  <c r="E32" i="39"/>
  <c r="B26" i="28"/>
  <c r="B31" i="28"/>
  <c r="C9" i="24"/>
  <c r="C13" i="24"/>
  <c r="I13" i="24"/>
  <c r="B26" i="39"/>
  <c r="M31" i="21"/>
  <c r="G8" i="20"/>
  <c r="G8" i="21" s="1"/>
  <c r="M32" i="21"/>
  <c r="G33" i="21"/>
  <c r="M34" i="21"/>
  <c r="M9" i="27"/>
  <c r="B23" i="35"/>
  <c r="K24" i="36"/>
  <c r="E25" i="36"/>
  <c r="E26" i="36"/>
  <c r="K26" i="36"/>
  <c r="N15" i="21"/>
  <c r="H19" i="21"/>
  <c r="H23" i="21"/>
  <c r="B34" i="31"/>
  <c r="B10" i="32"/>
  <c r="B11" i="32"/>
  <c r="G18" i="33"/>
  <c r="M18" i="33"/>
  <c r="M22" i="33"/>
  <c r="G29" i="33"/>
  <c r="M29" i="33"/>
  <c r="M31" i="33"/>
  <c r="G32" i="33"/>
  <c r="K13" i="18"/>
  <c r="J30" i="21"/>
  <c r="I16" i="24"/>
  <c r="C20" i="24"/>
  <c r="I23" i="24"/>
  <c r="I25" i="24"/>
  <c r="I27" i="24"/>
  <c r="C30" i="24"/>
  <c r="C31" i="24"/>
  <c r="J9" i="27"/>
  <c r="D13" i="27"/>
  <c r="J15" i="27"/>
  <c r="D16" i="27"/>
  <c r="J17" i="27"/>
  <c r="D19" i="27"/>
  <c r="J19" i="27"/>
  <c r="D22" i="27"/>
  <c r="J24" i="27"/>
  <c r="D27" i="27"/>
  <c r="D28" i="27"/>
  <c r="D31" i="27"/>
  <c r="D34" i="27"/>
  <c r="J34" i="27"/>
  <c r="C18" i="18"/>
  <c r="C20" i="18"/>
  <c r="C22" i="18"/>
  <c r="C24" i="18"/>
  <c r="I24" i="18"/>
  <c r="H30" i="18"/>
  <c r="C31" i="36"/>
  <c r="K32" i="39"/>
  <c r="E33" i="39"/>
  <c r="K33" i="39"/>
  <c r="E34" i="39"/>
  <c r="K34" i="39"/>
  <c r="E36" i="39"/>
  <c r="L9" i="30"/>
  <c r="L10" i="30"/>
  <c r="F18" i="30"/>
  <c r="F19" i="30"/>
  <c r="D27" i="36"/>
  <c r="J27" i="36"/>
  <c r="D28" i="36"/>
  <c r="C17" i="15"/>
  <c r="F6" i="14"/>
  <c r="H27" i="21"/>
  <c r="J21" i="27"/>
  <c r="N8" i="21"/>
  <c r="B25" i="39"/>
  <c r="C12" i="30"/>
  <c r="B12" i="28"/>
  <c r="M33" i="33"/>
  <c r="H8" i="21"/>
  <c r="I20" i="24"/>
  <c r="C21" i="24"/>
  <c r="I21" i="24"/>
  <c r="C35" i="24"/>
  <c r="I35" i="24"/>
  <c r="C36" i="24"/>
  <c r="I36" i="24"/>
  <c r="J36" i="27"/>
  <c r="D37" i="27"/>
  <c r="D29" i="33"/>
  <c r="B29" i="31"/>
  <c r="B29" i="33" s="1"/>
  <c r="B31" i="31"/>
  <c r="B31" i="33" s="1"/>
  <c r="B14" i="42"/>
  <c r="I8" i="33"/>
  <c r="K8" i="33"/>
  <c r="F21" i="30"/>
  <c r="F22" i="30"/>
  <c r="B22" i="29"/>
  <c r="F23" i="30"/>
  <c r="F24" i="30"/>
  <c r="L29" i="30"/>
  <c r="B18" i="33"/>
  <c r="G19" i="30"/>
  <c r="G8" i="28"/>
  <c r="G8" i="30" s="1"/>
  <c r="B30" i="34"/>
  <c r="B14" i="16"/>
  <c r="I19" i="18"/>
  <c r="I20" i="18"/>
  <c r="C21" i="18"/>
  <c r="C28" i="24"/>
  <c r="J16" i="27"/>
  <c r="D17" i="27"/>
  <c r="G10" i="27"/>
  <c r="M10" i="27"/>
  <c r="M11" i="27"/>
  <c r="M13" i="27"/>
  <c r="M17" i="27"/>
  <c r="M18" i="27"/>
  <c r="G19" i="27"/>
  <c r="M19" i="27"/>
  <c r="G20" i="27"/>
  <c r="M23" i="27"/>
  <c r="G25" i="27"/>
  <c r="G26" i="27"/>
  <c r="G27" i="27"/>
  <c r="M29" i="27"/>
  <c r="G32" i="27"/>
  <c r="G34" i="27"/>
  <c r="M34" i="27"/>
  <c r="G35" i="27"/>
  <c r="M35" i="27"/>
  <c r="M36" i="27"/>
  <c r="B9" i="28"/>
  <c r="L11" i="30"/>
  <c r="L14" i="30"/>
  <c r="F15" i="30"/>
  <c r="L15" i="30"/>
  <c r="L16" i="30"/>
  <c r="C29" i="30"/>
  <c r="I29" i="30"/>
  <c r="B31" i="34"/>
  <c r="H19" i="36"/>
  <c r="H26" i="36"/>
  <c r="G29" i="36"/>
  <c r="B27" i="35"/>
  <c r="B27" i="36" s="1"/>
  <c r="B31" i="35"/>
  <c r="B16" i="37"/>
  <c r="B16" i="39" s="1"/>
  <c r="I23" i="18"/>
  <c r="H16" i="21"/>
  <c r="G34" i="21"/>
  <c r="F11" i="21"/>
  <c r="I18" i="24"/>
  <c r="G10" i="24"/>
  <c r="G11" i="24"/>
  <c r="M11" i="24"/>
  <c r="M13" i="24"/>
  <c r="M14" i="24"/>
  <c r="G22" i="24"/>
  <c r="M23" i="24"/>
  <c r="G24" i="24"/>
  <c r="G26" i="24"/>
  <c r="G28" i="24"/>
  <c r="B30" i="23"/>
  <c r="B30" i="24" s="1"/>
  <c r="M30" i="24"/>
  <c r="M31" i="24"/>
  <c r="G32" i="24"/>
  <c r="G33" i="24"/>
  <c r="M36" i="24"/>
  <c r="J18" i="27"/>
  <c r="D32" i="27"/>
  <c r="J32" i="27"/>
  <c r="B33" i="28"/>
  <c r="B35" i="28"/>
  <c r="B36" i="28"/>
  <c r="B9" i="29"/>
  <c r="J16" i="30"/>
  <c r="J17" i="30"/>
  <c r="D19" i="30"/>
  <c r="J21" i="30"/>
  <c r="D27" i="30"/>
  <c r="E22" i="36"/>
  <c r="I30" i="36"/>
  <c r="I32" i="36"/>
  <c r="I33" i="36"/>
  <c r="N35" i="18"/>
  <c r="N37" i="18"/>
  <c r="M31" i="18"/>
  <c r="G32" i="18"/>
  <c r="B18" i="22"/>
  <c r="B36" i="22"/>
  <c r="B36" i="24" s="1"/>
  <c r="E24" i="36"/>
  <c r="G13" i="18"/>
  <c r="H31" i="18"/>
  <c r="I31" i="18"/>
  <c r="I34" i="18"/>
  <c r="H10" i="21"/>
  <c r="C17" i="21"/>
  <c r="I17" i="21"/>
  <c r="D24" i="27"/>
  <c r="D25" i="27"/>
  <c r="E11" i="27"/>
  <c r="K22" i="27"/>
  <c r="K27" i="27"/>
  <c r="K31" i="27"/>
  <c r="L25" i="36"/>
  <c r="C10" i="39"/>
  <c r="E10" i="18"/>
  <c r="E12" i="18"/>
  <c r="H13" i="18"/>
  <c r="E14" i="18"/>
  <c r="K15" i="18"/>
  <c r="K23" i="18"/>
  <c r="H11" i="21"/>
  <c r="N11" i="21"/>
  <c r="N12" i="21"/>
  <c r="H30" i="21"/>
  <c r="J15" i="21"/>
  <c r="D21" i="21"/>
  <c r="J27" i="21"/>
  <c r="I32" i="21"/>
  <c r="C33" i="21"/>
  <c r="I33" i="21"/>
  <c r="C34" i="21"/>
  <c r="C35" i="21"/>
  <c r="I35" i="21"/>
  <c r="I10" i="24"/>
  <c r="I11" i="24"/>
  <c r="J10" i="27"/>
  <c r="J11" i="27"/>
  <c r="J30" i="27"/>
  <c r="I24" i="33"/>
  <c r="C25" i="33"/>
  <c r="K33" i="36"/>
  <c r="K9" i="39"/>
  <c r="E10" i="39"/>
  <c r="K10" i="39"/>
  <c r="I8" i="16"/>
  <c r="I8" i="18" s="1"/>
  <c r="D25" i="21"/>
  <c r="J8" i="28"/>
  <c r="J8" i="30" s="1"/>
  <c r="H8" i="34"/>
  <c r="H8" i="36" s="1"/>
  <c r="B29" i="30"/>
  <c r="B20" i="42"/>
  <c r="B17" i="39"/>
  <c r="L8" i="39"/>
  <c r="B18" i="42"/>
  <c r="G8" i="33"/>
  <c r="B27" i="42"/>
  <c r="B21" i="39"/>
  <c r="K8" i="27"/>
  <c r="B23" i="42"/>
  <c r="B18" i="16"/>
  <c r="C8" i="33"/>
  <c r="B16" i="19"/>
  <c r="B20" i="39"/>
  <c r="B11" i="28"/>
  <c r="G20" i="24"/>
  <c r="B22" i="23"/>
  <c r="E8" i="31"/>
  <c r="E8" i="33" s="1"/>
  <c r="L8" i="30"/>
  <c r="B33" i="39"/>
  <c r="B30" i="42"/>
  <c r="B8" i="41"/>
  <c r="I8" i="30"/>
  <c r="B37" i="39"/>
  <c r="I22" i="18"/>
  <c r="M32" i="18"/>
  <c r="G33" i="18"/>
  <c r="L10" i="21"/>
  <c r="L12" i="21"/>
  <c r="L13" i="21"/>
  <c r="H8" i="22"/>
  <c r="H8" i="24" s="1"/>
  <c r="G29" i="24"/>
  <c r="M8" i="22"/>
  <c r="M8" i="24" s="1"/>
  <c r="L20" i="30"/>
  <c r="L22" i="30"/>
  <c r="F27" i="30"/>
  <c r="D8" i="18"/>
  <c r="B14" i="27"/>
  <c r="F8" i="39"/>
  <c r="H8" i="42"/>
  <c r="L8" i="42"/>
  <c r="J14" i="21"/>
  <c r="I16" i="21"/>
  <c r="K21" i="27"/>
  <c r="D18" i="30"/>
  <c r="G25" i="33"/>
  <c r="M25" i="33"/>
  <c r="B21" i="33"/>
  <c r="B17" i="42"/>
  <c r="C8" i="27"/>
  <c r="B12" i="42"/>
  <c r="K16" i="18"/>
  <c r="K19" i="18"/>
  <c r="B22" i="17"/>
  <c r="B22" i="18" s="1"/>
  <c r="E25" i="18"/>
  <c r="N22" i="21"/>
  <c r="H29" i="21"/>
  <c r="N29" i="21"/>
  <c r="M33" i="21"/>
  <c r="G35" i="21"/>
  <c r="G23" i="24"/>
  <c r="I30" i="24"/>
  <c r="F33" i="36"/>
  <c r="L19" i="36"/>
  <c r="G28" i="33"/>
  <c r="B32" i="31"/>
  <c r="B32" i="33" s="1"/>
  <c r="C12" i="33"/>
  <c r="I18" i="33"/>
  <c r="B20" i="32"/>
  <c r="C23" i="33"/>
  <c r="I32" i="33"/>
  <c r="B36" i="37"/>
  <c r="B36" i="39" s="1"/>
  <c r="I22" i="39"/>
  <c r="M8" i="16"/>
  <c r="I15" i="18"/>
  <c r="C8" i="16"/>
  <c r="B32" i="16"/>
  <c r="B33" i="16"/>
  <c r="B26" i="17"/>
  <c r="I26" i="18"/>
  <c r="C27" i="18"/>
  <c r="I27" i="18"/>
  <c r="I28" i="18"/>
  <c r="H37" i="18"/>
  <c r="D16" i="21"/>
  <c r="B25" i="19"/>
  <c r="M30" i="21"/>
  <c r="B31" i="19"/>
  <c r="E11" i="21"/>
  <c r="E13" i="21"/>
  <c r="H32" i="21"/>
  <c r="H36" i="21"/>
  <c r="N37" i="21"/>
  <c r="M20" i="24"/>
  <c r="M24" i="24"/>
  <c r="G25" i="24"/>
  <c r="I37" i="24"/>
  <c r="N31" i="24"/>
  <c r="N34" i="24"/>
  <c r="K14" i="27"/>
  <c r="E15" i="27"/>
  <c r="G28" i="27"/>
  <c r="F9" i="30"/>
  <c r="K30" i="30"/>
  <c r="K32" i="30"/>
  <c r="K22" i="30"/>
  <c r="H25" i="33"/>
  <c r="G23" i="36"/>
  <c r="M23" i="36"/>
  <c r="M25" i="36"/>
  <c r="E33" i="36"/>
  <c r="B35" i="35"/>
  <c r="C37" i="39"/>
  <c r="F9" i="18"/>
  <c r="L9" i="18"/>
  <c r="L19" i="18"/>
  <c r="L22" i="18"/>
  <c r="L23" i="18"/>
  <c r="L15" i="21"/>
  <c r="F16" i="21"/>
  <c r="J22" i="21"/>
  <c r="N23" i="21"/>
  <c r="M35" i="21"/>
  <c r="M36" i="21"/>
  <c r="B13" i="20"/>
  <c r="F18" i="21"/>
  <c r="K19" i="21"/>
  <c r="K22" i="21"/>
  <c r="K23" i="21"/>
  <c r="K27" i="21"/>
  <c r="E28" i="21"/>
  <c r="D34" i="21"/>
  <c r="C24" i="24"/>
  <c r="I24" i="24"/>
  <c r="G27" i="24"/>
  <c r="M14" i="27"/>
  <c r="K18" i="27"/>
  <c r="N10" i="27"/>
  <c r="H12" i="27"/>
  <c r="H13" i="27"/>
  <c r="H14" i="27"/>
  <c r="N15" i="27"/>
  <c r="H18" i="27"/>
  <c r="N18" i="27"/>
  <c r="H19" i="27"/>
  <c r="N19" i="27"/>
  <c r="B20" i="26"/>
  <c r="H21" i="27"/>
  <c r="H23" i="27"/>
  <c r="N23" i="27"/>
  <c r="N26" i="27"/>
  <c r="H27" i="27"/>
  <c r="N29" i="27"/>
  <c r="H32" i="27"/>
  <c r="H34" i="27"/>
  <c r="N35" i="27"/>
  <c r="H36" i="27"/>
  <c r="G24" i="30"/>
  <c r="G27" i="30"/>
  <c r="B28" i="29"/>
  <c r="B28" i="30" s="1"/>
  <c r="L30" i="30"/>
  <c r="F31" i="30"/>
  <c r="B22" i="31"/>
  <c r="B22" i="33" s="1"/>
  <c r="J19" i="33"/>
  <c r="J22" i="33"/>
  <c r="B24" i="34"/>
  <c r="B24" i="36" s="1"/>
  <c r="B26" i="34"/>
  <c r="I19" i="36"/>
  <c r="L21" i="39"/>
  <c r="F28" i="39"/>
  <c r="L28" i="39"/>
  <c r="F30" i="39"/>
  <c r="F31" i="39"/>
  <c r="L31" i="39"/>
  <c r="F32" i="39"/>
  <c r="L32" i="39"/>
  <c r="C21" i="42"/>
  <c r="L30" i="42"/>
  <c r="I16" i="18"/>
  <c r="I18" i="18"/>
  <c r="M35" i="18"/>
  <c r="M36" i="18"/>
  <c r="M37" i="18"/>
  <c r="M15" i="18"/>
  <c r="K33" i="18"/>
  <c r="J9" i="21"/>
  <c r="L11" i="21"/>
  <c r="D13" i="21"/>
  <c r="H13" i="21"/>
  <c r="L19" i="21"/>
  <c r="F22" i="21"/>
  <c r="L22" i="21"/>
  <c r="K31" i="21"/>
  <c r="E35" i="21"/>
  <c r="K35" i="21"/>
  <c r="B9" i="22"/>
  <c r="M18" i="24"/>
  <c r="E19" i="27"/>
  <c r="K25" i="27"/>
  <c r="K33" i="27"/>
  <c r="B36" i="25"/>
  <c r="B36" i="27" s="1"/>
  <c r="F20" i="30"/>
  <c r="D23" i="30"/>
  <c r="N15" i="30"/>
  <c r="N16" i="30"/>
  <c r="N23" i="30"/>
  <c r="H26" i="30"/>
  <c r="G23" i="33"/>
  <c r="B20" i="34"/>
  <c r="N23" i="36"/>
  <c r="B35" i="34"/>
  <c r="D22" i="36"/>
  <c r="G10" i="39"/>
  <c r="K17" i="39"/>
  <c r="G15" i="39"/>
  <c r="M22" i="39"/>
  <c r="M27" i="39"/>
  <c r="C15" i="18"/>
  <c r="B16" i="16"/>
  <c r="N26" i="18"/>
  <c r="H27" i="18"/>
  <c r="L29" i="18"/>
  <c r="N20" i="18"/>
  <c r="N23" i="18"/>
  <c r="H24" i="18"/>
  <c r="F35" i="18"/>
  <c r="N19" i="21"/>
  <c r="H20" i="21"/>
  <c r="H21" i="21"/>
  <c r="N21" i="21"/>
  <c r="J23" i="21"/>
  <c r="I36" i="21"/>
  <c r="I37" i="21"/>
  <c r="C9" i="21"/>
  <c r="C10" i="21"/>
  <c r="B12" i="20"/>
  <c r="M23" i="21"/>
  <c r="G25" i="21"/>
  <c r="M25" i="21"/>
  <c r="G26" i="21"/>
  <c r="F32" i="21"/>
  <c r="L34" i="21"/>
  <c r="I15" i="24"/>
  <c r="C16" i="24"/>
  <c r="I33" i="24"/>
  <c r="G35" i="24"/>
  <c r="G37" i="24"/>
  <c r="M37" i="24"/>
  <c r="M9" i="24"/>
  <c r="L10" i="24"/>
  <c r="K20" i="27"/>
  <c r="E21" i="27"/>
  <c r="B34" i="25"/>
  <c r="E35" i="27"/>
  <c r="D11" i="30"/>
  <c r="D24" i="30"/>
  <c r="I9" i="30"/>
  <c r="I10" i="30"/>
  <c r="I11" i="30"/>
  <c r="M24" i="33"/>
  <c r="F26" i="33"/>
  <c r="F31" i="33"/>
  <c r="B34" i="34"/>
  <c r="C30" i="36"/>
  <c r="E25" i="39"/>
  <c r="K25" i="39"/>
  <c r="J37" i="39"/>
  <c r="N13" i="39"/>
  <c r="H23" i="39"/>
  <c r="N23" i="39"/>
  <c r="N24" i="39"/>
  <c r="H25" i="39"/>
  <c r="H26" i="39"/>
  <c r="H27" i="39"/>
  <c r="C28" i="18"/>
  <c r="M6" i="111"/>
  <c r="C29" i="45"/>
  <c r="M9" i="18"/>
  <c r="B8" i="32"/>
  <c r="I8" i="22"/>
  <c r="I8" i="24" s="1"/>
  <c r="G8" i="22"/>
  <c r="G8" i="24" s="1"/>
  <c r="K8" i="21"/>
  <c r="F8" i="27"/>
  <c r="D8" i="22"/>
  <c r="D8" i="24" s="1"/>
  <c r="B15" i="42"/>
  <c r="B32" i="34"/>
  <c r="N8" i="27"/>
  <c r="B29" i="22"/>
  <c r="D18" i="24"/>
  <c r="J8" i="31"/>
  <c r="J8" i="33" s="1"/>
  <c r="B30" i="19"/>
  <c r="B24" i="42"/>
  <c r="M8" i="20"/>
  <c r="B9" i="16"/>
  <c r="C26" i="18"/>
  <c r="D8" i="29"/>
  <c r="D9" i="30"/>
  <c r="L20" i="18"/>
  <c r="B8" i="23"/>
  <c r="M8" i="42"/>
  <c r="B8" i="26"/>
  <c r="F8" i="34"/>
  <c r="F8" i="36" s="1"/>
  <c r="B19" i="16"/>
  <c r="B22" i="27"/>
  <c r="G32" i="21"/>
  <c r="B36" i="19"/>
  <c r="M8" i="27"/>
  <c r="F8" i="16"/>
  <c r="K8" i="42"/>
  <c r="G18" i="18"/>
  <c r="M19" i="18"/>
  <c r="L28" i="18"/>
  <c r="E25" i="21"/>
  <c r="N37" i="27"/>
  <c r="F35" i="39"/>
  <c r="B35" i="38"/>
  <c r="B35" i="39" s="1"/>
  <c r="B28" i="22"/>
  <c r="B32" i="20"/>
  <c r="E8" i="19"/>
  <c r="B37" i="19"/>
  <c r="N32" i="18"/>
  <c r="N8" i="16"/>
  <c r="N8" i="18" s="1"/>
  <c r="G8" i="42"/>
  <c r="B28" i="17"/>
  <c r="B36" i="42"/>
  <c r="C8" i="22"/>
  <c r="D8" i="28"/>
  <c r="B33" i="20"/>
  <c r="N11" i="18"/>
  <c r="N17" i="18"/>
  <c r="L35" i="18"/>
  <c r="C8" i="17"/>
  <c r="B33" i="36"/>
  <c r="B29" i="45"/>
  <c r="B8" i="38"/>
  <c r="B28" i="16"/>
  <c r="F8" i="21"/>
  <c r="L8" i="27"/>
  <c r="N8" i="39"/>
  <c r="M8" i="30"/>
  <c r="F8" i="24"/>
  <c r="B22" i="39"/>
  <c r="G35" i="18"/>
  <c r="M27" i="21"/>
  <c r="L14" i="24"/>
  <c r="C13" i="18"/>
  <c r="C20" i="15"/>
  <c r="I10" i="21"/>
  <c r="B26" i="19"/>
  <c r="N30" i="21"/>
  <c r="F36" i="21"/>
  <c r="L8" i="22"/>
  <c r="L8" i="24" s="1"/>
  <c r="M33" i="24"/>
  <c r="G36" i="24"/>
  <c r="B37" i="31"/>
  <c r="B17" i="32"/>
  <c r="AD14" i="56"/>
  <c r="K17" i="18"/>
  <c r="N36" i="18"/>
  <c r="G22" i="18"/>
  <c r="I33" i="18"/>
  <c r="D24" i="21"/>
  <c r="E26" i="21"/>
  <c r="D27" i="21"/>
  <c r="C31" i="21"/>
  <c r="N35" i="21"/>
  <c r="B13" i="22"/>
  <c r="B13" i="24" s="1"/>
  <c r="B37" i="22"/>
  <c r="H22" i="24"/>
  <c r="H25" i="24"/>
  <c r="H29" i="24"/>
  <c r="N35" i="24"/>
  <c r="K31" i="30"/>
  <c r="B15" i="31"/>
  <c r="B16" i="31"/>
  <c r="D30" i="36"/>
  <c r="J30" i="36"/>
  <c r="AD34" i="56"/>
  <c r="AL6" i="56"/>
  <c r="E18" i="18"/>
  <c r="F23" i="18"/>
  <c r="J28" i="18"/>
  <c r="N14" i="18"/>
  <c r="M25" i="18"/>
  <c r="J32" i="18"/>
  <c r="M14" i="21"/>
  <c r="J24" i="21"/>
  <c r="K26" i="21"/>
  <c r="D28" i="21"/>
  <c r="N31" i="21"/>
  <c r="L8" i="20"/>
  <c r="L8" i="21" s="1"/>
  <c r="C18" i="21"/>
  <c r="B14" i="22"/>
  <c r="B19" i="22"/>
  <c r="B19" i="24" s="1"/>
  <c r="B25" i="22"/>
  <c r="B25" i="24" s="1"/>
  <c r="G25" i="30"/>
  <c r="F29" i="30"/>
  <c r="K12" i="18"/>
  <c r="E20" i="18"/>
  <c r="F28" i="18"/>
  <c r="K28" i="18"/>
  <c r="E29" i="18"/>
  <c r="H32" i="18"/>
  <c r="C11" i="18"/>
  <c r="G26" i="18"/>
  <c r="B12" i="19"/>
  <c r="N13" i="21"/>
  <c r="H15" i="21"/>
  <c r="G16" i="21"/>
  <c r="F17" i="21"/>
  <c r="L18" i="21"/>
  <c r="K24" i="21"/>
  <c r="L27" i="21"/>
  <c r="I29" i="21"/>
  <c r="E31" i="21"/>
  <c r="C32" i="21"/>
  <c r="M12" i="21"/>
  <c r="N27" i="21"/>
  <c r="B37" i="20"/>
  <c r="C23" i="24"/>
  <c r="J15" i="24"/>
  <c r="J20" i="24"/>
  <c r="N17" i="27"/>
  <c r="N13" i="30"/>
  <c r="N18" i="30"/>
  <c r="H19" i="30"/>
  <c r="L30" i="33"/>
  <c r="L8" i="34"/>
  <c r="L8" i="36" s="1"/>
  <c r="D28" i="42"/>
  <c r="J28" i="42"/>
  <c r="G32" i="42"/>
  <c r="M32" i="42"/>
  <c r="D35" i="42"/>
  <c r="DJ9" i="56"/>
  <c r="G29" i="18"/>
  <c r="G14" i="18"/>
  <c r="N16" i="18"/>
  <c r="J27" i="18"/>
  <c r="D32" i="18"/>
  <c r="N34" i="18"/>
  <c r="F31" i="18"/>
  <c r="F32" i="18"/>
  <c r="F33" i="18"/>
  <c r="D8" i="19"/>
  <c r="D8" i="21" s="1"/>
  <c r="I9" i="21"/>
  <c r="B14" i="19"/>
  <c r="C15" i="21"/>
  <c r="I15" i="21"/>
  <c r="M16" i="21"/>
  <c r="G17" i="21"/>
  <c r="M17" i="21"/>
  <c r="G27" i="21"/>
  <c r="K28" i="21"/>
  <c r="J29" i="21"/>
  <c r="D32" i="21"/>
  <c r="E36" i="21"/>
  <c r="H12" i="21"/>
  <c r="J20" i="21"/>
  <c r="I27" i="21"/>
  <c r="I28" i="21"/>
  <c r="G31" i="21"/>
  <c r="J35" i="21"/>
  <c r="D36" i="21"/>
  <c r="J8" i="22"/>
  <c r="J8" i="24" s="1"/>
  <c r="B27" i="22"/>
  <c r="B27" i="24" s="1"/>
  <c r="H32" i="24"/>
  <c r="B23" i="25"/>
  <c r="B23" i="27" s="1"/>
  <c r="C23" i="27"/>
  <c r="N24" i="27"/>
  <c r="N36" i="27"/>
  <c r="M33" i="27"/>
  <c r="B18" i="28"/>
  <c r="B18" i="30" s="1"/>
  <c r="B34" i="28"/>
  <c r="B13" i="29"/>
  <c r="B13" i="30" s="1"/>
  <c r="G8" i="34"/>
  <c r="B36" i="34"/>
  <c r="C8" i="35"/>
  <c r="C8" i="36" s="1"/>
  <c r="B11" i="35"/>
  <c r="B22" i="35"/>
  <c r="D16" i="42"/>
  <c r="M26" i="42"/>
  <c r="E30" i="42"/>
  <c r="K35" i="42"/>
  <c r="L6" i="111"/>
  <c r="CD6" i="56"/>
  <c r="N37" i="24"/>
  <c r="G12" i="24"/>
  <c r="E19" i="24"/>
  <c r="D28" i="24"/>
  <c r="J28" i="24"/>
  <c r="I8" i="25"/>
  <c r="I8" i="27" s="1"/>
  <c r="G8" i="25"/>
  <c r="G8" i="27" s="1"/>
  <c r="G15" i="27"/>
  <c r="B15" i="26"/>
  <c r="B15" i="27" s="1"/>
  <c r="B16" i="26"/>
  <c r="B16" i="27" s="1"/>
  <c r="I30" i="27"/>
  <c r="C31" i="27"/>
  <c r="H15" i="30"/>
  <c r="G26" i="30"/>
  <c r="J10" i="30"/>
  <c r="J14" i="30"/>
  <c r="J15" i="30"/>
  <c r="B14" i="31"/>
  <c r="I21" i="33"/>
  <c r="B33" i="31"/>
  <c r="B33" i="33" s="1"/>
  <c r="K18" i="33"/>
  <c r="C26" i="33"/>
  <c r="H30" i="33"/>
  <c r="H33" i="33"/>
  <c r="N8" i="34"/>
  <c r="N8" i="36" s="1"/>
  <c r="B23" i="34"/>
  <c r="N25" i="36"/>
  <c r="H27" i="36"/>
  <c r="D8" i="37"/>
  <c r="D8" i="39" s="1"/>
  <c r="J8" i="37"/>
  <c r="J8" i="39" s="1"/>
  <c r="D23" i="39"/>
  <c r="J23" i="39"/>
  <c r="M33" i="39"/>
  <c r="H27" i="42"/>
  <c r="J29" i="42"/>
  <c r="H32" i="42"/>
  <c r="BT13" i="56"/>
  <c r="AD15" i="56"/>
  <c r="AD17" i="56"/>
  <c r="AD21" i="56"/>
  <c r="AD22" i="56"/>
  <c r="AD23" i="56"/>
  <c r="AD24" i="56"/>
  <c r="BT32" i="56"/>
  <c r="K6" i="112"/>
  <c r="D8" i="40"/>
  <c r="B12" i="45"/>
  <c r="I9" i="24"/>
  <c r="G16" i="24"/>
  <c r="M16" i="24"/>
  <c r="J34" i="24"/>
  <c r="M22" i="27"/>
  <c r="N28" i="27"/>
  <c r="J20" i="27"/>
  <c r="J25" i="27"/>
  <c r="J27" i="27"/>
  <c r="J28" i="27"/>
  <c r="N20" i="30"/>
  <c r="M29" i="30"/>
  <c r="G30" i="30"/>
  <c r="D26" i="30"/>
  <c r="J26" i="30"/>
  <c r="I30" i="30"/>
  <c r="G31" i="33"/>
  <c r="L21" i="33"/>
  <c r="F24" i="33"/>
  <c r="K25" i="33"/>
  <c r="B34" i="32"/>
  <c r="B36" i="32"/>
  <c r="B11" i="34"/>
  <c r="B13" i="34"/>
  <c r="B14" i="34"/>
  <c r="B15" i="34"/>
  <c r="B16" i="34"/>
  <c r="B17" i="34"/>
  <c r="B18" i="34"/>
  <c r="B25" i="34"/>
  <c r="B25" i="36" s="1"/>
  <c r="B26" i="35"/>
  <c r="C27" i="36"/>
  <c r="I29" i="36"/>
  <c r="E8" i="37"/>
  <c r="E8" i="39" s="1"/>
  <c r="K8" i="37"/>
  <c r="K8" i="39" s="1"/>
  <c r="N22" i="39"/>
  <c r="I17" i="39"/>
  <c r="N21" i="39"/>
  <c r="G22" i="39"/>
  <c r="K23" i="39"/>
  <c r="K17" i="42"/>
  <c r="K24" i="42"/>
  <c r="AD9" i="56"/>
  <c r="BT15" i="56"/>
  <c r="BT18" i="56"/>
  <c r="BT24" i="56"/>
  <c r="BT33" i="56"/>
  <c r="B8" i="111"/>
  <c r="AH6" i="56"/>
  <c r="AN6" i="56"/>
  <c r="CA6" i="56"/>
  <c r="DO6" i="56"/>
  <c r="C6" i="14"/>
  <c r="B19" i="45"/>
  <c r="B12" i="51"/>
  <c r="I14" i="24"/>
  <c r="F23" i="24"/>
  <c r="F26" i="24"/>
  <c r="L27" i="24"/>
  <c r="E35" i="24"/>
  <c r="G11" i="27"/>
  <c r="M16" i="27"/>
  <c r="N32" i="27"/>
  <c r="E22" i="27"/>
  <c r="K29" i="27"/>
  <c r="K34" i="27"/>
  <c r="G9" i="30"/>
  <c r="F8" i="29"/>
  <c r="F8" i="30" s="1"/>
  <c r="F17" i="30"/>
  <c r="L18" i="30"/>
  <c r="B19" i="29"/>
  <c r="B19" i="30" s="1"/>
  <c r="L19" i="30"/>
  <c r="K24" i="30"/>
  <c r="K25" i="30"/>
  <c r="C32" i="30"/>
  <c r="B34" i="29"/>
  <c r="B35" i="29"/>
  <c r="B36" i="29"/>
  <c r="B37" i="29"/>
  <c r="M8" i="31"/>
  <c r="M8" i="33" s="1"/>
  <c r="C24" i="33"/>
  <c r="M32" i="33"/>
  <c r="B15" i="32"/>
  <c r="G22" i="33"/>
  <c r="D33" i="33"/>
  <c r="B37" i="34"/>
  <c r="G8" i="35"/>
  <c r="H32" i="36"/>
  <c r="H24" i="39"/>
  <c r="K28" i="39"/>
  <c r="K31" i="39"/>
  <c r="J17" i="39"/>
  <c r="L13" i="42"/>
  <c r="B28" i="41"/>
  <c r="B28" i="42" s="1"/>
  <c r="DJ30" i="56"/>
  <c r="J6" i="111"/>
  <c r="D6" i="111"/>
  <c r="B34" i="111"/>
  <c r="E6" i="112"/>
  <c r="J6" i="112"/>
  <c r="M6" i="112"/>
  <c r="BF6" i="56"/>
  <c r="DR6" i="56"/>
  <c r="J14" i="24"/>
  <c r="N20" i="24"/>
  <c r="M25" i="24"/>
  <c r="M29" i="24"/>
  <c r="G18" i="27"/>
  <c r="G21" i="27"/>
  <c r="N25" i="27"/>
  <c r="L21" i="27"/>
  <c r="F31" i="27"/>
  <c r="N24" i="30"/>
  <c r="B27" i="28"/>
  <c r="B27" i="30" s="1"/>
  <c r="M16" i="30"/>
  <c r="L23" i="30"/>
  <c r="L24" i="30"/>
  <c r="F25" i="30"/>
  <c r="L25" i="30"/>
  <c r="L26" i="30"/>
  <c r="L28" i="33"/>
  <c r="H12" i="33"/>
  <c r="H21" i="33"/>
  <c r="E29" i="33"/>
  <c r="E32" i="33"/>
  <c r="B35" i="32"/>
  <c r="K8" i="34"/>
  <c r="K8" i="36" s="1"/>
  <c r="B21" i="34"/>
  <c r="B22" i="34"/>
  <c r="J33" i="36"/>
  <c r="N33" i="36"/>
  <c r="M8" i="37"/>
  <c r="M8" i="39" s="1"/>
  <c r="L30" i="39"/>
  <c r="K16" i="39"/>
  <c r="L27" i="39"/>
  <c r="J28" i="39"/>
  <c r="K11" i="42"/>
  <c r="H20" i="42"/>
  <c r="M20" i="42"/>
  <c r="F31" i="42"/>
  <c r="L37" i="42"/>
  <c r="AD12" i="56"/>
  <c r="DJ20" i="56"/>
  <c r="E6" i="111"/>
  <c r="B25" i="111"/>
  <c r="H6" i="112"/>
  <c r="CC6" i="56"/>
  <c r="H6" i="6"/>
  <c r="I8" i="36"/>
  <c r="L8" i="33"/>
  <c r="B29" i="17"/>
  <c r="M21" i="24"/>
  <c r="E32" i="24"/>
  <c r="K33" i="24"/>
  <c r="L31" i="24"/>
  <c r="F33" i="24"/>
  <c r="E29" i="24"/>
  <c r="B34" i="16"/>
  <c r="N30" i="24"/>
  <c r="E8" i="25"/>
  <c r="H28" i="24"/>
  <c r="I32" i="24"/>
  <c r="B19" i="25"/>
  <c r="B19" i="27" s="1"/>
  <c r="F28" i="36"/>
  <c r="L28" i="36"/>
  <c r="G11" i="39"/>
  <c r="F12" i="39"/>
  <c r="J18" i="30"/>
  <c r="G27" i="33"/>
  <c r="B17" i="35"/>
  <c r="G28" i="36"/>
  <c r="N10" i="39"/>
  <c r="N29" i="39"/>
  <c r="E26" i="33"/>
  <c r="N8" i="29"/>
  <c r="N8" i="30" s="1"/>
  <c r="B12" i="31"/>
  <c r="B12" i="33" s="1"/>
  <c r="M8" i="34"/>
  <c r="M8" i="36" s="1"/>
  <c r="K19" i="36"/>
  <c r="H23" i="36"/>
  <c r="B34" i="37"/>
  <c r="E19" i="39"/>
  <c r="K19" i="39"/>
  <c r="B27" i="38"/>
  <c r="B27" i="39" s="1"/>
  <c r="J29" i="39"/>
  <c r="C13" i="30"/>
  <c r="K33" i="33"/>
  <c r="D29" i="36"/>
  <c r="L18" i="39"/>
  <c r="D26" i="42"/>
  <c r="B26" i="41"/>
  <c r="B26" i="42" s="1"/>
  <c r="N32" i="33"/>
  <c r="K28" i="36"/>
  <c r="M19" i="39"/>
  <c r="BT8" i="56"/>
  <c r="V37" i="5"/>
  <c r="AD41" i="56" l="1"/>
  <c r="B30" i="18"/>
  <c r="B9" i="27"/>
  <c r="B18" i="18"/>
  <c r="AD43" i="56"/>
  <c r="B21" i="21"/>
  <c r="B11" i="18"/>
  <c r="BT6" i="56"/>
  <c r="B25" i="18"/>
  <c r="F8" i="18"/>
  <c r="B10" i="18"/>
  <c r="B19" i="18"/>
  <c r="B33" i="18"/>
  <c r="B32" i="18"/>
  <c r="B31" i="18"/>
  <c r="B29" i="18"/>
  <c r="B20" i="18"/>
  <c r="B29" i="21"/>
  <c r="B23" i="21"/>
  <c r="B26" i="33"/>
  <c r="B13" i="27"/>
  <c r="B15" i="18"/>
  <c r="B16" i="18"/>
  <c r="B26" i="36"/>
  <c r="B37" i="24"/>
  <c r="B34" i="27"/>
  <c r="B14" i="24"/>
  <c r="B11" i="30"/>
  <c r="B32" i="36"/>
  <c r="B29" i="24"/>
  <c r="B9" i="24"/>
  <c r="B35" i="27"/>
  <c r="B37" i="27"/>
  <c r="B9" i="21"/>
  <c r="B11" i="24"/>
  <c r="B22" i="30"/>
  <c r="B31" i="24"/>
  <c r="B28" i="24"/>
  <c r="B31" i="21"/>
  <c r="B34" i="21"/>
  <c r="B23" i="36"/>
  <c r="B14" i="21"/>
  <c r="E8" i="21"/>
  <c r="B20" i="27"/>
  <c r="B31" i="30"/>
  <c r="B24" i="27"/>
  <c r="B30" i="21"/>
  <c r="B16" i="24"/>
  <c r="B16" i="21"/>
  <c r="B14" i="18"/>
  <c r="B28" i="27"/>
  <c r="B11" i="21"/>
  <c r="B26" i="24"/>
  <c r="B28" i="21"/>
  <c r="B25" i="30"/>
  <c r="B15" i="30"/>
  <c r="B31" i="27"/>
  <c r="B18" i="24"/>
  <c r="B33" i="24"/>
  <c r="B20" i="24"/>
  <c r="B24" i="24"/>
  <c r="B35" i="21"/>
  <c r="B36" i="21"/>
  <c r="B26" i="21"/>
  <c r="B19" i="21"/>
  <c r="B22" i="21"/>
  <c r="B32" i="21"/>
  <c r="B10" i="21"/>
  <c r="B13" i="21"/>
  <c r="B27" i="21"/>
  <c r="M8" i="18"/>
  <c r="B37" i="18"/>
  <c r="B36" i="18"/>
  <c r="B34" i="18"/>
  <c r="B24" i="18"/>
  <c r="E8" i="18"/>
  <c r="L8" i="18"/>
  <c r="DJ6" i="56"/>
  <c r="B17" i="21"/>
  <c r="B9" i="30"/>
  <c r="B13" i="18"/>
  <c r="B12" i="30"/>
  <c r="B15" i="21"/>
  <c r="B22" i="24"/>
  <c r="B32" i="24"/>
  <c r="G8" i="18"/>
  <c r="B35" i="18"/>
  <c r="B20" i="21"/>
  <c r="B6" i="112"/>
  <c r="B6" i="111"/>
  <c r="B33" i="21"/>
  <c r="K8" i="18"/>
  <c r="B26" i="30"/>
  <c r="M8" i="21"/>
  <c r="B26" i="18"/>
  <c r="B9" i="18"/>
  <c r="B12" i="18"/>
  <c r="B8" i="28"/>
  <c r="B25" i="21"/>
  <c r="B30" i="36"/>
  <c r="B21" i="18"/>
  <c r="B27" i="18"/>
  <c r="B8" i="31"/>
  <c r="B8" i="33" s="1"/>
  <c r="B31" i="36"/>
  <c r="AD6" i="56"/>
  <c r="B12" i="21"/>
  <c r="B28" i="18"/>
  <c r="B8" i="34"/>
  <c r="G8" i="36"/>
  <c r="B8" i="19"/>
  <c r="B8" i="35"/>
  <c r="C8" i="18"/>
  <c r="B8" i="17"/>
  <c r="B8" i="40"/>
  <c r="B8" i="42" s="1"/>
  <c r="D8" i="42"/>
  <c r="B37" i="21"/>
  <c r="B8" i="16"/>
  <c r="B22" i="36"/>
  <c r="B8" i="22"/>
  <c r="B8" i="24" s="1"/>
  <c r="B8" i="20"/>
  <c r="D8" i="30"/>
  <c r="C8" i="24"/>
  <c r="B8" i="25"/>
  <c r="B8" i="27" s="1"/>
  <c r="E8" i="27"/>
  <c r="B8" i="37"/>
  <c r="B8" i="39" s="1"/>
  <c r="B34" i="39"/>
  <c r="B8" i="29"/>
  <c r="B8" i="30" l="1"/>
  <c r="B8" i="36"/>
  <c r="B8" i="18"/>
  <c r="B8" i="21"/>
  <c r="C8" i="9"/>
  <c r="C8" i="10"/>
  <c r="C9" i="9"/>
  <c r="C9" i="10"/>
  <c r="C10" i="9"/>
  <c r="C10" i="10"/>
  <c r="C11" i="9"/>
  <c r="C11" i="10"/>
  <c r="C13" i="9"/>
  <c r="C13" i="10"/>
  <c r="C14" i="9"/>
  <c r="C14" i="10"/>
  <c r="C15" i="9"/>
  <c r="C15" i="10"/>
  <c r="C16" i="9"/>
  <c r="C16" i="10"/>
  <c r="C17" i="9"/>
  <c r="C17" i="10"/>
  <c r="C18" i="9"/>
  <c r="C18" i="10"/>
  <c r="C19" i="9"/>
  <c r="C19" i="10"/>
  <c r="C20" i="9"/>
  <c r="C20" i="10"/>
  <c r="B19" i="12"/>
  <c r="B18" i="12"/>
  <c r="B15" i="12"/>
  <c r="B9" i="12"/>
  <c r="B8" i="12"/>
  <c r="B16" i="12"/>
  <c r="H36" i="9"/>
  <c r="H34" i="9"/>
  <c r="H33" i="9"/>
  <c r="H32" i="9"/>
  <c r="H30" i="9"/>
  <c r="H27" i="9"/>
  <c r="H26" i="9"/>
  <c r="H25" i="9"/>
  <c r="H23" i="9"/>
  <c r="H21" i="9"/>
  <c r="H20" i="9"/>
  <c r="H18" i="9"/>
  <c r="H16" i="10"/>
  <c r="H16" i="9"/>
  <c r="H14" i="9"/>
  <c r="H11" i="10"/>
  <c r="H11" i="9"/>
  <c r="H10" i="9"/>
  <c r="H9" i="9"/>
  <c r="G33" i="9"/>
  <c r="G29" i="9"/>
  <c r="G23" i="9"/>
  <c r="G17" i="9"/>
  <c r="G14" i="9"/>
  <c r="G8" i="9"/>
  <c r="F33" i="9"/>
  <c r="F32" i="9"/>
  <c r="F30" i="9"/>
  <c r="F29" i="9"/>
  <c r="F25" i="9"/>
  <c r="F24" i="9"/>
  <c r="F23" i="9"/>
  <c r="F18" i="9"/>
  <c r="F17" i="9"/>
  <c r="F13" i="9"/>
  <c r="E32" i="9"/>
  <c r="E30" i="9"/>
  <c r="E26" i="10"/>
  <c r="E26" i="9"/>
  <c r="E25" i="9"/>
  <c r="E24" i="9"/>
  <c r="E22" i="9"/>
  <c r="E20" i="9"/>
  <c r="E16" i="10"/>
  <c r="E14" i="9"/>
  <c r="E10" i="10"/>
  <c r="D33" i="9"/>
  <c r="D32" i="9"/>
  <c r="D30" i="9"/>
  <c r="D29" i="9"/>
  <c r="D28" i="9" s="1"/>
  <c r="D26" i="9"/>
  <c r="D25" i="9"/>
  <c r="D20" i="9"/>
  <c r="D19" i="9"/>
  <c r="D16" i="9"/>
  <c r="D15" i="9"/>
  <c r="D13" i="10"/>
  <c r="D13" i="9"/>
  <c r="C36" i="9"/>
  <c r="C34" i="9"/>
  <c r="C32" i="9"/>
  <c r="C31" i="9"/>
  <c r="C30" i="10"/>
  <c r="C30" i="9"/>
  <c r="C26" i="9"/>
  <c r="C24" i="9"/>
  <c r="C23" i="10"/>
  <c r="C22" i="9"/>
  <c r="B20" i="12"/>
  <c r="B16" i="13"/>
  <c r="B14" i="13"/>
  <c r="B8" i="13"/>
  <c r="B17" i="12"/>
  <c r="B13" i="12"/>
  <c r="B13" i="13"/>
  <c r="B9" i="13"/>
  <c r="B14" i="12"/>
  <c r="B20" i="13"/>
  <c r="B10" i="12"/>
  <c r="B17" i="13"/>
  <c r="B15" i="13"/>
  <c r="B11" i="13"/>
  <c r="B19" i="13"/>
  <c r="B10" i="13"/>
  <c r="B11" i="12"/>
  <c r="B18" i="13"/>
  <c r="H9" i="10"/>
  <c r="H36" i="10"/>
  <c r="H29" i="10"/>
  <c r="H15" i="10"/>
  <c r="H32" i="10"/>
  <c r="H14" i="10"/>
  <c r="H10" i="10"/>
  <c r="H19" i="9"/>
  <c r="H25" i="10"/>
  <c r="H13" i="10"/>
  <c r="H8" i="10"/>
  <c r="H27" i="10"/>
  <c r="H13" i="9"/>
  <c r="H35" i="9"/>
  <c r="H30" i="10"/>
  <c r="H17" i="9"/>
  <c r="H24" i="10"/>
  <c r="H22" i="10"/>
  <c r="H31" i="10"/>
  <c r="H17" i="10"/>
  <c r="H26" i="10"/>
  <c r="H26" i="11" s="1"/>
  <c r="H23" i="10"/>
  <c r="H18" i="10"/>
  <c r="H21" i="10"/>
  <c r="H29" i="9"/>
  <c r="H34" i="10"/>
  <c r="H20" i="10"/>
  <c r="H8" i="9"/>
  <c r="H19" i="10"/>
  <c r="H24" i="9"/>
  <c r="H35" i="10"/>
  <c r="H15" i="9"/>
  <c r="H31" i="9"/>
  <c r="H22" i="9"/>
  <c r="H33" i="10"/>
  <c r="G26" i="9"/>
  <c r="G34" i="9"/>
  <c r="G35" i="9"/>
  <c r="G36" i="9"/>
  <c r="G11" i="9"/>
  <c r="G16" i="10"/>
  <c r="G19" i="10"/>
  <c r="G23" i="10"/>
  <c r="G25" i="9"/>
  <c r="G9" i="10"/>
  <c r="G29" i="10"/>
  <c r="G19" i="9"/>
  <c r="G30" i="9"/>
  <c r="G13" i="10"/>
  <c r="G17" i="10"/>
  <c r="G17" i="11" s="1"/>
  <c r="G21" i="10"/>
  <c r="G21" i="9"/>
  <c r="G31" i="9"/>
  <c r="G11" i="10"/>
  <c r="G18" i="10"/>
  <c r="G25" i="10"/>
  <c r="G25" i="11" s="1"/>
  <c r="G30" i="10"/>
  <c r="G33" i="10"/>
  <c r="G10" i="9"/>
  <c r="G15" i="9"/>
  <c r="G18" i="9"/>
  <c r="G22" i="9"/>
  <c r="G27" i="9"/>
  <c r="G8" i="10"/>
  <c r="G20" i="10"/>
  <c r="G24" i="10"/>
  <c r="G32" i="10"/>
  <c r="G9" i="9"/>
  <c r="G27" i="10"/>
  <c r="G35" i="10"/>
  <c r="G13" i="9"/>
  <c r="G16" i="9"/>
  <c r="G20" i="9"/>
  <c r="G24" i="9"/>
  <c r="G32" i="9"/>
  <c r="G15" i="10"/>
  <c r="G31" i="10"/>
  <c r="G36" i="10"/>
  <c r="G14" i="10"/>
  <c r="G10" i="10"/>
  <c r="G22" i="10"/>
  <c r="G26" i="10"/>
  <c r="G34" i="10"/>
  <c r="F20" i="9"/>
  <c r="F29" i="10"/>
  <c r="F36" i="9"/>
  <c r="F33" i="10"/>
  <c r="F9" i="10"/>
  <c r="F31" i="10"/>
  <c r="F21" i="10"/>
  <c r="F16" i="10"/>
  <c r="F27" i="10"/>
  <c r="F36" i="10"/>
  <c r="F20" i="10"/>
  <c r="F8" i="9"/>
  <c r="F8" i="10"/>
  <c r="F22" i="10"/>
  <c r="F24" i="10"/>
  <c r="F24" i="11" s="1"/>
  <c r="F15" i="10"/>
  <c r="F14" i="10"/>
  <c r="F16" i="9"/>
  <c r="F30" i="10"/>
  <c r="F30" i="11" s="1"/>
  <c r="F10" i="9"/>
  <c r="F10" i="10"/>
  <c r="F26" i="9"/>
  <c r="F26" i="10"/>
  <c r="F19" i="10"/>
  <c r="F35" i="10"/>
  <c r="F18" i="10"/>
  <c r="F18" i="11" s="1"/>
  <c r="F34" i="10"/>
  <c r="F11" i="9"/>
  <c r="F13" i="10"/>
  <c r="F15" i="9"/>
  <c r="F19" i="9"/>
  <c r="F27" i="9"/>
  <c r="F31" i="9"/>
  <c r="F35" i="9"/>
  <c r="F14" i="9"/>
  <c r="F22" i="9"/>
  <c r="F32" i="10"/>
  <c r="F34" i="9"/>
  <c r="F17" i="10"/>
  <c r="F25" i="10"/>
  <c r="F9" i="9"/>
  <c r="F11" i="10"/>
  <c r="F21" i="9"/>
  <c r="F23" i="10"/>
  <c r="E15" i="9"/>
  <c r="E18" i="9"/>
  <c r="E17" i="10"/>
  <c r="E13" i="10"/>
  <c r="E33" i="10"/>
  <c r="E34" i="10"/>
  <c r="E36" i="10"/>
  <c r="E15" i="10"/>
  <c r="E20" i="10"/>
  <c r="E20" i="11" s="1"/>
  <c r="E36" i="9"/>
  <c r="E27" i="9"/>
  <c r="E27" i="10"/>
  <c r="E9" i="10"/>
  <c r="E16" i="9"/>
  <c r="E24" i="10"/>
  <c r="E32" i="10"/>
  <c r="E11" i="9"/>
  <c r="E8" i="9"/>
  <c r="E8" i="10"/>
  <c r="E31" i="10"/>
  <c r="E35" i="10"/>
  <c r="E17" i="9"/>
  <c r="E29" i="9"/>
  <c r="E28" i="9" s="1"/>
  <c r="E13" i="9"/>
  <c r="E14" i="10"/>
  <c r="E14" i="11" s="1"/>
  <c r="E22" i="10"/>
  <c r="E30" i="10"/>
  <c r="E30" i="11" s="1"/>
  <c r="E9" i="9"/>
  <c r="E33" i="9"/>
  <c r="E19" i="9"/>
  <c r="E23" i="9"/>
  <c r="E31" i="9"/>
  <c r="E35" i="9"/>
  <c r="E10" i="9"/>
  <c r="E21" i="9"/>
  <c r="E34" i="9"/>
  <c r="E25" i="10"/>
  <c r="E29" i="10"/>
  <c r="E21" i="10"/>
  <c r="E18" i="10"/>
  <c r="E18" i="11" s="1"/>
  <c r="E11" i="10"/>
  <c r="E11" i="11" s="1"/>
  <c r="E19" i="10"/>
  <c r="E23" i="10"/>
  <c r="D18" i="9"/>
  <c r="D22" i="10"/>
  <c r="D27" i="9"/>
  <c r="D31" i="9"/>
  <c r="D31" i="10"/>
  <c r="D17" i="9"/>
  <c r="D9" i="10"/>
  <c r="D27" i="10"/>
  <c r="D30" i="10"/>
  <c r="D30" i="11" s="1"/>
  <c r="D14" i="10"/>
  <c r="D10" i="10"/>
  <c r="D23" i="9"/>
  <c r="D33" i="10"/>
  <c r="D33" i="11" s="1"/>
  <c r="D14" i="9"/>
  <c r="D24" i="9"/>
  <c r="D36" i="9"/>
  <c r="D20" i="10"/>
  <c r="D20" i="11" s="1"/>
  <c r="D24" i="10"/>
  <c r="D9" i="9"/>
  <c r="D10" i="9"/>
  <c r="D11" i="9"/>
  <c r="D16" i="10"/>
  <c r="D16" i="11" s="1"/>
  <c r="D18" i="10"/>
  <c r="D21" i="9"/>
  <c r="D21" i="10"/>
  <c r="D22" i="9"/>
  <c r="D25" i="10"/>
  <c r="D36" i="10"/>
  <c r="D11" i="10"/>
  <c r="D11" i="11" s="1"/>
  <c r="D8" i="9"/>
  <c r="D35" i="10"/>
  <c r="D34" i="10"/>
  <c r="D29" i="10"/>
  <c r="D15" i="10"/>
  <c r="D19" i="10"/>
  <c r="D23" i="10"/>
  <c r="D32" i="10"/>
  <c r="D35" i="9"/>
  <c r="D17" i="10"/>
  <c r="D26" i="10"/>
  <c r="D26" i="11" s="1"/>
  <c r="D34" i="9"/>
  <c r="D8" i="10"/>
  <c r="C29" i="9"/>
  <c r="C32" i="10"/>
  <c r="C26" i="10"/>
  <c r="C26" i="11" s="1"/>
  <c r="C23" i="9"/>
  <c r="C24" i="10"/>
  <c r="C35" i="10"/>
  <c r="C27" i="10"/>
  <c r="C36" i="10"/>
  <c r="C22" i="10"/>
  <c r="C25" i="10"/>
  <c r="C33" i="10"/>
  <c r="C21" i="9"/>
  <c r="C29" i="10"/>
  <c r="C31" i="10"/>
  <c r="C21" i="10"/>
  <c r="C25" i="9"/>
  <c r="C33" i="9"/>
  <c r="C34" i="10"/>
  <c r="C34" i="11" s="1"/>
  <c r="C27" i="9"/>
  <c r="C35" i="9"/>
  <c r="C36" i="11" l="1"/>
  <c r="B20" i="14"/>
  <c r="C19" i="11"/>
  <c r="C15" i="11"/>
  <c r="E32" i="11"/>
  <c r="H18" i="11"/>
  <c r="C22" i="11"/>
  <c r="H32" i="11"/>
  <c r="D25" i="11"/>
  <c r="D18" i="11"/>
  <c r="E12" i="9"/>
  <c r="D19" i="11"/>
  <c r="C16" i="11"/>
  <c r="H31" i="11"/>
  <c r="F17" i="11"/>
  <c r="C10" i="11"/>
  <c r="H21" i="11"/>
  <c r="H23" i="11"/>
  <c r="C20" i="11"/>
  <c r="C11" i="11"/>
  <c r="E24" i="11"/>
  <c r="F28" i="9"/>
  <c r="E21" i="11"/>
  <c r="C28" i="9"/>
  <c r="D10" i="11"/>
  <c r="D36" i="11"/>
  <c r="E25" i="11"/>
  <c r="C21" i="11"/>
  <c r="B16" i="14"/>
  <c r="D32" i="11"/>
  <c r="F23" i="11"/>
  <c r="D15" i="11"/>
  <c r="C30" i="11"/>
  <c r="F34" i="11"/>
  <c r="D17" i="11"/>
  <c r="C9" i="11"/>
  <c r="G22" i="11"/>
  <c r="B10" i="14"/>
  <c r="E22" i="11"/>
  <c r="H27" i="11"/>
  <c r="G23" i="11"/>
  <c r="C32" i="11"/>
  <c r="F10" i="11"/>
  <c r="G26" i="11"/>
  <c r="C14" i="11"/>
  <c r="E15" i="11"/>
  <c r="B9" i="14"/>
  <c r="G11" i="11"/>
  <c r="E35" i="11"/>
  <c r="D21" i="11"/>
  <c r="D27" i="11"/>
  <c r="D9" i="11"/>
  <c r="B18" i="14"/>
  <c r="C31" i="11"/>
  <c r="F11" i="11"/>
  <c r="D24" i="11"/>
  <c r="F25" i="11"/>
  <c r="F15" i="11"/>
  <c r="G21" i="11"/>
  <c r="F22" i="11"/>
  <c r="E26" i="11"/>
  <c r="D31" i="11"/>
  <c r="C25" i="11"/>
  <c r="F20" i="11"/>
  <c r="G31" i="11"/>
  <c r="B19" i="14"/>
  <c r="E9" i="11"/>
  <c r="C33" i="11"/>
  <c r="F16" i="11"/>
  <c r="B15" i="14"/>
  <c r="D34" i="11"/>
  <c r="E23" i="11"/>
  <c r="H12" i="10"/>
  <c r="B17" i="14"/>
  <c r="E19" i="11"/>
  <c r="G30" i="11"/>
  <c r="H25" i="11"/>
  <c r="B8" i="14"/>
  <c r="B11" i="14"/>
  <c r="B14" i="14"/>
  <c r="B12" i="13"/>
  <c r="B13" i="14"/>
  <c r="B12" i="12"/>
  <c r="B6" i="12" s="1"/>
  <c r="H28" i="9"/>
  <c r="H22" i="11"/>
  <c r="H24" i="11"/>
  <c r="H29" i="11"/>
  <c r="H28" i="10"/>
  <c r="H30" i="11"/>
  <c r="H12" i="9"/>
  <c r="G32" i="11"/>
  <c r="G24" i="11"/>
  <c r="G28" i="10"/>
  <c r="G29" i="11"/>
  <c r="G27" i="11"/>
  <c r="G28" i="9"/>
  <c r="G20" i="11"/>
  <c r="G18" i="11"/>
  <c r="G12" i="10"/>
  <c r="G12" i="9"/>
  <c r="F27" i="11"/>
  <c r="F21" i="11"/>
  <c r="F28" i="10"/>
  <c r="F28" i="11" s="1"/>
  <c r="F29" i="11"/>
  <c r="F26" i="11"/>
  <c r="F31" i="11"/>
  <c r="F12" i="10"/>
  <c r="F13" i="11"/>
  <c r="F8" i="11"/>
  <c r="F12" i="9"/>
  <c r="F6" i="9" s="1"/>
  <c r="F19" i="11"/>
  <c r="F9" i="11"/>
  <c r="F14" i="11"/>
  <c r="E28" i="10"/>
  <c r="E28" i="11" s="1"/>
  <c r="E29" i="11"/>
  <c r="E31" i="11"/>
  <c r="E36" i="11"/>
  <c r="E34" i="11"/>
  <c r="E33" i="11"/>
  <c r="E27" i="11"/>
  <c r="E17" i="11"/>
  <c r="E8" i="11"/>
  <c r="E6" i="9"/>
  <c r="E16" i="11"/>
  <c r="E12" i="10"/>
  <c r="E13" i="11"/>
  <c r="E10" i="11"/>
  <c r="D35" i="11"/>
  <c r="D23" i="11"/>
  <c r="D28" i="10"/>
  <c r="D28" i="11" s="1"/>
  <c r="D29" i="11"/>
  <c r="D22" i="11"/>
  <c r="D14" i="11"/>
  <c r="D12" i="9"/>
  <c r="D6" i="9" s="1"/>
  <c r="D12" i="10"/>
  <c r="D13" i="11"/>
  <c r="D8" i="11"/>
  <c r="C27" i="11"/>
  <c r="C28" i="10"/>
  <c r="C28" i="11" s="1"/>
  <c r="C29" i="11"/>
  <c r="C35" i="11"/>
  <c r="C24" i="11"/>
  <c r="C23" i="11"/>
  <c r="C12" i="10"/>
  <c r="C13" i="11"/>
  <c r="C12" i="9"/>
  <c r="C18" i="11"/>
  <c r="C17" i="11"/>
  <c r="C8" i="11"/>
  <c r="E12" i="11" l="1"/>
  <c r="C6" i="9"/>
  <c r="H6" i="10"/>
  <c r="G6" i="9"/>
  <c r="D12" i="11"/>
  <c r="H28" i="11"/>
  <c r="F6" i="10"/>
  <c r="F6" i="11" s="1"/>
  <c r="H6" i="9"/>
  <c r="H6" i="11" s="1"/>
  <c r="C6" i="10"/>
  <c r="C6" i="11" s="1"/>
  <c r="G28" i="11"/>
  <c r="E6" i="10"/>
  <c r="E6" i="11" s="1"/>
  <c r="B12" i="14"/>
  <c r="B6" i="13"/>
  <c r="B6" i="14" s="1"/>
  <c r="G6" i="10"/>
  <c r="G6" i="11" s="1"/>
  <c r="F12" i="11"/>
  <c r="D6" i="10"/>
  <c r="D6" i="11" s="1"/>
  <c r="C12" i="11"/>
</calcChain>
</file>

<file path=xl/sharedStrings.xml><?xml version="1.0" encoding="utf-8"?>
<sst xmlns="http://schemas.openxmlformats.org/spreadsheetml/2006/main" count="10502" uniqueCount="661">
  <si>
    <t>2000</t>
  </si>
  <si>
    <t>2001</t>
  </si>
  <si>
    <t>2002</t>
  </si>
  <si>
    <t>Subsector pecuario</t>
  </si>
  <si>
    <t xml:space="preserve">    Ave</t>
  </si>
  <si>
    <t>Ovino</t>
  </si>
  <si>
    <t>Porcino</t>
  </si>
  <si>
    <t>Vacuno</t>
  </si>
  <si>
    <t>Caprino</t>
  </si>
  <si>
    <t>Alpaca</t>
  </si>
  <si>
    <t>Llama</t>
  </si>
  <si>
    <t>Lana</t>
  </si>
  <si>
    <t>Ovino 1/</t>
  </si>
  <si>
    <t>Vacuno 1/</t>
  </si>
  <si>
    <t>Huevo</t>
  </si>
  <si>
    <t>Especie / Producto</t>
  </si>
  <si>
    <t>Región</t>
  </si>
  <si>
    <t>Ave</t>
  </si>
  <si>
    <t>LLama</t>
  </si>
  <si>
    <t>Tumbes</t>
  </si>
  <si>
    <t>Piura</t>
  </si>
  <si>
    <t>Lambayeque</t>
  </si>
  <si>
    <t>La Libertad</t>
  </si>
  <si>
    <t>Cajamarca</t>
  </si>
  <si>
    <t xml:space="preserve">    Cajamarca</t>
  </si>
  <si>
    <t xml:space="preserve">    Chota</t>
  </si>
  <si>
    <t xml:space="preserve">    Jaén</t>
  </si>
  <si>
    <t>Amazonas</t>
  </si>
  <si>
    <t>Ancash</t>
  </si>
  <si>
    <t>Lima</t>
  </si>
  <si>
    <t>Ica</t>
  </si>
  <si>
    <t>Huánuco</t>
  </si>
  <si>
    <t>Pasco</t>
  </si>
  <si>
    <t>Junín</t>
  </si>
  <si>
    <t>Huancavelica</t>
  </si>
  <si>
    <t>Arequipa</t>
  </si>
  <si>
    <t>Moquegua</t>
  </si>
  <si>
    <t>Tacna</t>
  </si>
  <si>
    <t>Ayacucho</t>
  </si>
  <si>
    <t>Apurímac</t>
  </si>
  <si>
    <t xml:space="preserve">    Abancay</t>
  </si>
  <si>
    <t xml:space="preserve">    Andahuaylas</t>
  </si>
  <si>
    <t>Cusco</t>
  </si>
  <si>
    <t>Puno</t>
  </si>
  <si>
    <t>San Martín</t>
  </si>
  <si>
    <t>Loreto</t>
  </si>
  <si>
    <t>Ucayali</t>
  </si>
  <si>
    <t>Madre de Dios</t>
  </si>
  <si>
    <t>-</t>
  </si>
  <si>
    <t>Población (Miles)</t>
  </si>
  <si>
    <t xml:space="preserve"> 1/  Precio en chacra de animales en  pie.</t>
  </si>
  <si>
    <t>Variable</t>
  </si>
  <si>
    <t>Anual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</si>
  <si>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</si>
  <si>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</si>
  <si>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</si>
  <si>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</si>
  <si>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</si>
  <si>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</si>
  <si>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</si>
  <si>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</si>
  <si>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</si>
  <si>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</si>
  <si>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</si>
  <si>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</si>
  <si>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 xml:space="preserve">Ave </t>
  </si>
  <si>
    <t xml:space="preserve">Porcino </t>
  </si>
  <si>
    <t xml:space="preserve">Vacuno </t>
  </si>
  <si>
    <t xml:space="preserve">Caprino </t>
  </si>
  <si>
    <t xml:space="preserve">Alpaca </t>
  </si>
  <si>
    <t xml:space="preserve">Llama </t>
  </si>
  <si>
    <t>Alpacas esquiladas</t>
  </si>
  <si>
    <t>Lana ovino</t>
  </si>
  <si>
    <t xml:space="preserve"> -</t>
  </si>
  <si>
    <t>Producto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</si>
  <si>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</si>
  <si>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</si>
  <si>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</si>
  <si>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</si>
  <si>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</si>
  <si>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</si>
  <si>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</si>
  <si>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</si>
  <si>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</si>
  <si>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</si>
  <si>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</si>
  <si>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</si>
  <si>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Nacional</t>
  </si>
  <si>
    <t xml:space="preserve">   Cajamarca</t>
  </si>
  <si>
    <t xml:space="preserve">   Chota</t>
  </si>
  <si>
    <t xml:space="preserve">   Jaén</t>
  </si>
  <si>
    <t xml:space="preserve">   Abancay</t>
  </si>
  <si>
    <t xml:space="preserve">   Andahuaylas</t>
  </si>
  <si>
    <t>Total Nacional</t>
  </si>
  <si>
    <t xml:space="preserve">     Cajamarca</t>
  </si>
  <si>
    <t xml:space="preserve">     Chota</t>
  </si>
  <si>
    <t xml:space="preserve">     Jaén</t>
  </si>
  <si>
    <t xml:space="preserve">     Abancay</t>
  </si>
  <si>
    <t xml:space="preserve">     Andahuaylas</t>
  </si>
  <si>
    <t>San  Martín</t>
  </si>
  <si>
    <t>Promedio</t>
  </si>
  <si>
    <t>Especie</t>
  </si>
  <si>
    <t>Unidades</t>
  </si>
  <si>
    <t>Ene-Dic</t>
  </si>
  <si>
    <t xml:space="preserve">Total Nacional </t>
  </si>
  <si>
    <t xml:space="preserve">Promedio Nacional </t>
  </si>
  <si>
    <t>Total</t>
  </si>
  <si>
    <t>Mes</t>
  </si>
  <si>
    <t>Año</t>
  </si>
  <si>
    <t>Pavo</t>
  </si>
  <si>
    <t>Cuadro     87    .  Perú:Abastecimiento de carne y</t>
  </si>
  <si>
    <t>Carnes</t>
  </si>
  <si>
    <t>Pesca-</t>
  </si>
  <si>
    <t>do 2/</t>
  </si>
  <si>
    <t>Pollo</t>
  </si>
  <si>
    <t>Fuente:MINAG-DGIA.</t>
  </si>
  <si>
    <t xml:space="preserve">     2/Ministerio de Pesquería</t>
  </si>
  <si>
    <t>Leche</t>
  </si>
  <si>
    <t>Polvo</t>
  </si>
  <si>
    <t>Entera</t>
  </si>
  <si>
    <t xml:space="preserve">Grasa </t>
  </si>
  <si>
    <t>Anhidra</t>
  </si>
  <si>
    <t>Habitantes</t>
  </si>
  <si>
    <t>Gallina</t>
  </si>
  <si>
    <t xml:space="preserve">     Jaen</t>
  </si>
  <si>
    <t>anual</t>
  </si>
  <si>
    <t>Puno  *</t>
  </si>
  <si>
    <t>Departamento</t>
  </si>
  <si>
    <t xml:space="preserve">Moquegua </t>
  </si>
  <si>
    <t>Línea carne</t>
  </si>
  <si>
    <t>(Miles)</t>
  </si>
  <si>
    <t>Línea postura</t>
  </si>
  <si>
    <t xml:space="preserve">Carne pollo </t>
  </si>
  <si>
    <t>Volumen</t>
  </si>
  <si>
    <t>Rendimiento</t>
  </si>
  <si>
    <t>Postura</t>
  </si>
  <si>
    <t>Reproductoras</t>
  </si>
  <si>
    <t xml:space="preserve">  Importación</t>
  </si>
  <si>
    <t xml:space="preserve">  Producción</t>
  </si>
  <si>
    <t xml:space="preserve">  Colocación</t>
  </si>
  <si>
    <t xml:space="preserve">  Exportación</t>
  </si>
  <si>
    <t>NORTE</t>
  </si>
  <si>
    <t xml:space="preserve">   Tumbes</t>
  </si>
  <si>
    <t xml:space="preserve">   Piura</t>
  </si>
  <si>
    <t xml:space="preserve">   Lambayeque</t>
  </si>
  <si>
    <t xml:space="preserve">   La Libertad</t>
  </si>
  <si>
    <t xml:space="preserve">   Amazonas</t>
  </si>
  <si>
    <t>CENTRO</t>
  </si>
  <si>
    <t>SUR</t>
  </si>
  <si>
    <t xml:space="preserve">   Moquegua</t>
  </si>
  <si>
    <t xml:space="preserve">   Ayacucho</t>
  </si>
  <si>
    <t xml:space="preserve">   Apurímac</t>
  </si>
  <si>
    <t xml:space="preserve">   Cusco</t>
  </si>
  <si>
    <t xml:space="preserve">   Puno</t>
  </si>
  <si>
    <t>ORIENTE</t>
  </si>
  <si>
    <t xml:space="preserve">   Loreto</t>
  </si>
  <si>
    <t xml:space="preserve">   Ucayali</t>
  </si>
  <si>
    <t>--</t>
  </si>
  <si>
    <t xml:space="preserve">   Ancash </t>
  </si>
  <si>
    <t xml:space="preserve">   Lima</t>
  </si>
  <si>
    <t xml:space="preserve">   Ica </t>
  </si>
  <si>
    <t xml:space="preserve">   Huánuco</t>
  </si>
  <si>
    <t xml:space="preserve">   Huancavelica</t>
  </si>
  <si>
    <t xml:space="preserve">   Junín</t>
  </si>
  <si>
    <t xml:space="preserve">   Pasco</t>
  </si>
  <si>
    <t xml:space="preserve">   Arequipa</t>
  </si>
  <si>
    <t xml:space="preserve">   Tacna </t>
  </si>
  <si>
    <t xml:space="preserve">   San Martin</t>
  </si>
  <si>
    <t xml:space="preserve">   M. de Dios</t>
  </si>
  <si>
    <t>Pato</t>
  </si>
  <si>
    <t>Gallo</t>
  </si>
  <si>
    <t>Fuente:Sunat-Aduanas</t>
  </si>
  <si>
    <t>Sector agropecuario</t>
  </si>
  <si>
    <t>Subsector agrícola</t>
  </si>
  <si>
    <t>Sector / Producto</t>
  </si>
  <si>
    <t xml:space="preserve">    Subsector pecuario</t>
  </si>
  <si>
    <t xml:space="preserve"> </t>
  </si>
  <si>
    <t>PROMEDIO</t>
  </si>
  <si>
    <t xml:space="preserve">Total </t>
  </si>
  <si>
    <t>Carne</t>
  </si>
  <si>
    <t>Pescado</t>
  </si>
  <si>
    <t xml:space="preserve">Leche </t>
  </si>
  <si>
    <t xml:space="preserve"> (LPD) </t>
  </si>
  <si>
    <t xml:space="preserve"> (LEP) </t>
  </si>
  <si>
    <t xml:space="preserve"> (GAL) </t>
  </si>
  <si>
    <t>Fresca</t>
  </si>
  <si>
    <t xml:space="preserve">2017 </t>
  </si>
  <si>
    <t>2017</t>
  </si>
  <si>
    <t xml:space="preserve">2018 </t>
  </si>
  <si>
    <t xml:space="preserve">Camal </t>
  </si>
  <si>
    <r>
      <t xml:space="preserve">Industria avícola </t>
    </r>
    <r>
      <rPr>
        <vertAlign val="superscript"/>
        <sz val="8"/>
        <color theme="1"/>
        <rFont val="Arial Narrow"/>
        <family val="2"/>
      </rPr>
      <t>1</t>
    </r>
  </si>
  <si>
    <r>
      <t xml:space="preserve">Ave </t>
    </r>
    <r>
      <rPr>
        <vertAlign val="superscript"/>
        <sz val="8"/>
        <color theme="1"/>
        <rFont val="Arial Narrow"/>
        <family val="2"/>
      </rPr>
      <t>1</t>
    </r>
  </si>
  <si>
    <r>
      <t xml:space="preserve">Ovino </t>
    </r>
    <r>
      <rPr>
        <vertAlign val="superscript"/>
        <sz val="8"/>
        <color theme="1"/>
        <rFont val="Arial Narrow"/>
        <family val="2"/>
      </rPr>
      <t>1</t>
    </r>
  </si>
  <si>
    <r>
      <t xml:space="preserve">Porcino </t>
    </r>
    <r>
      <rPr>
        <vertAlign val="superscript"/>
        <sz val="8"/>
        <color theme="1"/>
        <rFont val="Arial Narrow"/>
        <family val="2"/>
      </rPr>
      <t>1</t>
    </r>
  </si>
  <si>
    <r>
      <t xml:space="preserve">Vacuno </t>
    </r>
    <r>
      <rPr>
        <vertAlign val="superscript"/>
        <sz val="8"/>
        <color theme="1"/>
        <rFont val="Arial Narrow"/>
        <family val="2"/>
      </rPr>
      <t>1</t>
    </r>
  </si>
  <si>
    <r>
      <t xml:space="preserve">Caprino </t>
    </r>
    <r>
      <rPr>
        <vertAlign val="superscript"/>
        <sz val="8"/>
        <color theme="1"/>
        <rFont val="Arial Narrow"/>
        <family val="2"/>
      </rPr>
      <t>1</t>
    </r>
  </si>
  <si>
    <r>
      <t xml:space="preserve">Alpaca </t>
    </r>
    <r>
      <rPr>
        <vertAlign val="superscript"/>
        <sz val="8"/>
        <color theme="1"/>
        <rFont val="Arial Narrow"/>
        <family val="2"/>
      </rPr>
      <t>1</t>
    </r>
  </si>
  <si>
    <r>
      <t xml:space="preserve">Llama </t>
    </r>
    <r>
      <rPr>
        <vertAlign val="superscript"/>
        <sz val="8"/>
        <color theme="1"/>
        <rFont val="Arial Narrow"/>
        <family val="2"/>
      </rPr>
      <t>1</t>
    </r>
  </si>
  <si>
    <r>
      <t xml:space="preserve">Carne ave </t>
    </r>
    <r>
      <rPr>
        <vertAlign val="superscript"/>
        <sz val="8"/>
        <color theme="1"/>
        <rFont val="Arial Narrow"/>
        <family val="2"/>
      </rPr>
      <t>1</t>
    </r>
  </si>
  <si>
    <r>
      <t xml:space="preserve">En granja </t>
    </r>
    <r>
      <rPr>
        <vertAlign val="superscript"/>
        <sz val="8"/>
        <color theme="1"/>
        <rFont val="Arial Narrow"/>
        <family val="2"/>
      </rPr>
      <t>2</t>
    </r>
  </si>
  <si>
    <r>
      <t xml:space="preserve">En centro de acopio </t>
    </r>
    <r>
      <rPr>
        <vertAlign val="superscript"/>
        <sz val="8"/>
        <color theme="1"/>
        <rFont val="Arial Narrow"/>
        <family val="2"/>
      </rPr>
      <t>2</t>
    </r>
  </si>
  <si>
    <r>
      <t xml:space="preserve">En camal </t>
    </r>
    <r>
      <rPr>
        <vertAlign val="superscript"/>
        <sz val="8"/>
        <color theme="1"/>
        <rFont val="Arial Narrow"/>
        <family val="2"/>
      </rPr>
      <t>3</t>
    </r>
  </si>
  <si>
    <r>
      <t xml:space="preserve">Al consumidor </t>
    </r>
    <r>
      <rPr>
        <vertAlign val="superscript"/>
        <sz val="8"/>
        <color theme="1"/>
        <rFont val="Arial Narrow"/>
        <family val="2"/>
      </rPr>
      <t>3</t>
    </r>
  </si>
  <si>
    <t>Saca (Unidades)</t>
  </si>
  <si>
    <t>Gallinas (Unidades)</t>
  </si>
  <si>
    <t>Abastecimiento (Lima Metropolitana)</t>
  </si>
  <si>
    <t>Saca (Miles)</t>
  </si>
  <si>
    <t>Vacas (Unidades)</t>
  </si>
  <si>
    <t>(Toneladas)</t>
  </si>
  <si>
    <t xml:space="preserve">        (%)</t>
  </si>
  <si>
    <t xml:space="preserve">        (Millones de soles a precios 2007)</t>
  </si>
  <si>
    <t xml:space="preserve">        (Unidades)</t>
  </si>
  <si>
    <t>Esquilados (Unidades)</t>
  </si>
  <si>
    <t>Lana Ovino</t>
  </si>
  <si>
    <t xml:space="preserve">       (Unidades)</t>
  </si>
  <si>
    <t xml:space="preserve">        (Toneladas)</t>
  </si>
  <si>
    <t xml:space="preserve">         (Unidades)</t>
  </si>
  <si>
    <t>Menudencia</t>
  </si>
  <si>
    <t xml:space="preserve">          (Toneladas)</t>
  </si>
  <si>
    <t xml:space="preserve">          (Unidades)</t>
  </si>
  <si>
    <t xml:space="preserve">  -    </t>
  </si>
  <si>
    <t xml:space="preserve">  -      </t>
  </si>
  <si>
    <t xml:space="preserve">  -   </t>
  </si>
  <si>
    <t xml:space="preserve"> -      </t>
  </si>
  <si>
    <t xml:space="preserve">          (Unidades )</t>
  </si>
  <si>
    <t xml:space="preserve"> -    </t>
  </si>
  <si>
    <t>Toneladas</t>
  </si>
  <si>
    <t xml:space="preserve">           (Unidades)</t>
  </si>
  <si>
    <t xml:space="preserve"> Tumbes</t>
  </si>
  <si>
    <t xml:space="preserve"> Piura</t>
  </si>
  <si>
    <t xml:space="preserve"> Lambayeque</t>
  </si>
  <si>
    <t xml:space="preserve"> La Libertad</t>
  </si>
  <si>
    <t xml:space="preserve"> Amazonas</t>
  </si>
  <si>
    <t xml:space="preserve"> Ancash</t>
  </si>
  <si>
    <t xml:space="preserve"> Lima</t>
  </si>
  <si>
    <t xml:space="preserve"> Ica</t>
  </si>
  <si>
    <t xml:space="preserve"> Huánuco</t>
  </si>
  <si>
    <t xml:space="preserve"> Pasco</t>
  </si>
  <si>
    <t xml:space="preserve"> Junín</t>
  </si>
  <si>
    <t xml:space="preserve"> Huancavelica</t>
  </si>
  <si>
    <t xml:space="preserve"> Arequipa</t>
  </si>
  <si>
    <t xml:space="preserve"> Moquegua</t>
  </si>
  <si>
    <t xml:space="preserve"> Tacna</t>
  </si>
  <si>
    <t xml:space="preserve"> Ayacucho</t>
  </si>
  <si>
    <t xml:space="preserve"> Apurimac</t>
  </si>
  <si>
    <t xml:space="preserve">      Abancay</t>
  </si>
  <si>
    <t xml:space="preserve">      Andahuaylas</t>
  </si>
  <si>
    <t xml:space="preserve"> Cusco   </t>
  </si>
  <si>
    <t xml:space="preserve"> Puno</t>
  </si>
  <si>
    <t xml:space="preserve"> San Martín</t>
  </si>
  <si>
    <t xml:space="preserve"> Loreto</t>
  </si>
  <si>
    <t xml:space="preserve"> Ucayali</t>
  </si>
  <si>
    <t xml:space="preserve"> Madre de Dios</t>
  </si>
  <si>
    <t xml:space="preserve"> Cajamarca</t>
  </si>
  <si>
    <t xml:space="preserve"> (  t  )</t>
  </si>
  <si>
    <t xml:space="preserve">                   1/Incleye nacional e importada</t>
  </si>
  <si>
    <t>Cuadro    88     .  Perú : Abastecimiento de carne y</t>
  </si>
  <si>
    <t>NACIONAL</t>
  </si>
  <si>
    <t>IMPORTADA ( Leche fluida )</t>
  </si>
  <si>
    <r>
      <t xml:space="preserve">Pescado </t>
    </r>
    <r>
      <rPr>
        <b/>
        <vertAlign val="superscript"/>
        <sz val="8"/>
        <rFont val="Arial Narrow"/>
        <family val="2"/>
      </rPr>
      <t>2</t>
    </r>
  </si>
  <si>
    <r>
      <t xml:space="preserve">Ave </t>
    </r>
    <r>
      <rPr>
        <b/>
        <vertAlign val="superscript"/>
        <sz val="8"/>
        <rFont val="Arial Narrow"/>
        <family val="2"/>
      </rPr>
      <t>1</t>
    </r>
  </si>
  <si>
    <r>
      <t xml:space="preserve">Pollo </t>
    </r>
    <r>
      <rPr>
        <b/>
        <vertAlign val="superscript"/>
        <sz val="8"/>
        <rFont val="Arial Narrow"/>
        <family val="2"/>
      </rPr>
      <t>1</t>
    </r>
  </si>
  <si>
    <r>
      <t xml:space="preserve">Ovino </t>
    </r>
    <r>
      <rPr>
        <b/>
        <vertAlign val="superscript"/>
        <sz val="8"/>
        <rFont val="Arial Narrow"/>
        <family val="2"/>
      </rPr>
      <t>1</t>
    </r>
  </si>
  <si>
    <r>
      <t xml:space="preserve">Porcino </t>
    </r>
    <r>
      <rPr>
        <b/>
        <vertAlign val="superscript"/>
        <sz val="8"/>
        <rFont val="Arial Narrow"/>
        <family val="2"/>
      </rPr>
      <t>1</t>
    </r>
  </si>
  <si>
    <r>
      <t xml:space="preserve">Vacuno </t>
    </r>
    <r>
      <rPr>
        <b/>
        <vertAlign val="superscript"/>
        <sz val="8"/>
        <rFont val="Arial Narrow"/>
        <family val="2"/>
      </rPr>
      <t>1</t>
    </r>
  </si>
  <si>
    <r>
      <t>Pescado</t>
    </r>
    <r>
      <rPr>
        <b/>
        <vertAlign val="superscript"/>
        <sz val="8"/>
        <rFont val="Arial Narrow"/>
        <family val="2"/>
      </rPr>
      <t>2</t>
    </r>
  </si>
  <si>
    <t xml:space="preserve">           (Toneladas)</t>
  </si>
  <si>
    <r>
      <t>Pescado</t>
    </r>
    <r>
      <rPr>
        <b/>
        <vertAlign val="superscript"/>
        <sz val="8"/>
        <rFont val="Arial Narrow"/>
        <family val="2"/>
      </rPr>
      <t xml:space="preserve"> 2</t>
    </r>
  </si>
  <si>
    <t xml:space="preserve">            (Toneladas)</t>
  </si>
  <si>
    <t>IMPORTADA (Leche fluida)</t>
  </si>
  <si>
    <r>
      <t xml:space="preserve">Granja 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</si>
  <si>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Centro Acopio 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</si>
  <si>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Público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</si>
  <si>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Camal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</si>
  <si>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Público </t>
    </r>
    <r>
      <rPr>
        <b/>
        <vertAlign val="superscript"/>
        <sz val="8"/>
        <color theme="1"/>
        <rFont val="Arial Narrow"/>
        <family val="2"/>
      </rPr>
      <t>3</t>
    </r>
  </si>
  <si>
    <r>
      <t xml:space="preserve">Leche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</si>
  <si>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Fibra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</si>
  <si>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Ovino </t>
    </r>
    <r>
      <rPr>
        <b/>
        <vertAlign val="superscript"/>
        <sz val="8"/>
        <color theme="1"/>
        <rFont val="Arial Narrow"/>
        <family val="2"/>
      </rPr>
      <t>2</t>
    </r>
  </si>
  <si>
    <t>(S/ x US$)</t>
  </si>
  <si>
    <t>(Unidad/Hab/Año)</t>
  </si>
  <si>
    <t>Unidad de Medida</t>
  </si>
  <si>
    <t>LINEA CARNE</t>
  </si>
  <si>
    <t>LINEA POSTURA</t>
  </si>
  <si>
    <t xml:space="preserve">            (Unidades)</t>
  </si>
  <si>
    <t xml:space="preserve">  2018</t>
  </si>
  <si>
    <t xml:space="preserve">   2011</t>
  </si>
  <si>
    <t xml:space="preserve">   2012</t>
  </si>
  <si>
    <t xml:space="preserve">   2013</t>
  </si>
  <si>
    <t xml:space="preserve">   2014</t>
  </si>
  <si>
    <t xml:space="preserve">   2015</t>
  </si>
  <si>
    <t xml:space="preserve">   2016</t>
  </si>
  <si>
    <t xml:space="preserve">   2017</t>
  </si>
  <si>
    <t>Abuelos (HLH)</t>
  </si>
  <si>
    <t>Huevos Fértiles</t>
  </si>
  <si>
    <t>Padres (Hembras)</t>
  </si>
  <si>
    <t>Pollos BB</t>
  </si>
  <si>
    <t>Pollas BB</t>
  </si>
  <si>
    <t>Unidad Medida</t>
  </si>
  <si>
    <t xml:space="preserve">            (Miles de Unidades)</t>
  </si>
  <si>
    <t xml:space="preserve">            (Miles de Toneladas)</t>
  </si>
  <si>
    <t>Producción a Nivel Nacional</t>
  </si>
  <si>
    <t>Venta de Pollos (Lima Metropolitana)</t>
  </si>
  <si>
    <t>Precios del Pollo (Lima Metropolitana)</t>
  </si>
  <si>
    <t>Venta de Gallinas (Lima Metropolitana)</t>
  </si>
  <si>
    <t xml:space="preserve">Abastecimiento a Nivel Nacional </t>
  </si>
  <si>
    <t>Consumo Percápita a Nivel Nacional</t>
  </si>
  <si>
    <t>Consumo Percápita (Lima Metropolitana)</t>
  </si>
  <si>
    <t>Tipo de Cambio</t>
  </si>
  <si>
    <t>(Soles/kg)</t>
  </si>
  <si>
    <t>( Soles/kg )</t>
  </si>
  <si>
    <t xml:space="preserve">            (Soles/kg)</t>
  </si>
  <si>
    <t xml:space="preserve"> -  </t>
  </si>
  <si>
    <t xml:space="preserve">            (Tonelada)</t>
  </si>
  <si>
    <t xml:space="preserve">2019 </t>
  </si>
  <si>
    <t>2019</t>
  </si>
  <si>
    <t>2020</t>
  </si>
  <si>
    <t xml:space="preserve">2020 </t>
  </si>
  <si>
    <t>Elaboración: Ministerio de Desarrollo Agrario y Riego - DGESEP-DEA.</t>
  </si>
  <si>
    <t>C. 122  PERÚ: PRECIOS PROMEDIO PAGADOS AL PRODUCTOR DE FIBRA DE ALPACA, POR REGIÓN SEGÚN MES, 2020 P.</t>
  </si>
  <si>
    <t>Población (Unidades)</t>
  </si>
  <si>
    <t>Elaboración: Ministerio de Desarrollo Agrario y Riego - DGESEP - DEIA</t>
  </si>
  <si>
    <t>Fuente: Direcciones Regionales de Agricultura</t>
  </si>
  <si>
    <t>P Preliminar</t>
  </si>
  <si>
    <t>1/ Precio de animal vivo</t>
  </si>
  <si>
    <t xml:space="preserve">         (Toneladas)</t>
  </si>
  <si>
    <t>Fuente:  Gerencias/Direcciones Regionales de Agricultura - Sub Gerencia/Dirección de Estadística /Direccion de Informacion Agraria</t>
  </si>
  <si>
    <t>1  Incluye nacional e importada</t>
  </si>
  <si>
    <t xml:space="preserve"> 2 Incluye fresco, congelado, curado y enlatado</t>
  </si>
  <si>
    <t xml:space="preserve">     2 Ministerio de la Producción</t>
  </si>
  <si>
    <t>* Incluye IGV</t>
  </si>
  <si>
    <t xml:space="preserve"> Fuente:  1 Centros de Acopio</t>
  </si>
  <si>
    <t xml:space="preserve">              2 INEI - Dirección Técnica de Indicadores  Económicos Dirección Ejecutiva de Indices</t>
  </si>
  <si>
    <t>Fuente:  1 Centros de Acopio</t>
  </si>
  <si>
    <t xml:space="preserve">             2 Avinka SA</t>
  </si>
  <si>
    <t xml:space="preserve">             3 INEI - Dirección Técnica de Indicadores  Económicos Dirección Ejecutiva de Indices</t>
  </si>
  <si>
    <t>1 Soles por litro</t>
  </si>
  <si>
    <t>2 Soles por libra</t>
  </si>
  <si>
    <t>Fuente: SIEA</t>
  </si>
  <si>
    <t>Fuente: Sunat-Aduanas</t>
  </si>
  <si>
    <t>Fuente: Plantas de Incubación</t>
  </si>
  <si>
    <t>Fuente: Centros de Acopio de Aves Vivas de Lima Metropolitana y Callao</t>
  </si>
  <si>
    <t xml:space="preserve">        (Miles de toneladas)</t>
  </si>
  <si>
    <t>Colocación de Pollos "BB" a nivel Nacional</t>
  </si>
  <si>
    <t xml:space="preserve">          (Kg/Unidad/Año)</t>
  </si>
  <si>
    <t xml:space="preserve">      -</t>
  </si>
  <si>
    <t xml:space="preserve">        -</t>
  </si>
  <si>
    <t>Población  (Unidades)</t>
  </si>
  <si>
    <t xml:space="preserve">Gallinas en producción </t>
  </si>
  <si>
    <t xml:space="preserve">Vacas en producción </t>
  </si>
  <si>
    <t xml:space="preserve">           (Soles/kg)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</si>
  <si>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</t>
    </r>
  </si>
  <si>
    <t>Especie/ Producto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</si>
  <si>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 Peso de animal vivo</t>
    </r>
  </si>
  <si>
    <r>
      <rPr>
        <vertAlign val="superscript"/>
        <sz val="6"/>
        <rFont val="Arial Narrow"/>
        <family val="2"/>
      </rPr>
      <t>1</t>
    </r>
    <r>
      <rPr>
        <sz val="6"/>
        <rFont val="Arial Narrow"/>
        <family val="2"/>
      </rPr>
      <t xml:space="preserve">  Incluye nacional e importada</t>
    </r>
  </si>
  <si>
    <r>
      <t xml:space="preserve"> </t>
    </r>
    <r>
      <rPr>
        <vertAlign val="superscript"/>
        <sz val="6"/>
        <rFont val="Arial Narrow"/>
        <family val="2"/>
      </rPr>
      <t>2</t>
    </r>
    <r>
      <rPr>
        <sz val="6"/>
        <rFont val="Arial Narrow"/>
        <family val="2"/>
      </rPr>
      <t xml:space="preserve">  Incluye fresco, congelado, curado y enlatado</t>
    </r>
  </si>
  <si>
    <r>
      <t xml:space="preserve"> </t>
    </r>
    <r>
      <rPr>
        <vertAlign val="superscript"/>
        <sz val="6"/>
        <rFont val="Arial Narrow"/>
        <family val="2"/>
      </rPr>
      <t>1</t>
    </r>
    <r>
      <rPr>
        <sz val="6"/>
        <rFont val="Arial Narrow"/>
        <family val="2"/>
      </rPr>
      <t xml:space="preserve">  Incluye nacional e importada</t>
    </r>
  </si>
  <si>
    <r>
      <t xml:space="preserve"> </t>
    </r>
    <r>
      <rPr>
        <vertAlign val="superscript"/>
        <sz val="6"/>
        <rFont val="Arial Narrow"/>
        <family val="2"/>
      </rPr>
      <t>2</t>
    </r>
    <r>
      <rPr>
        <sz val="6"/>
        <rFont val="Arial Narrow"/>
        <family val="2"/>
      </rPr>
      <t xml:space="preserve"> Incluye fresco, congelado, curado y enlatado</t>
    </r>
  </si>
  <si>
    <r>
      <t xml:space="preserve">     </t>
    </r>
    <r>
      <rPr>
        <vertAlign val="superscript"/>
        <sz val="6"/>
        <rFont val="Arial Narrow"/>
        <family val="2"/>
      </rPr>
      <t>2</t>
    </r>
    <r>
      <rPr>
        <sz val="6"/>
        <rFont val="Arial Narrow"/>
        <family val="2"/>
      </rPr>
      <t xml:space="preserve"> Ministerio de la Producción</t>
    </r>
  </si>
  <si>
    <r>
      <rPr>
        <vertAlign val="superscript"/>
        <sz val="6"/>
        <rFont val="Arial Narrow"/>
        <family val="2"/>
      </rPr>
      <t>P</t>
    </r>
    <r>
      <rPr>
        <sz val="6"/>
        <rFont val="Arial Narrow"/>
        <family val="2"/>
      </rPr>
      <t xml:space="preserve"> Preliminar</t>
    </r>
  </si>
  <si>
    <t>Precio (S/ / Libra)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</si>
  <si>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Precio de animal vivo.</t>
    </r>
  </si>
  <si>
    <t xml:space="preserve">          (Soles / Kg)</t>
  </si>
  <si>
    <t xml:space="preserve">          (Soles / kg)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</si>
  <si>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 Incluye carne pollo,gallina pato y pavo</t>
    </r>
  </si>
  <si>
    <r>
      <t xml:space="preserve">     </t>
    </r>
    <r>
      <rPr>
        <vertAlign val="superscript"/>
        <sz val="6"/>
        <color theme="1"/>
        <rFont val="Arial Narrow"/>
        <family val="2"/>
      </rPr>
      <t>2</t>
    </r>
    <r>
      <rPr>
        <sz val="6"/>
        <color theme="1"/>
        <rFont val="Arial Narrow"/>
        <family val="2"/>
      </rPr>
      <t xml:space="preserve">  Animal vivo</t>
    </r>
  </si>
  <si>
    <r>
      <t xml:space="preserve">     </t>
    </r>
    <r>
      <rPr>
        <vertAlign val="superscript"/>
        <sz val="6"/>
        <color theme="1"/>
        <rFont val="Arial Narrow"/>
        <family val="2"/>
      </rPr>
      <t>2</t>
    </r>
    <r>
      <rPr>
        <sz val="6"/>
        <color theme="1"/>
        <rFont val="Arial Narrow"/>
        <family val="2"/>
      </rPr>
      <t xml:space="preserve">  Carcasa (carne).</t>
    </r>
  </si>
  <si>
    <r>
      <rPr>
        <vertAlign val="superscript"/>
        <sz val="7"/>
        <color theme="1"/>
        <rFont val="Arial Narrow"/>
        <family val="2"/>
      </rPr>
      <t>1</t>
    </r>
    <r>
      <rPr>
        <sz val="7"/>
        <color theme="1"/>
        <rFont val="Arial Narrow"/>
        <family val="2"/>
      </rPr>
      <t xml:space="preserve"> Precio de animal vivo</t>
    </r>
  </si>
  <si>
    <t xml:space="preserve">          (kg/gallina)</t>
  </si>
  <si>
    <t xml:space="preserve">          (kg/vaca/día)</t>
  </si>
  <si>
    <t xml:space="preserve">          (kg/ovino)</t>
  </si>
  <si>
    <t>kg/Unidad</t>
  </si>
  <si>
    <t xml:space="preserve">          (kg/Unidad)</t>
  </si>
  <si>
    <t xml:space="preserve">            (kg/Hab/Año)</t>
  </si>
  <si>
    <t>Huevo de</t>
  </si>
  <si>
    <t>fresca de vaca</t>
  </si>
  <si>
    <t>(kg/Unidad)</t>
  </si>
  <si>
    <t>(S/ / kg)</t>
  </si>
  <si>
    <t>(kg/Hab/Año)</t>
  </si>
  <si>
    <t xml:space="preserve">            (Soles / kg)</t>
  </si>
  <si>
    <t>kg</t>
  </si>
  <si>
    <t>Produción carne (t)</t>
  </si>
  <si>
    <t>Rendimiento (kg/Unidad)</t>
  </si>
  <si>
    <t xml:space="preserve">Precio (S/ / kg) </t>
  </si>
  <si>
    <t>Producción (t)</t>
  </si>
  <si>
    <t>Rendimiento (kg/gallina)</t>
  </si>
  <si>
    <t>Rdto. (kg/Vaca/Año)</t>
  </si>
  <si>
    <t>Precio (S/ / Litro)</t>
  </si>
  <si>
    <t>Rdto. (kg/Alpaca)</t>
  </si>
  <si>
    <t>Rendimiento (kg/Llama)</t>
  </si>
  <si>
    <t>Rendimiento  (kg/Ovino)</t>
  </si>
  <si>
    <t>Producción carne (t)</t>
  </si>
  <si>
    <t>Producción huevo (t)</t>
  </si>
  <si>
    <t>Producción leche (t)</t>
  </si>
  <si>
    <t>Rendimiento (kg/vaca/día)</t>
  </si>
  <si>
    <t>Producción fibra (t)</t>
  </si>
  <si>
    <t>Rendimiento (kg/alpaca)</t>
  </si>
  <si>
    <t>Llamas  esquiladas</t>
  </si>
  <si>
    <t>Rendimiento (kg/llama)</t>
  </si>
  <si>
    <t>Ovinos   esquilados</t>
  </si>
  <si>
    <t>Producción lana (t)</t>
  </si>
  <si>
    <t>Rendimiento (kg/ovino)</t>
  </si>
  <si>
    <r>
      <t>Lima</t>
    </r>
    <r>
      <rPr>
        <vertAlign val="superscript"/>
        <sz val="8"/>
        <color theme="1"/>
        <rFont val="Arial Narrow"/>
        <family val="2"/>
      </rPr>
      <t>P</t>
    </r>
  </si>
  <si>
    <t xml:space="preserve">          (kg/animal)</t>
  </si>
  <si>
    <t xml:space="preserve">          (kg/alpaca)</t>
  </si>
  <si>
    <t xml:space="preserve">          (kg/llama)</t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</si>
  <si>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</si>
  <si>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t>2022</t>
  </si>
  <si>
    <t>1 Precio de animal vivo</t>
  </si>
  <si>
    <t>ciura</t>
  </si>
  <si>
    <t>casco</t>
  </si>
  <si>
    <t>Arequica</t>
  </si>
  <si>
    <t>Acurímac</t>
  </si>
  <si>
    <t>c creliminar</t>
  </si>
  <si>
    <t>Elaboración: Ministerio de Desarrollo Agrario y Riego - DGESEc - DEIA</t>
  </si>
  <si>
    <r>
      <t xml:space="preserve">Precio (S/ / kg) </t>
    </r>
    <r>
      <rPr>
        <vertAlign val="superscript"/>
        <sz val="8"/>
        <rFont val="Arial Narrow"/>
        <family val="2"/>
      </rPr>
      <t>1</t>
    </r>
  </si>
  <si>
    <t xml:space="preserve">  -     </t>
  </si>
  <si>
    <t xml:space="preserve">  -  </t>
  </si>
  <si>
    <r>
      <t>2023</t>
    </r>
    <r>
      <rPr>
        <b/>
        <vertAlign val="superscript"/>
        <sz val="8"/>
        <color theme="1"/>
        <rFont val="Arial Narrow"/>
        <family val="2"/>
      </rPr>
      <t>P</t>
    </r>
  </si>
  <si>
    <t>Var. % 23/22</t>
  </si>
  <si>
    <r>
      <t>C.4  PERÚ: POBLACIÓN PECUARIA POR ESPECIE,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</si>
  <si>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C.9  PERÚ: RENDIMIENTO DE CARNES POR ESPECIE,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</si>
  <si>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C.11   PERÚ: PRODUCCIÓN DE PRINCIPALES PRODUCTOS PECUARIOS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</si>
  <si>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C.12  PERÚ: RENDIMIENTO PROMEDIO POR PRODUCTO,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</si>
  <si>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C.13  PERÚ: PRODUCCIÓN PECUARIA POR MES, SEGÚN PRODUCTO, 2023</t>
    </r>
    <r>
      <rPr>
        <b/>
        <vertAlign val="superscript"/>
        <sz val="9"/>
        <color theme="1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</si>
  <si>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</si>
  <si>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rgb="FF333333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</si>
  <si>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indexed="63"/>
        <rFont val="Arial Narrow"/>
        <family val="2"/>
      </rPr>
      <t>P</t>
    </r>
  </si>
  <si>
    <t xml:space="preserve">2022 </t>
  </si>
  <si>
    <r>
      <t>2023</t>
    </r>
    <r>
      <rPr>
        <b/>
        <vertAlign val="superscript"/>
        <sz val="8"/>
        <color rgb="FF333333"/>
        <rFont val="Arial Narrow"/>
        <family val="2"/>
      </rPr>
      <t xml:space="preserve"> P</t>
    </r>
  </si>
  <si>
    <t>C.21  PERÚ: POBLACIÓN DE CAPRINOS POR  AÑO, SEGÚN REGIÓN, 2007-2023</t>
  </si>
  <si>
    <t>C.22  PERÚ: PRODUCCIÓN DE CAPRINOS POR  AÑO, SEGÚN REGIÓN, 2007-2023</t>
  </si>
  <si>
    <t>C.23  PERÚ: PRODUCCIÓN DE CARNE DE CAPRINO POR  AÑO, SEGÚN REGIÓN, 2007-2023</t>
  </si>
  <si>
    <t>C.24  PERÚ: PRECIO RECIBIDO POR EL PRODUCTOR DE CAPRINOS POR AÑO, SEGÚN REGIÓN, 2007-2023</t>
  </si>
  <si>
    <t>C.25  PERÚ: POBLACIÓN DE OVINOS POR  AÑO, SEGÚN REGIÓN, 2007-2023</t>
  </si>
  <si>
    <t>C.26  PERÚ: PRODUCCIÓN DE OVINOS POR  AÑO, SEGÚN REGIÓN, 2007-2023</t>
  </si>
  <si>
    <t>C.27  PERÚ: PRODUCCIÓN DE CARNE DE OVINO POR  AÑO, SEGÚN REGIÓN, 2007-2023</t>
  </si>
  <si>
    <t>C.28  PERÚ: PRECIO RECIBIDO POR EL PRODUCTOR DE OVINOS POR  AÑO, SEGÚN REGIÓN, 2007-2023</t>
  </si>
  <si>
    <t>C.30  PERÚ: PRODUCCIÓN DE LANA  DE OVINO POR  AÑO, SEGÚN REGIÓN, 2007-2023</t>
  </si>
  <si>
    <t>C.31  PERÚ: PRECIO RECIBIDO POR EL PRODUCTOR DE LANA DE OVINO POR  AÑO, SEGÚN REGIÓN, 2007-2023</t>
  </si>
  <si>
    <t>C.32  PERÚ: POBLACIÓN DE PORCINOS POR  AÑO, SEGÚN REGIÓN, 2007-2023</t>
  </si>
  <si>
    <t>C.33  PERÚ: PRODUCCIÓN DE PORCINOS POR  AÑO, SEGÚN REGIÓN, 2007-2023</t>
  </si>
  <si>
    <t>C.34  PERÚ: PRODUCCIÓN DE CARNE DE PORCINO POR AÑO, SEGÚN REGIÓN, 2007-2023</t>
  </si>
  <si>
    <t>C.35  PERÚ: PRECIO RECIBIDO POR EL PRODUCTOR DE PORCINOS POR AÑO, SEGÚN REGIÓN, 2007-2023</t>
  </si>
  <si>
    <t>C.36  PERÚ: POBLACIÓN DE ALPACAS POR AÑO, SEGÚN REGIÓN, 2007-2023</t>
  </si>
  <si>
    <t>C.37  PERÚ: PRODUCCIÓN DE ALPACAS POR  AÑO, SEGÚN REGION REGIÓN, 2007-2023</t>
  </si>
  <si>
    <t>C.38  PERÚ: PRODUCCIÓN DE CARNE DE ALPACA POR  AÑO, SEGÚN REGIÓN, 2007-2023</t>
  </si>
  <si>
    <t>C.39  PERÚ: PRECIO RECIBIDO POR EL PRODUCTOR DE ALPACAS POR  AÑO, SEGÚN REGIÓN, 2007-2023</t>
  </si>
  <si>
    <t>C.41  PERÚ: PRODUCCIÓN DE FIBRA DE ALPACA POR  AÑO, SEGÚN REGIÓN, 2007-2023</t>
  </si>
  <si>
    <t>C.42  PERÚ: PRECIO RECIBIDO POR EL PRODUCTOR DE FIBRA DE ALPACA POR  AÑO, SEGÚN REGIÓN, 2007-2023</t>
  </si>
  <si>
    <t>C.43  PERÚ: POBLACIÓN DE LLAMAS POR  AÑO, SEGÚN REGIÓN, 2007-2023</t>
  </si>
  <si>
    <t>C.44  PERÚ: PRODUCCIÓN DE LLAMAS POR  AÑO, SEGÚN REGIÓN, 2007-2023</t>
  </si>
  <si>
    <t>C.45  PERÚ: PRODUCCIÓN DE CARNE DE LLAMA POR  AÑO, SEGÚN REGIÓN, 2007-2023</t>
  </si>
  <si>
    <r>
      <t xml:space="preserve">C.46  PERÚ: PRECIO RECIBIDO POR EL PRODUCTOR DE LLAMAS POR  AÑO, SEGÚN REGIÓN, 2007-2023 </t>
    </r>
    <r>
      <rPr>
        <b/>
        <vertAlign val="superscript"/>
        <sz val="9"/>
        <color indexed="63"/>
        <rFont val="Arial Narrow"/>
        <family val="2"/>
      </rPr>
      <t>1</t>
    </r>
  </si>
  <si>
    <t>C.48  PERÚ: PRODUCCIÓN DE FIBRA DE LLAMA POR AÑO, SEGÚN  REGIÓN, 2007-2023</t>
  </si>
  <si>
    <t>C.49  PERÚ: PRECIO RECIBIDO POR EL PRODUCTOR DE FIBRA DE LLAMA POR  AÑO, SEGÚN REGIÓN, 2007-2023</t>
  </si>
  <si>
    <r>
      <t>C.50  PERÚ: PRODUCCIÓN DE AVES POR MES,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</si>
  <si>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C.51  PERÚ: PRODUCCIÓN DE CARNE DE AVE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</si>
  <si>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C.52  PERÚ: RENDIMIENTO PROMEDIO DE CARNE DE AVE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</si>
  <si>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C.53  PERÚ: PRODUCCIÓN DE OVINOS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</si>
  <si>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C.54  PERÚ: PRODUCCIÓN DE CARNE DE OVINO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</si>
  <si>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C.55  PERÚ . RENDIMIENTO PROMEDIO DE CARNE  OVINO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</si>
  <si>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C.56   PERÚ: PRODUCCIÓN DE PORCINOS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</si>
  <si>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C.57  PERÚ: PRODUCCIÓN DE CARNE DE PORCINO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</si>
  <si>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C.58  PERÚ: RENDIMIENTO PROMEDIO DE CARNE DE PORCINO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</si>
  <si>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C.59   PERÚ: PRODUCCIÓN DE VACUNOS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</si>
  <si>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C.60  PERÚ: PRODUCCIÓN DE CARNE DE VACUNO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</si>
  <si>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C.61  PERÚ: RENDIMIENTO PROMEDIO DE CARNE DE VACUNO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</si>
  <si>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C.62   PERÚ: PRODUCCIÓN CAPRINO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</si>
  <si>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C.63  PERÚ: PRODUCCIÓN DE CARNE DE CAPRINO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</si>
  <si>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C.64  PERÚ: RENDIMIENTO PROMEDIO DE CARNE DE CAPRINO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</si>
  <si>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C.66  PERÚ: PRODUCCIÓN DE CARNE DE ALPACA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</si>
  <si>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C.67  PERÚ: RENDIMIENTO PROMEDIO DE CARNE DE ALPACA POR MES, SEGÚN REGIÓN, 2023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 xml:space="preserve"> </t>
    </r>
  </si>
  <si>
    <r>
      <t>C.68  PERÚ: PRODUCCIÓN DE LLAMAS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</si>
  <si>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C.69   PERÚ: PRODUCCIÓN DE CARNE DE  LLAMA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</si>
  <si>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C.70  PERÚ: RENDIMIENTO PROMEDIO DE CARNE DE  LLAMA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</si>
  <si>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C.78  PERÚ: PRODUCCIÓN DE FIBRA DE ALPACA POR REGIÓN, SEGÚN MES 2023</t>
    </r>
    <r>
      <rPr>
        <b/>
        <vertAlign val="superscript"/>
        <sz val="9"/>
        <color rgb="FF333333"/>
        <rFont val="Arial Narrow"/>
        <family val="2"/>
      </rPr>
      <t>P</t>
    </r>
  </si>
  <si>
    <r>
      <t>C.79  PERÚ: RENDIMIENTO PROMEDIO DE FIBRA DE ALPACA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</si>
  <si>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C.81  PERÚ: PRODUCCIÓN DE FIBRA DE LLAMA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</si>
  <si>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C.82  PERÚ: RENDIMIENTO PROMEDIO DE FIBRA  DE LLAMA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</si>
  <si>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C.84   PERÚ: PRODUCCIÓN DE LANA DE OVINO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</si>
  <si>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C.85  PERÚ: RENDIMIENTO PROMEDIO DE LANA DE OVINO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</si>
  <si>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t>C.86  PERÚ: EVOLUCIÓN DEL BENEFICIO DE GANADO EN CENTROS DE BENEFICIO POR AÑO SEGÚN ESPECIE, 2012-2023</t>
  </si>
  <si>
    <r>
      <t xml:space="preserve">2023 </t>
    </r>
    <r>
      <rPr>
        <vertAlign val="superscript"/>
        <sz val="8"/>
        <rFont val="Arial Narrow"/>
        <family val="2"/>
      </rPr>
      <t>P</t>
    </r>
  </si>
  <si>
    <t>C.100  PERÚ: EVOLUCIÓN DEL ABASTECIMIENTO DE PRINCIPALES PRODUCTOS PECUARIOS SEGÚN AÑO, 2007-2023</t>
  </si>
  <si>
    <r>
      <t>C.102  PERÚ: ABASTECIMIENTO DE CARNE Y PESCADO Y HUEVO SEGÚN MES, 2023</t>
    </r>
    <r>
      <rPr>
        <b/>
        <vertAlign val="superscript"/>
        <sz val="9"/>
        <rFont val="Arial Narrow"/>
        <family val="2"/>
      </rPr>
      <t>P</t>
    </r>
  </si>
  <si>
    <t>C.103  PERÚ: ABASTECIMIENTO DE CARNE Y PESCADO Y HUEVO SEGÚN MES, 2022</t>
  </si>
  <si>
    <t>C.107  LIMA: ABASTECIMIENTO DE CARNE Y PESCADO SEGÚN MES, 2022</t>
  </si>
  <si>
    <r>
      <t>C.106  LIMA: ABASTECIMIENTO DE CARNE Y PESCADO SEGÚN MES, 2023</t>
    </r>
    <r>
      <rPr>
        <b/>
        <vertAlign val="superscript"/>
        <sz val="9"/>
        <rFont val="Arial Narrow"/>
        <family val="2"/>
      </rPr>
      <t>P</t>
    </r>
  </si>
  <si>
    <t xml:space="preserve">2021 </t>
  </si>
  <si>
    <r>
      <t>C.112  PERÚ: PRECIOS PROMEDIO PAGADOS AL PRODUCTOR DE PRINCIPALES ESPECIES Y PRODUCTOS PECUARIOS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</si>
  <si>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C.113  PERÚ: PRECIOS PROMEDIO PAGADOS AL PRODUCTOR DE AVES POR MES,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</si>
  <si>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C.114   PERÚ: PRECIOS PROMEDIO PAGADOS AL PRODUCTOR DE OVINOS POR MES,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</si>
  <si>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C.115  PERÚ: PRECIOS PROMEDIO PAGADOS AL PRODUCTOR DE PORCINOS POR MES,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</si>
  <si>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C.116  PERÚ: PRECIOS PROMEDIO PAGADOS AL PRODUCTOR DE VACUNOS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</si>
  <si>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C.117  PERÚ: PRECIOS PROMEDIO PAGADOS AL PRODUCTOR DE CAPRINOS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</si>
  <si>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C.118  PERÚ: PRECIOS PROMEDIO PAGADOS AL PRODUCTOR DE ALPACAS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</si>
  <si>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C.119  PERÚ: PRECIOS PROMEDIO PAGADOS AL PRODUCTOR DE LLAMAS POR MES, SEGÚN 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</si>
  <si>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C.120  PERÚ: PRECIOS PROMEDIO PAGADOS AL PRODUCTOR DE HUEVOS DE GALLINA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</si>
  <si>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C.122  PERÚ: PRECIOS PROMEDIO PAGADOS AL PRODUCTOR DE FIBRA DE ALPACA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</si>
  <si>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C.123  PERÚ: PRECIOS PROMEDIO PAGADOS AL PRODUCTOR DE FIBRA DE LLAMA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</si>
  <si>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C.124  PERÚ: PRECIOS PROMEDIO PAGADOS AL PRODUCTOR DE LANA DE OVINO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</si>
  <si>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t>C.125  PRINCIPALES INDICADORES DE LA ACTIVIDAD AVÍCOLA, 2011-2023</t>
  </si>
  <si>
    <r>
      <t xml:space="preserve">    2023 </t>
    </r>
    <r>
      <rPr>
        <b/>
        <vertAlign val="superscript"/>
        <sz val="8"/>
        <color theme="1"/>
        <rFont val="Arial Narrow"/>
        <family val="2"/>
      </rPr>
      <t>P</t>
    </r>
  </si>
  <si>
    <t>C.126  PERÚ: MOVIMIENTO DE POLLOS  "BB"  POR AÑO, SEGÚN LINEA DE PRODUCCION, 2011-2023</t>
  </si>
  <si>
    <t>C.128  PERÚ: COLOCACIÓN DE ABUELOS (HLH) LÍNEA CARNE POR AÑO, SEGÚN MES, 2010-2023</t>
  </si>
  <si>
    <t>C.127  IMPORTACIÓN DE ABUELOS (HLH) LíNEA CARNE POR AÑO, SEGÚN MES, 2010-2023</t>
  </si>
  <si>
    <t>C.129  PERÚ: IMPORTACIÓN DE PADRES LÍNEA CARNE (HEMBRAS) POR AÑO, SEGÚN MES, 2010-2023</t>
  </si>
  <si>
    <t>C.130  PERÚ: PRODUCCIÓN DE PADRES LÍNEA CARNE POR AÑO, SEGÚN MES, 2010-2023</t>
  </si>
  <si>
    <t>C.131  PERÚ: EXPORTACIÓN DE PADRES LÍNEA CARNE (HEMBRAS), SEGÚN MES, 2010-2023</t>
  </si>
  <si>
    <t>C.132  PERÚ: COLOCACION DE PADRES LÍNEA CARNE (HEMBRAS), SEGÚN MES, 2010-2023</t>
  </si>
  <si>
    <t>C.134  PERÚ: EXPORTACIÓN DE HUEVOS FÉRTILES PADRES POR AÑO, SEGÚN MES, 2010-2023</t>
  </si>
  <si>
    <t>C.133  PERÚ: IMPORTACIÓN DE HUEVOS FÉRTILES PADRES, POR AÑO SEGÚN MES, 2010-2023</t>
  </si>
  <si>
    <t>C.137  PERÚ: COLOCACIÓN DE POLLOS  "BB" LÍNEA CARNE, POR AÑO SEGÚN MES, 2010-2023</t>
  </si>
  <si>
    <t>C.136  PERÚ: EXPORTACIÓN DE POLLOS  "BB" LÍNEA CARNE POR AÑO, SEGÚN MES, 2010-2023</t>
  </si>
  <si>
    <t>C.138  PERÚ: IMPORTACIÓN DE HUEVOS FÉRTILES POLLOS POR AÑO, SEGÚN MES, 2010-2023</t>
  </si>
  <si>
    <t>C.139  PERÚ: EXPORTACIÓN DE HUEVOS FÉRTILES POLLOS POR AÑO, SEGÚN MES, 2010-2023</t>
  </si>
  <si>
    <t>C.141  PERÚ: COLOCACIÓN DE PADRES (HEMBRAS) LÍNEA POSTURA POR AÑO, SEGÚN MES, 2010-2023</t>
  </si>
  <si>
    <t>C.140  PERÚ: IMPORTACIÓN DE PADRES (HEMBRAS) LÍNEA POSTURA POR AÑO, SEGÚN MES, 2010-2023</t>
  </si>
  <si>
    <t>C.142  PERÚ: PRODUCCIÓN DE POLLAS "BB" LÍNEA POSTURA POR AÑO, SEGÚN MES, 2010-2023</t>
  </si>
  <si>
    <t>C.143  PERÚ: COLOCACIÓN DE POLLAS "BB" LÍNEA POSTURA POR AÑO, SEGÚN MES, 2010-2023</t>
  </si>
  <si>
    <r>
      <t>C.7  PERÚ: PRODUCCIÓN PECUARIA POR ESPECIE,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</si>
  <si>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C.8  PERÚ: PRODUCCIÓN DE CARNES POR ESPECIE, SEGÚN REGIÓN, 2023</t>
    </r>
    <r>
      <rPr>
        <b/>
        <vertAlign val="superscript"/>
        <sz val="9"/>
        <color theme="1"/>
        <rFont val="Arial Narrow"/>
        <family val="2"/>
      </rPr>
      <t>P</t>
    </r>
  </si>
  <si>
    <t xml:space="preserve">C.14  PERÚ: POBLACIÓN DE VACUNOS POR  AÑO, SEGÚN REGIÓN, 2007-2023 </t>
  </si>
  <si>
    <t>C.15  PERÚ: PRODUCCIÓN DE VACUNOS POR  AÑO, SEGÚN REGIÓN, 2007-2023</t>
  </si>
  <si>
    <t>C.16  PERÚ: PRODUCCIÓN DE CARNE DE VACUNO POR  AÑO, SEGÚN REGIÓN, 2007-2023</t>
  </si>
  <si>
    <t xml:space="preserve">C.17  PERÚ: PRECIO RECIBIDO POR EL PRODUCTOR DE VACUNO POR  AÑO, SEGÚN REGIÓN, 2007-2023 </t>
  </si>
  <si>
    <t>2021</t>
  </si>
  <si>
    <t>C.2  PERÚ: PARTICIPACIÓN POR AÑO, SEGÚN SUB SECTORES Y PRINCIPALES ESPECIES Y PRODUCTOS PECUARIOS EN EL VALOR BRUTO, 2007-2023</t>
  </si>
  <si>
    <t xml:space="preserve"> C.3  PERÚ: EVOLUCIÓN DE LA PRODUCCIÓN PECUARIA POR AÑO, SEGÚN ESPECIE Y PRODUCTO, 2007-2023</t>
  </si>
  <si>
    <t xml:space="preserve">      Pollo</t>
  </si>
  <si>
    <r>
      <t xml:space="preserve">  'Pollo </t>
    </r>
    <r>
      <rPr>
        <vertAlign val="superscript"/>
        <sz val="8"/>
        <color theme="1"/>
        <rFont val="Arial Narrow"/>
        <family val="2"/>
      </rPr>
      <t>1</t>
    </r>
  </si>
  <si>
    <t>Fuente: Centros de Acopio de Aves Vivas de Lima Metropolitana y Callao - INEI.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</si>
  <si>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Rendimiento (Kg./ animal )</t>
    </r>
  </si>
  <si>
    <r>
      <rPr>
        <vertAlign val="superscript"/>
        <sz val="6"/>
        <color theme="1"/>
        <rFont val="Arial Narrow"/>
        <family val="2"/>
      </rPr>
      <t>2</t>
    </r>
    <r>
      <rPr>
        <sz val="6"/>
        <color theme="1"/>
        <rFont val="Arial Narrow"/>
        <family val="2"/>
      </rPr>
      <t xml:space="preserve"> Precio por kg. animal vivo.</t>
    </r>
  </si>
  <si>
    <t>C.108  PERÚ: ABASTECIMIENTO DE LECHE NACIONAL E IMPORTADA FLUIDA SEGÚN AÑO, 2007-2023</t>
  </si>
  <si>
    <r>
      <t>C.144  PERU: COLOCACIÓN DE POLLOS BB LÍINEA CARNE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</si>
  <si>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C.145  PERU: COLOCACION DE POLLAS BB LINEA POSTURA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</si>
  <si>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t>C.146  PERÚ: POBLACIÓN DE AVES POR AÑO, SEGÚN REGIÓN, 2008-2023</t>
  </si>
  <si>
    <t>C.147  PERÚ: PRODUCCIÓN DE  AVES POR AÑO, SEGÚN REGIÓN, 2008-2023</t>
  </si>
  <si>
    <t>C.148  PERÚ: PRODUCCIÓN DE CARNE DE AVE POR AÑO, SEGÚN REGIÓN, 2008-2023</t>
  </si>
  <si>
    <t>C.149  PERÚ: PRECIO RECIBIDO POR EL PRODUCTOR DE AVES POR AÑO, SEGÚN REGIÓN, 2008-2023</t>
  </si>
  <si>
    <t>C.150  PERÚ: GALLINAS EN PRODUCCIÓN POR AÑO, SEGÚN REGIÓN, 2008-2023</t>
  </si>
  <si>
    <r>
      <t>C.153  LIMA METROPOLITANA: VENTA DE AVES POR MES, SEGÚN ESPECIE, 2023</t>
    </r>
    <r>
      <rPr>
        <b/>
        <vertAlign val="superscript"/>
        <sz val="9"/>
        <color theme="1"/>
        <rFont val="Arial Narrow"/>
        <family val="2"/>
      </rPr>
      <t>P</t>
    </r>
  </si>
  <si>
    <r>
      <rPr>
        <vertAlign val="superscript"/>
        <sz val="6"/>
        <color theme="1"/>
        <rFont val="Arial Narrow"/>
        <family val="2"/>
      </rPr>
      <t>3</t>
    </r>
    <r>
      <rPr>
        <sz val="6"/>
        <color theme="1"/>
        <rFont val="Arial Narrow"/>
        <family val="2"/>
      </rPr>
      <t xml:space="preserve"> Precio de carne en gancho.</t>
    </r>
  </si>
  <si>
    <t>C.109  PERÚ: CONSUMO PER CÁPITA DE LECHE NACIONAL E IMPORTADA SEGÚN AÑO, 2007-2023</t>
  </si>
  <si>
    <t>C.101  PERÚ: EVOLUCIÓN DEL CONSUMO PER CÁPITA DE PRINCIPALES PRODUCTOS PECUARIOS SEGÚN AÑO, 2007-2023</t>
  </si>
  <si>
    <t>C.1  PERÚ: EVOLUCIÓN  DEL VALOR  BRUTO DE LA PRODUCCIÓN (VBP) AGROPECUARIA POR AÑO, SEGÚN SUB SECTORES Y PRINCIPALES ESPECIES Y PRODUCTOS PECUARIOS, 2007-2023</t>
  </si>
  <si>
    <t xml:space="preserve">    Huevo de gallina</t>
  </si>
  <si>
    <t>Leche fresca de vaca</t>
  </si>
  <si>
    <t>Huevo gallina</t>
  </si>
  <si>
    <t>Fibra alpaca</t>
  </si>
  <si>
    <t>Fibra llama</t>
  </si>
  <si>
    <t>C.121  PERÚ: PRECIOS PROMEDIO PAGADOS AL PRODUCTOR DE Leche fresca de vaca, POR REGIÓN SEGÚN MES, 2020 P.</t>
  </si>
  <si>
    <t>1  Considera ave y Huevo de gallina</t>
  </si>
  <si>
    <t>Huevo de gallina</t>
  </si>
  <si>
    <t>Gallinas en           Postura</t>
  </si>
  <si>
    <t>Vacas en           Ordeño</t>
  </si>
  <si>
    <t>Alpacas            Esquiladas</t>
  </si>
  <si>
    <t>Llamas            Esquiladas</t>
  </si>
  <si>
    <t>Ovinos            Esquilados</t>
  </si>
  <si>
    <r>
      <t>C.10  PERÚ: ESPECIES PECUARIAS EN PRODUCCIÓN Y ANIMALES ESQUILADOS POR ESPECIE, SEGÚN REGIÓN, 2023</t>
    </r>
    <r>
      <rPr>
        <b/>
        <vertAlign val="superscript"/>
        <sz val="10"/>
        <color theme="1"/>
        <rFont val="Arial Narrow"/>
        <family val="2"/>
      </rPr>
      <t>P</t>
    </r>
  </si>
  <si>
    <t>Fibra de           alpaca</t>
  </si>
  <si>
    <t>Huevo de           gallina</t>
  </si>
  <si>
    <t>Leche fresca            de vaca</t>
  </si>
  <si>
    <t>Fibra de            alpaca</t>
  </si>
  <si>
    <t>Vacas en    Ordeño</t>
  </si>
  <si>
    <t>Leche vaca</t>
  </si>
  <si>
    <t xml:space="preserve">C.5  PERÚ: EVOLUCIÓN DE LA POBLACIÓN, SACA, PRODUCCIÓN, RENDIMIENTO Y PRECIOS RECIBIDOS POR EL PRODUCTOR POR AÑO, </t>
  </si>
  <si>
    <t xml:space="preserve">        SEGÚN ESPECIE Y PRODUCTO, 2007-2023</t>
  </si>
  <si>
    <t>sigue...</t>
  </si>
  <si>
    <t>Continúa C.5</t>
  </si>
  <si>
    <t xml:space="preserve">        (Kg/Unidad )</t>
  </si>
  <si>
    <t xml:space="preserve"> -     </t>
  </si>
  <si>
    <r>
      <t>C.65  PERÚ: PRODUCCIÓN DE ALPACAS POR MES, SEGÚN REGIÓN, 2022</t>
    </r>
    <r>
      <rPr>
        <b/>
        <vertAlign val="superscript"/>
        <sz val="9"/>
        <color rgb="FF333333"/>
        <rFont val="Arial Narrow"/>
        <family val="2"/>
      </rPr>
      <t>P</t>
    </r>
  </si>
  <si>
    <r>
      <t>C.72  PERÚ: PRODUCCIÓN DE HUEVOS DE GALLINA 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</si>
  <si>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t>C.71  PERÚ: GALLINAS EN POSTLURA POR MES, SEGÚN  REGIÓN, 2023P</t>
  </si>
  <si>
    <r>
      <t>C.73  PERÚ: RENDIMIENTO PROMEDIO DE PRODUCCIÓN DE HUEVO DE GALLINA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</si>
  <si>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C.74  PERÚ: VACAS EN ORDEÑO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</si>
  <si>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C.75  PERÚ: PRODUCCIÓN DE LECHE FRESCA DE VACA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</si>
  <si>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C.77  PERÚ: ALPACAS ESQUILADAS POR REGIÓN, SEGÚN MES, 2023</t>
    </r>
    <r>
      <rPr>
        <b/>
        <vertAlign val="superscript"/>
        <sz val="9"/>
        <color rgb="FF333333"/>
        <rFont val="Arial Narrow"/>
        <family val="2"/>
      </rPr>
      <t>P</t>
    </r>
  </si>
  <si>
    <r>
      <t>C.80  PERÚ: LLAMAS ESQUILADAS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</si>
  <si>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r>
      <t>C.83  PERÚ: OVINOS ESQUILADOS POR MES SEGÚ REGIÓN, 2023</t>
    </r>
    <r>
      <rPr>
        <b/>
        <vertAlign val="superscript"/>
        <sz val="9"/>
        <color rgb="FF333333"/>
        <rFont val="Arial Narrow"/>
        <family val="2"/>
      </rPr>
      <t>P</t>
    </r>
  </si>
  <si>
    <t>C.87   LIMA METROPOLITANA: EVOLUCIÓN DE BENEFICIO DE GANADO EN CENTROS DE BENEFICIO POR AÑO, SEGÚN ESPECIE, 2012-2023</t>
  </si>
  <si>
    <t>C.88  PERÚ: BENEFICIO DE GANADO OVINO EN CENTROS DE BENEFICIO SEGÚN REGIÓN, 2022-2023</t>
  </si>
  <si>
    <t>C.90  PERÚ: BENEFICIO DE GANADO VACUNO EN CENTROS DE BENEFICIO SEGÚN REGIÓN, 2022-2023</t>
  </si>
  <si>
    <t>C.89  PERÚ: BENEFICIO DE GANADO PORCINO EN CENTROS DE BENEFICIO SEGÚN REGIÓN, 2022-2023</t>
  </si>
  <si>
    <r>
      <t>C.91  PERÚ: BENEFICIO DE GANADO OVINO EN CENTROS DE BENEFICIO POR MES,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</si>
  <si>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C.92  PERÚ: BENEFICIO DE GANADO OVINO EN CENTROS DE BENEFICIO POR MES,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</si>
  <si>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 xml:space="preserve"> C.93  PERÚ: RENDIMIENTO  DE GANADO OVINO EN CENTROS DE BENEFICIO PORMES,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</si>
  <si>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C.94  PERÚ: BENEFICIO DE GANADO PORCINO EN CENTROS DE BENEFICIO POR MES,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</si>
  <si>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C.95  PERÚ: BENEFICIO DE GANADO PORCINO EN CENTROS DE BENEFICIO POR MES,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</si>
  <si>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 xml:space="preserve"> C.96  PERÚ: RENDIMIENTO  DE GANADO PORCINO EN CENTROS DE BENEFICIO POR MES,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</si>
  <si>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C.97  PERÚ: BENEFICIO DE GANADO VACUNO EN CENTROS DE BENEFICIO POR MES,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</si>
  <si>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>C.98  PERÚ: BENEFICIO DE GANADO VACUNO EN CENTROS DE BENEFICIO POR MES, SEGÚN REGIÓN, 2023</t>
    </r>
    <r>
      <rPr>
        <b/>
        <vertAlign val="superscript"/>
        <sz val="9"/>
        <color theme="1"/>
        <rFont val="Arial Narrow"/>
        <family val="2"/>
      </rPr>
      <t>P</t>
    </r>
  </si>
  <si>
    <r>
      <t xml:space="preserve"> C.99  PERÚ: RENDIMIENTO  DE GANADO VACUNO EN CENTROS DE BENEFICIO POR MES, SEGÚN REGIÓN, 2023</t>
    </r>
    <r>
      <rPr>
        <b/>
        <vertAlign val="superscript"/>
        <sz val="9"/>
        <color theme="1"/>
        <rFont val="Arial Narrow"/>
        <family val="2"/>
      </rPr>
      <t>P</t>
    </r>
  </si>
  <si>
    <t>C.105  LIMA METROPOLITANA: EVOLUCIÓN DEL CONSUMO PER CÁPITA DE PRINCIPALES PRODUCTOS PECUARIOS SEGÚN AÑO, 2007-2023</t>
  </si>
  <si>
    <t>C.104  LIMA METROPOLITANA: EVOLUCIÓN DEL ABASTECIMIENTO DE PRINCIPALES PRODUCTOS PECUARIOS SEGÚN AÑO, 2007-2023</t>
  </si>
  <si>
    <t>Pasteurizada</t>
  </si>
  <si>
    <t>Evaporada</t>
  </si>
  <si>
    <t>Descremada</t>
  </si>
  <si>
    <t>en Polvo</t>
  </si>
  <si>
    <t>Condensada</t>
  </si>
  <si>
    <t>C.110  LIMA METROPOLITANA: PRECIOS PROMEDIO* DEL POLLO POR NIVELES DE COMERCIALIZACIÓN, SEGÚN MES, 2022-23</t>
  </si>
  <si>
    <t>C.111  LIMA METROPOLITANA: PRECIOS PROMEDIO DEL POLLO POR NIVELES DE COMERCIALIZACIÓN, SEGÚN MES, 2020-21</t>
  </si>
  <si>
    <t>Gallina negra</t>
  </si>
  <si>
    <t>Gallina colorada</t>
  </si>
  <si>
    <t>Gallina blanca</t>
  </si>
  <si>
    <t>Gallina mora</t>
  </si>
  <si>
    <t>Gallina reproductora</t>
  </si>
  <si>
    <t>Gallina minidoble</t>
  </si>
  <si>
    <t>C.154  LIMA METROPOLITANA: VENTA DE POLLOS, SEGÚN AÑO, 2019-2023</t>
  </si>
  <si>
    <t>Continúa C.135</t>
  </si>
  <si>
    <t xml:space="preserve">   2007</t>
  </si>
  <si>
    <t xml:space="preserve">   2008</t>
  </si>
  <si>
    <t xml:space="preserve">   2009</t>
  </si>
  <si>
    <t xml:space="preserve">   2010</t>
  </si>
  <si>
    <t xml:space="preserve">   2019</t>
  </si>
  <si>
    <t xml:space="preserve">   2020</t>
  </si>
  <si>
    <t xml:space="preserve">   2021</t>
  </si>
  <si>
    <t xml:space="preserve">  2022</t>
  </si>
  <si>
    <r>
      <t xml:space="preserve">  2023</t>
    </r>
    <r>
      <rPr>
        <b/>
        <vertAlign val="superscript"/>
        <sz val="8"/>
        <color theme="1"/>
        <rFont val="Arial Narrow"/>
        <family val="2"/>
      </rPr>
      <t>P</t>
    </r>
  </si>
  <si>
    <t>Fibra de                     llama</t>
  </si>
  <si>
    <t>Lana de                    ovino</t>
  </si>
  <si>
    <t>C.18  PERÚ: VACAS EN ORDEÑO POR AÑO, SEGÚN REGIÓN, 2007-2023</t>
  </si>
  <si>
    <t>C.19  PERÚ: PRODUCCIÓN DE LECHE FRESCA DE VACA POR AÑO, SEGÚN REGIÓN, 2007-2023</t>
  </si>
  <si>
    <t>C.20  PERÚ: PRECIO RECIBIDO POR EL PRODUCTOR DE LECHE FRESCA DE VACA POR AÑO, SEGÚN REGIÓN, 2007-2023</t>
  </si>
  <si>
    <t>C.135  PERÚ: PRODUCCIÓN DE POLLOS  "BB" LÍNEA CARNE POR AÑO SEGÚN MES, 2007-2023</t>
  </si>
  <si>
    <t xml:space="preserve">2007     </t>
  </si>
  <si>
    <t xml:space="preserve">2008     </t>
  </si>
  <si>
    <t xml:space="preserve">2009     </t>
  </si>
  <si>
    <t xml:space="preserve">2010     </t>
  </si>
  <si>
    <t xml:space="preserve">2011     </t>
  </si>
  <si>
    <t xml:space="preserve">2012     </t>
  </si>
  <si>
    <t xml:space="preserve">2013     </t>
  </si>
  <si>
    <t xml:space="preserve">2014     </t>
  </si>
  <si>
    <t xml:space="preserve">2015     </t>
  </si>
  <si>
    <t xml:space="preserve">2016     </t>
  </si>
  <si>
    <t xml:space="preserve">2017     </t>
  </si>
  <si>
    <t xml:space="preserve">2018     </t>
  </si>
  <si>
    <t xml:space="preserve">2019     </t>
  </si>
  <si>
    <t xml:space="preserve">2020     </t>
  </si>
  <si>
    <t xml:space="preserve">2021     </t>
  </si>
  <si>
    <t xml:space="preserve">2022     </t>
  </si>
  <si>
    <r>
      <t>2023</t>
    </r>
    <r>
      <rPr>
        <b/>
        <vertAlign val="superscript"/>
        <sz val="8"/>
        <color theme="1"/>
        <rFont val="Arial Narrow"/>
        <family val="2"/>
      </rPr>
      <t>P</t>
    </r>
    <r>
      <rPr>
        <b/>
        <sz val="8"/>
        <color theme="1"/>
        <rFont val="Arial Narrow"/>
        <family val="2"/>
      </rPr>
      <t xml:space="preserve">  </t>
    </r>
    <r>
      <rPr>
        <b/>
        <sz val="8"/>
        <color rgb="FFF4C9A0"/>
        <rFont val="Arial Narrow"/>
        <family val="2"/>
      </rPr>
      <t xml:space="preserve"> .</t>
    </r>
  </si>
  <si>
    <t>C.151  PERÚ: PRODUCCIÓN DE HUEVO DE GALLINA POR AÑO, SEGÚN REGIÓN, 2008-2023</t>
  </si>
  <si>
    <t>Miles                           unidades</t>
  </si>
  <si>
    <r>
      <t xml:space="preserve">Peso                       promedio </t>
    </r>
    <r>
      <rPr>
        <b/>
        <vertAlign val="superscript"/>
        <sz val="8"/>
        <rFont val="Arial Narrow"/>
        <family val="2"/>
      </rPr>
      <t>1</t>
    </r>
  </si>
  <si>
    <r>
      <t xml:space="preserve">Precio                        granja </t>
    </r>
    <r>
      <rPr>
        <b/>
        <vertAlign val="superscript"/>
        <sz val="8"/>
        <rFont val="Arial Narrow"/>
        <family val="2"/>
      </rPr>
      <t>2</t>
    </r>
  </si>
  <si>
    <r>
      <t xml:space="preserve">Precio                        centro acopio </t>
    </r>
    <r>
      <rPr>
        <b/>
        <vertAlign val="superscript"/>
        <sz val="8"/>
        <rFont val="Arial Narrow"/>
        <family val="2"/>
      </rPr>
      <t>2</t>
    </r>
  </si>
  <si>
    <r>
      <t xml:space="preserve">Precio                        consumidor </t>
    </r>
    <r>
      <rPr>
        <b/>
        <vertAlign val="superscript"/>
        <sz val="8"/>
        <rFont val="Arial Narrow"/>
        <family val="2"/>
      </rPr>
      <t>3</t>
    </r>
  </si>
  <si>
    <t xml:space="preserve">C.6  PERÚ: POBLACIÓN, SACA, PRODUCCIÓN, RENDIMIENTO Y PRECIOS RECIBIDOS POR EL PRODUCTOR POR MES, SEGÚN PRINCIPALES ESPECIES Y </t>
  </si>
  <si>
    <r>
      <t xml:space="preserve">      PRODUCTOS PECUARIOS, 2023</t>
    </r>
    <r>
      <rPr>
        <b/>
        <vertAlign val="superscript"/>
        <sz val="9"/>
        <color theme="1"/>
        <rFont val="Arial Narrow"/>
        <family val="2"/>
      </rPr>
      <t>P</t>
    </r>
  </si>
  <si>
    <t>C.29  PERÚ: OVINOS ESQUILADOS POR AÑO, SEGÚN  REGIÓN, 2007-2023</t>
  </si>
  <si>
    <t>C.40  PERÚ: ALPACAS ESQUILADAS POR AÑO, SEGÚN REGIÓN, 2007-2023</t>
  </si>
  <si>
    <t>C.47  PERÚ: LLAMAS ESQUILADAS POR AÑO, SEGÚN REGIÓN, 2007-2023</t>
  </si>
  <si>
    <r>
      <t>C.76  PERÚ: RENDIMIENTO PROMEDIO DE PRODUCCION DE LECHE FRESCA DE VACA POR MES, SEGÚN REGIÓN, 2023</t>
    </r>
    <r>
      <rPr>
        <b/>
        <vertAlign val="superscript"/>
        <sz val="9"/>
        <color rgb="FF333333"/>
        <rFont val="Arial Narrow"/>
        <family val="2"/>
      </rPr>
      <t>P</t>
    </r>
  </si>
  <si>
    <t>C.121  PERÚ: PRECIOS PROMEDIO PAGADOS AL PRODUCTOR DE LECHE FRESCA DE VACA POR MES, SEGÚN REGIÓN, 2023P</t>
  </si>
  <si>
    <t>C.152  PERÚ: PRECIO RECIBIDO POR EL PRODUCTOR DE HUEVO DE GALLINA POR AÑO, SEGÚN REGIÓN, 2008-2023</t>
  </si>
  <si>
    <t xml:space="preserve">    Pollo</t>
  </si>
  <si>
    <t>Fibra de
 llama</t>
  </si>
  <si>
    <t>Lana de 
ovino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</si>
</sst>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164" formatCode="_ * #,##0.00_ ;_ * \-#,##0.00_ ;_ * &quot;-&quot;??_ ;_ @_ "/>
    <numFmt numFmtId="165" formatCode="_-* #,##0.00\ _P_t_s_-;\-* #,##0.00\ _P_t_s_-;_-* &quot;-&quot;??\ _P_t_s_-;_-@_-"/>
    <numFmt numFmtId="166" formatCode="_-* #,##0\ _S_/_._-;\-* #,##0\ _S_/_._-;_-* &quot;-&quot;\ _S_/_._-;_-@_-"/>
    <numFmt numFmtId="167" formatCode="_-* #,##0.00\ _S_/_._-;\-* #,##0.00\ _S_/_._-;_-* &quot;-&quot;??\ _S_/_._-;_-@_-"/>
    <numFmt numFmtId="168" formatCode="#,##0.0_);\(#,##0.0\)"/>
    <numFmt numFmtId="169" formatCode="General_)"/>
    <numFmt numFmtId="170" formatCode="0_)"/>
    <numFmt numFmtId="171" formatCode="0.000_)"/>
    <numFmt numFmtId="172" formatCode="0.0_)"/>
    <numFmt numFmtId="173" formatCode="0.000"/>
    <numFmt numFmtId="174" formatCode="#,##0.000"/>
    <numFmt numFmtId="175" formatCode="#,##0.0"/>
    <numFmt numFmtId="176" formatCode="0.00_)"/>
    <numFmt numFmtId="177" formatCode="_-* #,##0.000_-;\-* #,##0.000_-;_-* &quot;-&quot;??_-;_-@_-"/>
    <numFmt numFmtId="178" formatCode=";;;"/>
    <numFmt numFmtId="179" formatCode="_ * #,##0.0_ ;_ * \-#,##0.0_ ;_ * &quot;-&quot;_ ;_ @_ "/>
    <numFmt numFmtId="180" formatCode="0.0_);\(0.0\)"/>
    <numFmt numFmtId="181" formatCode="0.0"/>
    <numFmt numFmtId="182" formatCode="_([$€-2]\ * #,##0.00_);_([$€-2]\ * \(#,##0.00\);_([$€-2]\ * &quot;-&quot;??_)"/>
    <numFmt numFmtId="183" formatCode="_-* #,##0.0_-;\-* #,##0.0_-;_-* &quot;-&quot;??_-;_-@_-"/>
    <numFmt numFmtId="184" formatCode="#,##0.0_ ;\-#,##0.0\ "/>
    <numFmt numFmtId="185" formatCode="#\ ###\ ###\ ###"/>
    <numFmt numFmtId="186" formatCode="###\ ###\ ###"/>
    <numFmt numFmtId="187" formatCode="##\ ###\ ##0"/>
    <numFmt numFmtId="188" formatCode="##\ ###\ ##0.0"/>
    <numFmt numFmtId="189" formatCode="#,##0.00000"/>
    <numFmt numFmtId="190" formatCode="#,##0.0;\-#,##0.0"/>
    <numFmt numFmtId="191" formatCode="#,##0_);\(#,##0\)"/>
    <numFmt numFmtId="192" formatCode="#,##0.0__"/>
    <numFmt numFmtId="193" formatCode="#,##0.0____"/>
    <numFmt numFmtId="194" formatCode="#,##0.00000_);\(#,##0.00000\)"/>
    <numFmt numFmtId="195" formatCode="#,##0__"/>
    <numFmt numFmtId="196" formatCode="#,##0________"/>
    <numFmt numFmtId="197" formatCode="#,##0__________"/>
    <numFmt numFmtId="198" formatCode="#,##0.0______"/>
    <numFmt numFmtId="199" formatCode="#,##0____"/>
    <numFmt numFmtId="200" formatCode="#,##0______"/>
    <numFmt numFmtId="201" formatCode="#,##0____________"/>
    <numFmt numFmtId="202" formatCode="#,##0.000__"/>
    <numFmt numFmtId="203" formatCode="#,##0.00__"/>
    <numFmt numFmtId="204" formatCode="#,##0.000_);\(#,##0.000\)"/>
    <numFmt numFmtId="205" formatCode="#,##0.00_ ;\-#,##0.00\ "/>
    <numFmt numFmtId="206" formatCode="0.000000"/>
    <numFmt numFmtId="207" formatCode="0.00000"/>
    <numFmt numFmtId="208" formatCode="#,##0.0______________"/>
    <numFmt numFmtId="209" formatCode="#,##0.00____________"/>
    <numFmt numFmtId="210" formatCode="#,##0.000________"/>
    <numFmt numFmtId="211" formatCode="#,##0_ ;\-#,##0\ "/>
    <numFmt numFmtId="212" formatCode="_-* #,##0.00000_-;\-* #,##0.00000_-;_-* &quot;-&quot;??_-;_-@_-"/>
    <numFmt numFmtId="213" formatCode="#,##0.0000"/>
    <numFmt numFmtId="214" formatCode="#,##0.0________"/>
    <numFmt numFmtId="215" formatCode="#,##0______________"/>
  </numFmts>
  <fonts count="76" x14ac:knownFonts="1">
    <font>
      <sz val="9"/>
      <name val="Courier"/>
    </font>
    <font>
      <sz val="10"/>
      <name val="Arial"/>
      <family val="2"/>
    </font>
    <font>
      <sz val="8"/>
      <name val="Courier"/>
      <family val="1"/>
    </font>
    <font>
      <sz val="9"/>
      <name val="Courier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sz val="8"/>
      <name val="Tms Rmn"/>
    </font>
    <font>
      <sz val="8"/>
      <name val="Times"/>
      <family val="1"/>
    </font>
    <font>
      <sz val="10"/>
      <name val="Courier"/>
      <family val="1"/>
    </font>
    <font>
      <sz val="10"/>
      <name val="Arial"/>
      <family val="2"/>
    </font>
    <font>
      <sz val="10"/>
      <name val="Tms Rmn"/>
    </font>
    <font>
      <sz val="10"/>
      <name val="Helv"/>
    </font>
    <font>
      <sz val="12"/>
      <name val="Helv"/>
    </font>
    <font>
      <sz val="9"/>
      <name val="Helv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vertAlign val="superscript"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7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b/>
      <sz val="9"/>
      <color theme="1"/>
      <name val="Arial Narrow"/>
      <family val="2"/>
    </font>
    <font>
      <u/>
      <sz val="8"/>
      <color theme="1"/>
      <name val="Arial Narrow"/>
      <family val="2"/>
    </font>
    <font>
      <b/>
      <sz val="7"/>
      <color theme="1"/>
      <name val="Arial Narrow"/>
      <family val="2"/>
    </font>
    <font>
      <i/>
      <sz val="8"/>
      <color theme="1"/>
      <name val="Arial Narrow"/>
      <family val="2"/>
    </font>
    <font>
      <b/>
      <vertAlign val="superscript"/>
      <sz val="9"/>
      <color theme="1"/>
      <name val="Arial Narrow"/>
      <family val="2"/>
    </font>
    <font>
      <sz val="8"/>
      <name val="Arial Narrow"/>
      <family val="2"/>
    </font>
    <font>
      <b/>
      <sz val="8"/>
      <color indexed="63"/>
      <name val="Arial Narrow"/>
      <family val="2"/>
    </font>
    <font>
      <b/>
      <vertAlign val="superscript"/>
      <sz val="8"/>
      <color indexed="63"/>
      <name val="Arial Narrow"/>
      <family val="2"/>
    </font>
    <font>
      <b/>
      <u/>
      <sz val="7"/>
      <color theme="1"/>
      <name val="Arial Narrow"/>
      <family val="2"/>
    </font>
    <font>
      <b/>
      <sz val="9"/>
      <color indexed="63"/>
      <name val="Arial Narrow"/>
      <family val="2"/>
    </font>
    <font>
      <sz val="8"/>
      <color indexed="63"/>
      <name val="Arial Narrow"/>
      <family val="2"/>
    </font>
    <font>
      <vertAlign val="superscript"/>
      <sz val="8"/>
      <name val="Arial Narrow"/>
      <family val="2"/>
    </font>
    <font>
      <sz val="7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sz val="9"/>
      <name val="Arial Narrow"/>
      <family val="2"/>
    </font>
    <font>
      <b/>
      <vertAlign val="superscript"/>
      <sz val="8"/>
      <name val="Arial Narrow"/>
      <family val="2"/>
    </font>
    <font>
      <b/>
      <vertAlign val="superscript"/>
      <sz val="9"/>
      <name val="Arial Narrow"/>
      <family val="2"/>
    </font>
    <font>
      <b/>
      <sz val="9"/>
      <color rgb="FF000000"/>
      <name val="Arial Narrow"/>
      <family val="2"/>
    </font>
    <font>
      <b/>
      <sz val="7"/>
      <color indexed="63"/>
      <name val="Arial"/>
      <family val="2"/>
    </font>
    <font>
      <sz val="6"/>
      <color theme="1"/>
      <name val="Arial Narrow"/>
      <family val="2"/>
    </font>
    <font>
      <vertAlign val="superscript"/>
      <sz val="6"/>
      <color theme="1"/>
      <name val="Arial Narrow"/>
      <family val="2"/>
    </font>
    <font>
      <b/>
      <sz val="6"/>
      <color theme="1"/>
      <name val="Arial Narrow"/>
      <family val="2"/>
    </font>
    <font>
      <b/>
      <u/>
      <sz val="6"/>
      <color theme="1"/>
      <name val="Arial Narrow"/>
      <family val="2"/>
    </font>
    <font>
      <sz val="6"/>
      <name val="Arial Narrow"/>
      <family val="2"/>
    </font>
    <font>
      <vertAlign val="superscript"/>
      <sz val="6"/>
      <name val="Arial Narrow"/>
      <family val="2"/>
    </font>
    <font>
      <sz val="6"/>
      <color indexed="63"/>
      <name val="Arial Narrow"/>
      <family val="2"/>
    </font>
    <font>
      <vertAlign val="superscript"/>
      <sz val="7"/>
      <color theme="1"/>
      <name val="Arial Narrow"/>
      <family val="2"/>
    </font>
    <font>
      <b/>
      <vertAlign val="superscript"/>
      <sz val="9"/>
      <color indexed="63"/>
      <name val="Arial Narrow"/>
      <family val="2"/>
    </font>
    <font>
      <b/>
      <vertAlign val="superscript"/>
      <sz val="8"/>
      <color rgb="FF333333"/>
      <name val="Arial Narrow"/>
      <family val="2"/>
    </font>
    <font>
      <b/>
      <vertAlign val="superscript"/>
      <sz val="9"/>
      <color rgb="FF333333"/>
      <name val="Arial Narrow"/>
      <family val="2"/>
    </font>
    <font>
      <b/>
      <sz val="10"/>
      <name val="Arial Narrow"/>
      <family val="2"/>
    </font>
    <font>
      <b/>
      <sz val="8"/>
      <color indexed="10"/>
      <name val="Arial Narrow"/>
      <family val="2"/>
    </font>
    <font>
      <sz val="10"/>
      <color indexed="9"/>
      <name val="Arial Narrow"/>
      <family val="2"/>
    </font>
    <font>
      <sz val="9"/>
      <name val="Arial Narrow"/>
      <family val="2"/>
    </font>
    <font>
      <b/>
      <vertAlign val="superscript"/>
      <sz val="10"/>
      <color theme="1"/>
      <name val="Arial Narrow"/>
      <family val="2"/>
    </font>
    <font>
      <b/>
      <u/>
      <sz val="9"/>
      <color indexed="63"/>
      <name val="Arial Narrow"/>
      <family val="2"/>
    </font>
    <font>
      <b/>
      <sz val="8"/>
      <color rgb="FFF4C9A0"/>
      <name val="Arial Narrow"/>
      <family val="2"/>
    </font>
    <font>
      <u/>
      <sz val="10"/>
      <name val="Arial Narrow"/>
      <family val="2"/>
    </font>
    <font>
      <u/>
      <sz val="8"/>
      <name val="Arial Narrow"/>
      <family val="2"/>
    </font>
  </fonts>
  <fills count="2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C6DDCE"/>
        <bgColor indexed="64"/>
      </patternFill>
    </fill>
    <fill>
      <patternFill patternType="solid">
        <fgColor rgb="FFECE3D9"/>
        <bgColor indexed="64"/>
      </patternFill>
    </fill>
    <fill>
      <patternFill patternType="solid">
        <fgColor rgb="FFF4C9A0"/>
        <bgColor indexed="64"/>
      </patternFill>
    </fill>
    <fill>
      <patternFill patternType="solid">
        <fgColor rgb="FFFAE4D6"/>
        <bgColor indexed="64"/>
      </patternFill>
    </fill>
    <fill>
      <patternFill patternType="solid">
        <fgColor rgb="FFFAE5D7"/>
        <bgColor indexed="64"/>
      </patternFill>
    </fill>
    <fill>
      <patternFill patternType="solid">
        <fgColor rgb="FFFDF0E5"/>
        <bgColor indexed="64"/>
      </patternFill>
    </fill>
    <fill>
      <patternFill patternType="solid">
        <fgColor rgb="FFFEE8DB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1">
    <xf numFmtId="168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6" fillId="9" borderId="1" applyNumberFormat="0" applyAlignment="0" applyProtection="0"/>
    <xf numFmtId="0" fontId="7" fillId="13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10" fillId="3" borderId="1" applyNumberFormat="0" applyAlignment="0" applyProtection="0"/>
    <xf numFmtId="182" fontId="3" fillId="0" borderId="0" applyFont="0" applyFill="0" applyBorder="0" applyAlignment="0" applyProtection="0"/>
    <xf numFmtId="0" fontId="11" fillId="17" borderId="0" applyNumberFormat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10" borderId="0" applyNumberFormat="0" applyBorder="0" applyAlignment="0" applyProtection="0"/>
    <xf numFmtId="0" fontId="20" fillId="0" borderId="0"/>
    <xf numFmtId="0" fontId="22" fillId="0" borderId="0"/>
    <xf numFmtId="0" fontId="23" fillId="0" borderId="0"/>
    <xf numFmtId="169" fontId="20" fillId="0" borderId="0"/>
    <xf numFmtId="169" fontId="24" fillId="0" borderId="0"/>
    <xf numFmtId="169" fontId="27" fillId="0" borderId="0"/>
    <xf numFmtId="37" fontId="26" fillId="0" borderId="0"/>
    <xf numFmtId="0" fontId="28" fillId="0" borderId="0"/>
    <xf numFmtId="0" fontId="20" fillId="0" borderId="0"/>
    <xf numFmtId="169" fontId="21" fillId="0" borderId="0"/>
    <xf numFmtId="169" fontId="20" fillId="0" borderId="0"/>
    <xf numFmtId="0" fontId="4" fillId="5" borderId="5" applyNumberFormat="0" applyFont="0" applyAlignment="0" applyProtection="0"/>
    <xf numFmtId="9" fontId="25" fillId="0" borderId="0" applyFont="0" applyFill="0" applyBorder="0" applyAlignment="0" applyProtection="0"/>
    <xf numFmtId="0" fontId="13" fillId="9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7" applyNumberFormat="0" applyFill="0" applyAlignment="0" applyProtection="0"/>
    <xf numFmtId="0" fontId="9" fillId="0" borderId="8" applyNumberFormat="0" applyFill="0" applyAlignment="0" applyProtection="0"/>
    <xf numFmtId="0" fontId="19" fillId="0" borderId="9" applyNumberFormat="0" applyFill="0" applyAlignment="0" applyProtection="0"/>
    <xf numFmtId="0" fontId="1" fillId="0" borderId="0"/>
    <xf numFmtId="0" fontId="20" fillId="0" borderId="0"/>
  </cellStyleXfs>
  <cellXfs count="1072">
    <xf numFmtId="168" fontId="0" fillId="0" borderId="0" xfId="0"/>
    <xf numFmtId="169" fontId="31" fillId="0" borderId="0" xfId="0" applyNumberFormat="1" applyFont="1" applyAlignment="1">
      <alignment horizontal="left" vertical="center"/>
    </xf>
    <xf numFmtId="170" fontId="29" fillId="0" borderId="0" xfId="0" applyNumberFormat="1" applyFont="1" applyAlignment="1">
      <alignment vertical="center"/>
    </xf>
    <xf numFmtId="175" fontId="31" fillId="0" borderId="0" xfId="0" applyNumberFormat="1" applyFont="1" applyAlignment="1">
      <alignment vertical="center"/>
    </xf>
    <xf numFmtId="175" fontId="29" fillId="0" borderId="0" xfId="0" applyNumberFormat="1" applyFont="1" applyAlignment="1">
      <alignment vertical="center"/>
    </xf>
    <xf numFmtId="178" fontId="29" fillId="0" borderId="0" xfId="0" applyNumberFormat="1" applyFont="1" applyAlignment="1">
      <alignment vertical="center"/>
    </xf>
    <xf numFmtId="169" fontId="29" fillId="0" borderId="0" xfId="0" applyNumberFormat="1" applyFont="1" applyAlignment="1">
      <alignment horizontal="left" vertical="center"/>
    </xf>
    <xf numFmtId="178" fontId="29" fillId="0" borderId="12" xfId="0" applyNumberFormat="1" applyFont="1" applyBorder="1" applyAlignment="1">
      <alignment vertical="center"/>
    </xf>
    <xf numFmtId="169" fontId="29" fillId="0" borderId="12" xfId="0" applyNumberFormat="1" applyFont="1" applyBorder="1" applyAlignment="1">
      <alignment horizontal="left" vertical="center"/>
    </xf>
    <xf numFmtId="169" fontId="29" fillId="0" borderId="0" xfId="0" quotePrefix="1" applyNumberFormat="1" applyFont="1" applyAlignment="1">
      <alignment horizontal="left" vertical="center"/>
    </xf>
    <xf numFmtId="172" fontId="29" fillId="0" borderId="0" xfId="0" applyNumberFormat="1" applyFont="1" applyAlignment="1">
      <alignment vertical="center"/>
    </xf>
    <xf numFmtId="0" fontId="29" fillId="0" borderId="0" xfId="38" applyFont="1" applyAlignment="1">
      <alignment vertical="center"/>
    </xf>
    <xf numFmtId="171" fontId="29" fillId="0" borderId="0" xfId="0" applyNumberFormat="1" applyFont="1" applyAlignment="1">
      <alignment vertical="center"/>
    </xf>
    <xf numFmtId="177" fontId="29" fillId="0" borderId="0" xfId="36" applyNumberFormat="1" applyFont="1" applyFill="1" applyAlignment="1" applyProtection="1">
      <alignment vertical="center"/>
    </xf>
    <xf numFmtId="184" fontId="29" fillId="0" borderId="0" xfId="32" quotePrefix="1" applyNumberFormat="1" applyFont="1" applyFill="1" applyBorder="1" applyAlignment="1" applyProtection="1">
      <alignment horizontal="right" vertical="center"/>
    </xf>
    <xf numFmtId="184" fontId="29" fillId="0" borderId="12" xfId="32" quotePrefix="1" applyNumberFormat="1" applyFont="1" applyFill="1" applyBorder="1" applyAlignment="1" applyProtection="1">
      <alignment horizontal="right" vertical="center"/>
    </xf>
    <xf numFmtId="172" fontId="31" fillId="0" borderId="0" xfId="0" applyNumberFormat="1" applyFont="1" applyAlignment="1">
      <alignment vertical="center"/>
    </xf>
    <xf numFmtId="168" fontId="29" fillId="0" borderId="0" xfId="0" applyFont="1" applyAlignment="1">
      <alignment vertical="center"/>
    </xf>
    <xf numFmtId="168" fontId="29" fillId="0" borderId="12" xfId="0" applyFont="1" applyBorder="1" applyAlignment="1">
      <alignment vertical="center"/>
    </xf>
    <xf numFmtId="175" fontId="29" fillId="0" borderId="12" xfId="0" applyNumberFormat="1" applyFont="1" applyBorder="1" applyAlignment="1">
      <alignment vertical="center"/>
    </xf>
    <xf numFmtId="175" fontId="29" fillId="0" borderId="0" xfId="36" applyNumberFormat="1" applyFont="1" applyFill="1" applyAlignment="1" applyProtection="1">
      <alignment vertical="center"/>
    </xf>
    <xf numFmtId="169" fontId="29" fillId="0" borderId="0" xfId="45" applyNumberFormat="1" applyFont="1" applyAlignment="1">
      <alignment horizontal="left" vertical="center"/>
    </xf>
    <xf numFmtId="169" fontId="29" fillId="0" borderId="0" xfId="40" quotePrefix="1" applyNumberFormat="1" applyFont="1" applyAlignment="1">
      <alignment horizontal="left" vertical="center"/>
    </xf>
    <xf numFmtId="0" fontId="31" fillId="0" borderId="12" xfId="38" applyFont="1" applyBorder="1" applyAlignment="1">
      <alignment vertical="center"/>
    </xf>
    <xf numFmtId="9" fontId="31" fillId="0" borderId="12" xfId="50" applyFont="1" applyFill="1" applyBorder="1" applyAlignment="1">
      <alignment vertical="center"/>
    </xf>
    <xf numFmtId="0" fontId="31" fillId="0" borderId="0" xfId="38" applyFont="1" applyAlignment="1">
      <alignment vertical="center"/>
    </xf>
    <xf numFmtId="0" fontId="29" fillId="0" borderId="0" xfId="38" applyFont="1" applyAlignment="1">
      <alignment horizontal="left" vertical="center"/>
    </xf>
    <xf numFmtId="0" fontId="34" fillId="0" borderId="0" xfId="38" applyFont="1" applyAlignment="1">
      <alignment vertical="center"/>
    </xf>
    <xf numFmtId="169" fontId="29" fillId="0" borderId="0" xfId="38" applyNumberFormat="1" applyFont="1" applyAlignment="1">
      <alignment horizontal="left" vertical="center"/>
    </xf>
    <xf numFmtId="169" fontId="29" fillId="0" borderId="12" xfId="38" applyNumberFormat="1" applyFont="1" applyBorder="1" applyAlignment="1">
      <alignment horizontal="left" vertical="center"/>
    </xf>
    <xf numFmtId="169" fontId="29" fillId="0" borderId="0" xfId="40" applyNumberFormat="1" applyFont="1" applyAlignment="1">
      <alignment horizontal="left" vertical="center"/>
    </xf>
    <xf numFmtId="170" fontId="31" fillId="0" borderId="0" xfId="45" quotePrefix="1" applyNumberFormat="1" applyFont="1" applyAlignment="1">
      <alignment horizontal="left" vertical="center"/>
    </xf>
    <xf numFmtId="169" fontId="29" fillId="0" borderId="0" xfId="45" quotePrefix="1" applyNumberFormat="1" applyFont="1" applyAlignment="1">
      <alignment horizontal="left" vertical="center"/>
    </xf>
    <xf numFmtId="169" fontId="31" fillId="0" borderId="0" xfId="0" applyNumberFormat="1" applyFont="1" applyAlignment="1">
      <alignment vertical="center"/>
    </xf>
    <xf numFmtId="0" fontId="31" fillId="0" borderId="12" xfId="45" applyFont="1" applyBorder="1" applyAlignment="1">
      <alignment vertical="center"/>
    </xf>
    <xf numFmtId="0" fontId="31" fillId="0" borderId="0" xfId="45" applyFont="1" applyAlignment="1">
      <alignment horizontal="centerContinuous" vertical="center"/>
    </xf>
    <xf numFmtId="0" fontId="29" fillId="0" borderId="12" xfId="45" applyFont="1" applyBorder="1" applyAlignment="1">
      <alignment vertical="center"/>
    </xf>
    <xf numFmtId="3" fontId="29" fillId="0" borderId="0" xfId="47" applyNumberFormat="1" applyFont="1" applyAlignment="1">
      <alignment horizontal="right" vertical="center"/>
    </xf>
    <xf numFmtId="168" fontId="30" fillId="0" borderId="0" xfId="0" applyFont="1"/>
    <xf numFmtId="169" fontId="29" fillId="0" borderId="0" xfId="48" quotePrefix="1" applyFont="1" applyAlignment="1">
      <alignment horizontal="left" vertical="center"/>
    </xf>
    <xf numFmtId="180" fontId="29" fillId="0" borderId="0" xfId="0" applyNumberFormat="1" applyFont="1" applyAlignment="1">
      <alignment vertical="center"/>
    </xf>
    <xf numFmtId="168" fontId="31" fillId="0" borderId="0" xfId="0" applyFont="1" applyAlignment="1">
      <alignment vertical="center"/>
    </xf>
    <xf numFmtId="168" fontId="29" fillId="0" borderId="0" xfId="0" applyFont="1" applyAlignment="1">
      <alignment horizontal="center" vertical="center"/>
    </xf>
    <xf numFmtId="181" fontId="29" fillId="0" borderId="0" xfId="0" applyNumberFormat="1" applyFont="1" applyAlignment="1">
      <alignment horizontal="center" vertical="center"/>
    </xf>
    <xf numFmtId="181" fontId="29" fillId="0" borderId="12" xfId="0" applyNumberFormat="1" applyFont="1" applyBorder="1" applyAlignment="1">
      <alignment horizontal="center" vertical="center"/>
    </xf>
    <xf numFmtId="191" fontId="29" fillId="0" borderId="0" xfId="0" applyNumberFormat="1" applyFont="1" applyAlignment="1">
      <alignment vertical="center"/>
    </xf>
    <xf numFmtId="194" fontId="29" fillId="0" borderId="0" xfId="0" applyNumberFormat="1" applyFont="1" applyAlignment="1">
      <alignment vertical="center"/>
    </xf>
    <xf numFmtId="172" fontId="34" fillId="0" borderId="0" xfId="0" applyNumberFormat="1" applyFont="1" applyAlignment="1">
      <alignment vertical="center"/>
    </xf>
    <xf numFmtId="179" fontId="38" fillId="0" borderId="0" xfId="33" applyNumberFormat="1" applyFont="1" applyFill="1" applyAlignment="1">
      <alignment vertical="center"/>
    </xf>
    <xf numFmtId="168" fontId="34" fillId="0" borderId="0" xfId="0" applyFont="1" applyAlignment="1">
      <alignment vertical="center"/>
    </xf>
    <xf numFmtId="169" fontId="34" fillId="0" borderId="0" xfId="0" applyNumberFormat="1" applyFont="1" applyAlignment="1">
      <alignment horizontal="left" vertical="center"/>
    </xf>
    <xf numFmtId="171" fontId="34" fillId="0" borderId="0" xfId="0" applyNumberFormat="1" applyFont="1" applyAlignment="1">
      <alignment vertical="center"/>
    </xf>
    <xf numFmtId="168" fontId="36" fillId="0" borderId="0" xfId="0" applyFont="1" applyAlignment="1">
      <alignment vertical="center"/>
    </xf>
    <xf numFmtId="168" fontId="36" fillId="0" borderId="0" xfId="0" applyFont="1" applyAlignment="1">
      <alignment vertical="top"/>
    </xf>
    <xf numFmtId="168" fontId="36" fillId="0" borderId="0" xfId="0" applyFont="1"/>
    <xf numFmtId="169" fontId="36" fillId="0" borderId="0" xfId="0" applyNumberFormat="1" applyFont="1" applyAlignment="1">
      <alignment vertical="center"/>
    </xf>
    <xf numFmtId="168" fontId="30" fillId="0" borderId="0" xfId="0" applyFont="1" applyAlignment="1">
      <alignment vertical="center"/>
    </xf>
    <xf numFmtId="169" fontId="31" fillId="0" borderId="0" xfId="38" applyNumberFormat="1" applyFont="1" applyAlignment="1">
      <alignment horizontal="centerContinuous" vertical="center"/>
    </xf>
    <xf numFmtId="173" fontId="31" fillId="0" borderId="0" xfId="38" applyNumberFormat="1" applyFont="1" applyAlignment="1">
      <alignment horizontal="centerContinuous" vertical="center"/>
    </xf>
    <xf numFmtId="3" fontId="29" fillId="0" borderId="0" xfId="38" applyNumberFormat="1" applyFont="1" applyAlignment="1">
      <alignment vertical="center"/>
    </xf>
    <xf numFmtId="0" fontId="29" fillId="0" borderId="0" xfId="38" quotePrefix="1" applyFont="1" applyAlignment="1">
      <alignment vertical="center"/>
    </xf>
    <xf numFmtId="0" fontId="29" fillId="0" borderId="12" xfId="38" applyFont="1" applyBorder="1" applyAlignment="1">
      <alignment vertical="center"/>
    </xf>
    <xf numFmtId="37" fontId="29" fillId="0" borderId="0" xfId="46" applyNumberFormat="1" applyFont="1" applyAlignment="1">
      <alignment horizontal="right" vertical="center"/>
    </xf>
    <xf numFmtId="37" fontId="29" fillId="0" borderId="0" xfId="38" applyNumberFormat="1" applyFont="1" applyAlignment="1">
      <alignment horizontal="right" vertical="center"/>
    </xf>
    <xf numFmtId="37" fontId="39" fillId="0" borderId="0" xfId="46" applyNumberFormat="1" applyFont="1" applyAlignment="1">
      <alignment horizontal="right" vertical="center"/>
    </xf>
    <xf numFmtId="37" fontId="39" fillId="0" borderId="0" xfId="38" applyNumberFormat="1" applyFont="1" applyAlignment="1">
      <alignment horizontal="right" vertical="center"/>
    </xf>
    <xf numFmtId="0" fontId="29" fillId="0" borderId="0" xfId="38" quotePrefix="1" applyFont="1" applyAlignment="1">
      <alignment horizontal="left" vertical="center"/>
    </xf>
    <xf numFmtId="37" fontId="29" fillId="0" borderId="12" xfId="38" applyNumberFormat="1" applyFont="1" applyBorder="1" applyAlignment="1">
      <alignment horizontal="right" vertical="center"/>
    </xf>
    <xf numFmtId="3" fontId="29" fillId="0" borderId="0" xfId="38" applyNumberFormat="1" applyFont="1" applyAlignment="1">
      <alignment horizontal="right" vertical="center"/>
    </xf>
    <xf numFmtId="37" fontId="29" fillId="0" borderId="0" xfId="40" applyNumberFormat="1" applyFont="1" applyAlignment="1">
      <alignment vertical="center"/>
    </xf>
    <xf numFmtId="0" fontId="29" fillId="0" borderId="0" xfId="40" applyFont="1" applyAlignment="1">
      <alignment vertical="center"/>
    </xf>
    <xf numFmtId="0" fontId="29" fillId="0" borderId="12" xfId="40" applyFont="1" applyBorder="1" applyAlignment="1">
      <alignment vertical="center"/>
    </xf>
    <xf numFmtId="0" fontId="29" fillId="0" borderId="13" xfId="40" applyFont="1" applyBorder="1" applyAlignment="1">
      <alignment horizontal="center" vertical="center"/>
    </xf>
    <xf numFmtId="0" fontId="29" fillId="0" borderId="0" xfId="40" applyFont="1" applyAlignment="1">
      <alignment horizontal="center" vertical="center"/>
    </xf>
    <xf numFmtId="3" fontId="29" fillId="0" borderId="0" xfId="40" applyNumberFormat="1" applyFont="1" applyAlignment="1">
      <alignment vertical="center"/>
    </xf>
    <xf numFmtId="174" fontId="29" fillId="0" borderId="0" xfId="40" applyNumberFormat="1" applyFont="1" applyAlignment="1">
      <alignment vertical="center"/>
    </xf>
    <xf numFmtId="0" fontId="29" fillId="0" borderId="12" xfId="40" applyFont="1" applyBorder="1" applyAlignment="1">
      <alignment horizontal="center" vertical="center"/>
    </xf>
    <xf numFmtId="174" fontId="29" fillId="0" borderId="12" xfId="40" applyNumberFormat="1" applyFont="1" applyBorder="1" applyAlignment="1">
      <alignment vertical="center"/>
    </xf>
    <xf numFmtId="0" fontId="29" fillId="0" borderId="0" xfId="40" applyFont="1" applyAlignment="1">
      <alignment horizontal="left" vertical="center"/>
    </xf>
    <xf numFmtId="0" fontId="29" fillId="0" borderId="0" xfId="45" applyFont="1" applyAlignment="1">
      <alignment vertical="center"/>
    </xf>
    <xf numFmtId="169" fontId="31" fillId="0" borderId="0" xfId="45" applyNumberFormat="1" applyFont="1" applyAlignment="1">
      <alignment horizontal="left" vertical="center"/>
    </xf>
    <xf numFmtId="0" fontId="33" fillId="0" borderId="0" xfId="45" applyFont="1" applyAlignment="1">
      <alignment vertical="center"/>
    </xf>
    <xf numFmtId="4" fontId="31" fillId="0" borderId="0" xfId="35" applyNumberFormat="1" applyFont="1" applyFill="1" applyBorder="1" applyAlignment="1" applyProtection="1">
      <alignment vertical="center"/>
    </xf>
    <xf numFmtId="4" fontId="29" fillId="0" borderId="0" xfId="35" applyNumberFormat="1" applyFont="1" applyFill="1" applyBorder="1" applyAlignment="1" applyProtection="1">
      <alignment horizontal="right" vertical="center"/>
    </xf>
    <xf numFmtId="4" fontId="29" fillId="0" borderId="0" xfId="35" applyNumberFormat="1" applyFont="1" applyFill="1" applyBorder="1" applyAlignment="1" applyProtection="1">
      <alignment vertical="center"/>
    </xf>
    <xf numFmtId="169" fontId="31" fillId="0" borderId="12" xfId="45" applyNumberFormat="1" applyFont="1" applyBorder="1" applyAlignment="1">
      <alignment horizontal="left" vertical="center"/>
    </xf>
    <xf numFmtId="3" fontId="29" fillId="0" borderId="12" xfId="35" applyNumberFormat="1" applyFont="1" applyFill="1" applyBorder="1" applyAlignment="1" applyProtection="1">
      <alignment vertical="center"/>
    </xf>
    <xf numFmtId="3" fontId="29" fillId="0" borderId="0" xfId="45" applyNumberFormat="1" applyFont="1" applyAlignment="1">
      <alignment vertical="center"/>
    </xf>
    <xf numFmtId="3" fontId="31" fillId="0" borderId="0" xfId="35" applyNumberFormat="1" applyFont="1" applyFill="1" applyBorder="1" applyAlignment="1" applyProtection="1">
      <alignment vertical="center"/>
    </xf>
    <xf numFmtId="37" fontId="29" fillId="0" borderId="0" xfId="45" applyNumberFormat="1" applyFont="1" applyAlignment="1">
      <alignment horizontal="right" vertical="center"/>
    </xf>
    <xf numFmtId="3" fontId="29" fillId="0" borderId="0" xfId="45" applyNumberFormat="1" applyFont="1" applyAlignment="1">
      <alignment horizontal="right" vertical="center"/>
    </xf>
    <xf numFmtId="190" fontId="29" fillId="0" borderId="0" xfId="45" applyNumberFormat="1" applyFont="1" applyAlignment="1">
      <alignment horizontal="right" vertical="center"/>
    </xf>
    <xf numFmtId="37" fontId="29" fillId="0" borderId="0" xfId="44" applyFont="1" applyAlignment="1">
      <alignment horizontal="left" vertical="center"/>
    </xf>
    <xf numFmtId="37" fontId="29" fillId="0" borderId="0" xfId="44" applyFont="1" applyAlignment="1">
      <alignment horizontal="centerContinuous" vertical="center"/>
    </xf>
    <xf numFmtId="37" fontId="29" fillId="0" borderId="0" xfId="44" applyFont="1" applyAlignment="1">
      <alignment vertical="center"/>
    </xf>
    <xf numFmtId="37" fontId="29" fillId="0" borderId="12" xfId="44" applyFont="1" applyBorder="1" applyAlignment="1">
      <alignment vertical="center"/>
    </xf>
    <xf numFmtId="37" fontId="29" fillId="0" borderId="12" xfId="44" applyFont="1" applyBorder="1" applyAlignment="1">
      <alignment horizontal="left" vertical="center"/>
    </xf>
    <xf numFmtId="3" fontId="29" fillId="0" borderId="12" xfId="40" applyNumberFormat="1" applyFont="1" applyBorder="1" applyAlignment="1">
      <alignment vertical="center"/>
    </xf>
    <xf numFmtId="37" fontId="29" fillId="0" borderId="0" xfId="44" quotePrefix="1" applyFont="1" applyAlignment="1">
      <alignment vertical="center"/>
    </xf>
    <xf numFmtId="37" fontId="31" fillId="0" borderId="0" xfId="44" applyFont="1" applyAlignment="1">
      <alignment vertical="center"/>
    </xf>
    <xf numFmtId="0" fontId="29" fillId="0" borderId="0" xfId="40" quotePrefix="1" applyFont="1" applyAlignment="1">
      <alignment vertical="center"/>
    </xf>
    <xf numFmtId="0" fontId="31" fillId="0" borderId="0" xfId="40" quotePrefix="1" applyFont="1" applyAlignment="1">
      <alignment vertical="center"/>
    </xf>
    <xf numFmtId="0" fontId="29" fillId="0" borderId="0" xfId="40" quotePrefix="1" applyFont="1" applyAlignment="1">
      <alignment horizontal="left" vertical="center"/>
    </xf>
    <xf numFmtId="175" fontId="29" fillId="0" borderId="0" xfId="40" applyNumberFormat="1" applyFont="1" applyAlignment="1">
      <alignment vertical="center"/>
    </xf>
    <xf numFmtId="3" fontId="29" fillId="0" borderId="0" xfId="40" applyNumberFormat="1" applyFont="1" applyAlignment="1">
      <alignment horizontal="right" vertical="center"/>
    </xf>
    <xf numFmtId="4" fontId="29" fillId="0" borderId="0" xfId="40" applyNumberFormat="1" applyFont="1" applyAlignment="1">
      <alignment vertical="center"/>
    </xf>
    <xf numFmtId="0" fontId="31" fillId="0" borderId="0" xfId="40" applyFont="1" applyAlignment="1">
      <alignment vertical="center"/>
    </xf>
    <xf numFmtId="0" fontId="29" fillId="0" borderId="12" xfId="40" quotePrefix="1" applyFont="1" applyBorder="1" applyAlignment="1">
      <alignment horizontal="center" vertical="center"/>
    </xf>
    <xf numFmtId="0" fontId="31" fillId="0" borderId="0" xfId="40" applyFont="1" applyAlignment="1">
      <alignment horizontal="centerContinuous" vertical="center"/>
    </xf>
    <xf numFmtId="0" fontId="29" fillId="0" borderId="0" xfId="40" applyFont="1" applyAlignment="1">
      <alignment horizontal="centerContinuous" vertical="center"/>
    </xf>
    <xf numFmtId="0" fontId="31" fillId="0" borderId="10" xfId="40" applyFont="1" applyBorder="1" applyAlignment="1">
      <alignment horizontal="centerContinuous" vertical="center"/>
    </xf>
    <xf numFmtId="2" fontId="31" fillId="0" borderId="10" xfId="40" applyNumberFormat="1" applyFont="1" applyBorder="1" applyAlignment="1">
      <alignment horizontal="centerContinuous" vertical="center"/>
    </xf>
    <xf numFmtId="0" fontId="29" fillId="0" borderId="13" xfId="40" applyFont="1" applyBorder="1" applyAlignment="1">
      <alignment vertical="center"/>
    </xf>
    <xf numFmtId="0" fontId="29" fillId="0" borderId="13" xfId="40" applyFont="1" applyBorder="1" applyAlignment="1">
      <alignment horizontal="centerContinuous" vertical="center"/>
    </xf>
    <xf numFmtId="0" fontId="29" fillId="0" borderId="10" xfId="40" applyFont="1" applyBorder="1" applyAlignment="1">
      <alignment vertical="center"/>
    </xf>
    <xf numFmtId="2" fontId="29" fillId="0" borderId="10" xfId="40" applyNumberFormat="1" applyFont="1" applyBorder="1" applyAlignment="1">
      <alignment vertical="center"/>
    </xf>
    <xf numFmtId="2" fontId="29" fillId="0" borderId="0" xfId="40" applyNumberFormat="1" applyFont="1" applyAlignment="1">
      <alignment horizontal="right" vertical="center"/>
    </xf>
    <xf numFmtId="2" fontId="29" fillId="0" borderId="0" xfId="40" applyNumberFormat="1" applyFont="1" applyAlignment="1">
      <alignment vertical="center"/>
    </xf>
    <xf numFmtId="0" fontId="29" fillId="0" borderId="12" xfId="40" quotePrefix="1" applyFont="1" applyBorder="1" applyAlignment="1">
      <alignment horizontal="left" vertical="center"/>
    </xf>
    <xf numFmtId="2" fontId="29" fillId="0" borderId="12" xfId="40" applyNumberFormat="1" applyFont="1" applyBorder="1" applyAlignment="1">
      <alignment horizontal="right" vertical="center"/>
    </xf>
    <xf numFmtId="0" fontId="31" fillId="0" borderId="0" xfId="40" quotePrefix="1" applyFont="1" applyAlignment="1">
      <alignment horizontal="left" vertical="center"/>
    </xf>
    <xf numFmtId="2" fontId="29" fillId="0" borderId="11" xfId="40" applyNumberFormat="1" applyFont="1" applyBorder="1" applyAlignment="1">
      <alignment horizontal="right" vertical="center"/>
    </xf>
    <xf numFmtId="2" fontId="29" fillId="0" borderId="12" xfId="40" applyNumberFormat="1" applyFont="1" applyBorder="1" applyAlignment="1">
      <alignment vertical="center"/>
    </xf>
    <xf numFmtId="2" fontId="31" fillId="0" borderId="0" xfId="40" applyNumberFormat="1" applyFont="1" applyAlignment="1">
      <alignment vertical="center"/>
    </xf>
    <xf numFmtId="169" fontId="29" fillId="0" borderId="0" xfId="41" quotePrefix="1" applyFont="1" applyAlignment="1">
      <alignment horizontal="left" vertical="center"/>
    </xf>
    <xf numFmtId="169" fontId="29" fillId="0" borderId="0" xfId="41" quotePrefix="1" applyFont="1" applyAlignment="1">
      <alignment horizontal="center" vertical="center"/>
    </xf>
    <xf numFmtId="169" fontId="29" fillId="0" borderId="0" xfId="41" applyFont="1" applyAlignment="1">
      <alignment vertical="center"/>
    </xf>
    <xf numFmtId="169" fontId="29" fillId="0" borderId="0" xfId="41" applyFont="1" applyAlignment="1">
      <alignment horizontal="center" vertical="center"/>
    </xf>
    <xf numFmtId="4" fontId="31" fillId="0" borderId="0" xfId="41" applyNumberFormat="1" applyFont="1" applyAlignment="1">
      <alignment vertical="center"/>
    </xf>
    <xf numFmtId="176" fontId="29" fillId="0" borderId="0" xfId="41" applyNumberFormat="1" applyFont="1" applyAlignment="1">
      <alignment horizontal="right" vertical="center"/>
    </xf>
    <xf numFmtId="4" fontId="29" fillId="0" borderId="0" xfId="41" applyNumberFormat="1" applyFont="1" applyAlignment="1">
      <alignment vertical="center"/>
    </xf>
    <xf numFmtId="175" fontId="29" fillId="0" borderId="0" xfId="41" applyNumberFormat="1" applyFont="1" applyAlignment="1">
      <alignment vertical="center"/>
    </xf>
    <xf numFmtId="169" fontId="29" fillId="0" borderId="12" xfId="41" applyFont="1" applyBorder="1" applyAlignment="1">
      <alignment vertical="center"/>
    </xf>
    <xf numFmtId="169" fontId="29" fillId="0" borderId="0" xfId="41" quotePrefix="1" applyFont="1" applyAlignment="1">
      <alignment vertical="center"/>
    </xf>
    <xf numFmtId="174" fontId="29" fillId="0" borderId="0" xfId="41" applyNumberFormat="1" applyFont="1" applyAlignment="1">
      <alignment vertical="center"/>
    </xf>
    <xf numFmtId="169" fontId="29" fillId="0" borderId="0" xfId="42" applyFont="1" applyAlignment="1">
      <alignment vertical="center"/>
    </xf>
    <xf numFmtId="169" fontId="29" fillId="0" borderId="0" xfId="42" applyFont="1" applyAlignment="1">
      <alignment horizontal="center" vertical="center"/>
    </xf>
    <xf numFmtId="169" fontId="29" fillId="0" borderId="0" xfId="42" quotePrefix="1" applyFont="1" applyAlignment="1">
      <alignment vertical="center"/>
    </xf>
    <xf numFmtId="169" fontId="29" fillId="0" borderId="0" xfId="42" quotePrefix="1" applyFont="1" applyAlignment="1">
      <alignment horizontal="center" vertical="center"/>
    </xf>
    <xf numFmtId="169" fontId="29" fillId="0" borderId="12" xfId="42" applyFont="1" applyBorder="1" applyAlignment="1">
      <alignment horizontal="center" vertical="center"/>
    </xf>
    <xf numFmtId="169" fontId="29" fillId="0" borderId="0" xfId="42" quotePrefix="1" applyFont="1" applyAlignment="1">
      <alignment horizontal="left" vertical="center"/>
    </xf>
    <xf numFmtId="169" fontId="29" fillId="0" borderId="0" xfId="42" applyFont="1" applyAlignment="1">
      <alignment horizontal="left" vertical="center"/>
    </xf>
    <xf numFmtId="169" fontId="29" fillId="0" borderId="12" xfId="42" applyFont="1" applyBorder="1" applyAlignment="1">
      <alignment vertical="center"/>
    </xf>
    <xf numFmtId="3" fontId="29" fillId="0" borderId="0" xfId="41" applyNumberFormat="1" applyFont="1" applyAlignment="1">
      <alignment vertical="center"/>
    </xf>
    <xf numFmtId="173" fontId="31" fillId="0" borderId="12" xfId="38" applyNumberFormat="1" applyFont="1" applyBorder="1" applyAlignment="1">
      <alignment vertical="center"/>
    </xf>
    <xf numFmtId="175" fontId="29" fillId="0" borderId="0" xfId="42" applyNumberFormat="1" applyFont="1" applyAlignment="1">
      <alignment vertical="center"/>
    </xf>
    <xf numFmtId="169" fontId="29" fillId="0" borderId="12" xfId="42" applyFont="1" applyBorder="1" applyAlignment="1">
      <alignment horizontal="left" vertical="center"/>
    </xf>
    <xf numFmtId="175" fontId="31" fillId="0" borderId="0" xfId="42" applyNumberFormat="1" applyFont="1" applyAlignment="1">
      <alignment vertical="center"/>
    </xf>
    <xf numFmtId="169" fontId="29" fillId="0" borderId="0" xfId="41" applyFont="1" applyAlignment="1">
      <alignment horizontal="left" vertical="center"/>
    </xf>
    <xf numFmtId="174" fontId="29" fillId="0" borderId="0" xfId="41" applyNumberFormat="1" applyFont="1" applyAlignment="1">
      <alignment horizontal="right" vertical="center"/>
    </xf>
    <xf numFmtId="169" fontId="29" fillId="0" borderId="12" xfId="41" applyFont="1" applyBorder="1" applyAlignment="1">
      <alignment horizontal="left" vertical="center"/>
    </xf>
    <xf numFmtId="175" fontId="29" fillId="0" borderId="0" xfId="41" applyNumberFormat="1" applyFont="1" applyAlignment="1">
      <alignment horizontal="right" vertical="center"/>
    </xf>
    <xf numFmtId="169" fontId="29" fillId="0" borderId="0" xfId="41" applyFont="1" applyAlignment="1">
      <alignment horizontal="right" vertical="center"/>
    </xf>
    <xf numFmtId="3" fontId="29" fillId="0" borderId="12" xfId="41" applyNumberFormat="1" applyFont="1" applyBorder="1" applyAlignment="1">
      <alignment vertical="center"/>
    </xf>
    <xf numFmtId="37" fontId="29" fillId="0" borderId="0" xfId="41" applyNumberFormat="1" applyFont="1" applyAlignment="1">
      <alignment vertical="center"/>
    </xf>
    <xf numFmtId="0" fontId="29" fillId="0" borderId="0" xfId="40" applyFont="1" applyAlignment="1">
      <alignment horizontal="right" vertical="center"/>
    </xf>
    <xf numFmtId="181" fontId="29" fillId="0" borderId="0" xfId="41" applyNumberFormat="1" applyFont="1" applyAlignment="1">
      <alignment vertical="center"/>
    </xf>
    <xf numFmtId="4" fontId="29" fillId="0" borderId="0" xfId="45" applyNumberFormat="1" applyFont="1" applyAlignment="1">
      <alignment vertical="center"/>
    </xf>
    <xf numFmtId="0" fontId="31" fillId="0" borderId="0" xfId="45" applyFont="1" applyAlignment="1">
      <alignment horizontal="center" vertical="center"/>
    </xf>
    <xf numFmtId="0" fontId="31" fillId="0" borderId="0" xfId="45" applyFont="1" applyAlignment="1">
      <alignment vertical="center"/>
    </xf>
    <xf numFmtId="185" fontId="29" fillId="0" borderId="0" xfId="40" applyNumberFormat="1" applyFont="1" applyAlignment="1">
      <alignment vertical="center"/>
    </xf>
    <xf numFmtId="185" fontId="29" fillId="0" borderId="0" xfId="40" applyNumberFormat="1" applyFont="1" applyAlignment="1">
      <alignment horizontal="right" vertical="center"/>
    </xf>
    <xf numFmtId="174" fontId="29" fillId="0" borderId="0" xfId="34" applyNumberFormat="1" applyFont="1" applyFill="1" applyAlignment="1">
      <alignment vertical="center"/>
    </xf>
    <xf numFmtId="4" fontId="29" fillId="0" borderId="12" xfId="40" applyNumberFormat="1" applyFont="1" applyBorder="1" applyAlignment="1">
      <alignment vertical="center"/>
    </xf>
    <xf numFmtId="0" fontId="29" fillId="0" borderId="0" xfId="39" applyFont="1" applyAlignment="1">
      <alignment vertical="center"/>
    </xf>
    <xf numFmtId="3" fontId="29" fillId="0" borderId="0" xfId="39" applyNumberFormat="1" applyFont="1" applyAlignment="1">
      <alignment vertical="center"/>
    </xf>
    <xf numFmtId="0" fontId="29" fillId="0" borderId="0" xfId="39" applyFont="1" applyAlignment="1">
      <alignment horizontal="left" vertical="center"/>
    </xf>
    <xf numFmtId="0" fontId="36" fillId="0" borderId="0" xfId="38" quotePrefix="1" applyFont="1"/>
    <xf numFmtId="195" fontId="29" fillId="0" borderId="0" xfId="38" applyNumberFormat="1" applyFont="1" applyAlignment="1">
      <alignment vertical="center"/>
    </xf>
    <xf numFmtId="195" fontId="29" fillId="0" borderId="0" xfId="46" applyNumberFormat="1" applyFont="1" applyAlignment="1">
      <alignment horizontal="right" vertical="center"/>
    </xf>
    <xf numFmtId="195" fontId="29" fillId="0" borderId="0" xfId="38" applyNumberFormat="1" applyFont="1" applyAlignment="1">
      <alignment horizontal="right" vertical="center"/>
    </xf>
    <xf numFmtId="0" fontId="36" fillId="0" borderId="0" xfId="38" quotePrefix="1" applyFont="1" applyAlignment="1">
      <alignment vertical="top"/>
    </xf>
    <xf numFmtId="3" fontId="29" fillId="0" borderId="0" xfId="38" quotePrefix="1" applyNumberFormat="1" applyFont="1" applyAlignment="1">
      <alignment horizontal="center" vertical="top"/>
    </xf>
    <xf numFmtId="0" fontId="29" fillId="0" borderId="0" xfId="38" applyFont="1" applyAlignment="1">
      <alignment vertical="top"/>
    </xf>
    <xf numFmtId="169" fontId="36" fillId="0" borderId="0" xfId="0" applyNumberFormat="1" applyFont="1"/>
    <xf numFmtId="0" fontId="34" fillId="0" borderId="0" xfId="39" applyFont="1" applyAlignment="1">
      <alignment horizontal="fill" vertical="center"/>
    </xf>
    <xf numFmtId="0" fontId="36" fillId="0" borderId="0" xfId="39" applyFont="1"/>
    <xf numFmtId="3" fontId="34" fillId="0" borderId="0" xfId="40" applyNumberFormat="1" applyFont="1" applyAlignment="1">
      <alignment vertical="center"/>
    </xf>
    <xf numFmtId="4" fontId="34" fillId="0" borderId="0" xfId="40" applyNumberFormat="1" applyFont="1" applyAlignment="1">
      <alignment vertical="center"/>
    </xf>
    <xf numFmtId="0" fontId="34" fillId="0" borderId="0" xfId="40" applyFont="1" applyAlignment="1">
      <alignment vertical="center"/>
    </xf>
    <xf numFmtId="169" fontId="34" fillId="0" borderId="0" xfId="40" quotePrefix="1" applyNumberFormat="1" applyFont="1" applyAlignment="1">
      <alignment horizontal="left" vertical="center"/>
    </xf>
    <xf numFmtId="4" fontId="29" fillId="0" borderId="10" xfId="40" applyNumberFormat="1" applyFont="1" applyBorder="1" applyAlignment="1">
      <alignment vertical="center"/>
    </xf>
    <xf numFmtId="3" fontId="36" fillId="0" borderId="0" xfId="40" applyNumberFormat="1" applyFont="1"/>
    <xf numFmtId="0" fontId="36" fillId="0" borderId="0" xfId="40" applyFont="1" applyAlignment="1">
      <alignment vertical="center"/>
    </xf>
    <xf numFmtId="0" fontId="36" fillId="0" borderId="0" xfId="40" applyFont="1"/>
    <xf numFmtId="0" fontId="36" fillId="0" borderId="0" xfId="40" applyFont="1" applyAlignment="1">
      <alignment vertical="top"/>
    </xf>
    <xf numFmtId="3" fontId="34" fillId="0" borderId="0" xfId="40" applyNumberFormat="1" applyFont="1" applyAlignment="1">
      <alignment horizontal="right" vertical="center"/>
    </xf>
    <xf numFmtId="185" fontId="34" fillId="0" borderId="0" xfId="40" applyNumberFormat="1" applyFont="1" applyAlignment="1">
      <alignment vertical="center"/>
    </xf>
    <xf numFmtId="0" fontId="36" fillId="0" borderId="0" xfId="40" quotePrefix="1" applyFont="1" applyAlignment="1">
      <alignment vertical="top"/>
    </xf>
    <xf numFmtId="195" fontId="31" fillId="0" borderId="0" xfId="40" applyNumberFormat="1" applyFont="1" applyAlignment="1">
      <alignment vertical="center"/>
    </xf>
    <xf numFmtId="195" fontId="29" fillId="0" borderId="0" xfId="40" applyNumberFormat="1" applyFont="1" applyAlignment="1">
      <alignment vertical="center"/>
    </xf>
    <xf numFmtId="196" fontId="31" fillId="0" borderId="0" xfId="40" applyNumberFormat="1" applyFont="1" applyAlignment="1">
      <alignment vertical="center"/>
    </xf>
    <xf numFmtId="196" fontId="29" fillId="0" borderId="0" xfId="40" applyNumberFormat="1" applyFont="1" applyAlignment="1">
      <alignment vertical="center"/>
    </xf>
    <xf numFmtId="197" fontId="31" fillId="0" borderId="0" xfId="40" applyNumberFormat="1" applyFont="1" applyAlignment="1">
      <alignment vertical="center"/>
    </xf>
    <xf numFmtId="197" fontId="29" fillId="0" borderId="0" xfId="40" applyNumberFormat="1" applyFont="1" applyAlignment="1">
      <alignment vertical="center"/>
    </xf>
    <xf numFmtId="0" fontId="36" fillId="0" borderId="0" xfId="40" quotePrefix="1" applyFont="1"/>
    <xf numFmtId="192" fontId="31" fillId="0" borderId="0" xfId="0" applyNumberFormat="1" applyFont="1" applyAlignment="1">
      <alignment vertical="center"/>
    </xf>
    <xf numFmtId="192" fontId="29" fillId="0" borderId="0" xfId="0" applyNumberFormat="1" applyFont="1" applyAlignment="1">
      <alignment vertical="center"/>
    </xf>
    <xf numFmtId="192" fontId="29" fillId="0" borderId="12" xfId="0" applyNumberFormat="1" applyFont="1" applyBorder="1" applyAlignment="1">
      <alignment vertical="center"/>
    </xf>
    <xf numFmtId="193" fontId="29" fillId="0" borderId="0" xfId="0" applyNumberFormat="1" applyFont="1" applyAlignment="1">
      <alignment vertical="center"/>
    </xf>
    <xf numFmtId="198" fontId="29" fillId="0" borderId="0" xfId="0" applyNumberFormat="1" applyFont="1" applyAlignment="1">
      <alignment vertical="center"/>
    </xf>
    <xf numFmtId="198" fontId="29" fillId="0" borderId="0" xfId="32" quotePrefix="1" applyNumberFormat="1" applyFont="1" applyFill="1" applyBorder="1" applyAlignment="1" applyProtection="1">
      <alignment horizontal="right" vertical="center"/>
    </xf>
    <xf numFmtId="198" fontId="29" fillId="0" borderId="12" xfId="32" quotePrefix="1" applyNumberFormat="1" applyFont="1" applyFill="1" applyBorder="1" applyAlignment="1" applyProtection="1">
      <alignment horizontal="right" vertical="center"/>
    </xf>
    <xf numFmtId="193" fontId="29" fillId="0" borderId="12" xfId="0" applyNumberFormat="1" applyFont="1" applyBorder="1" applyAlignment="1">
      <alignment vertical="center"/>
    </xf>
    <xf numFmtId="0" fontId="38" fillId="0" borderId="0" xfId="45" applyFont="1" applyAlignment="1">
      <alignment horizontal="centerContinuous" vertical="center"/>
    </xf>
    <xf numFmtId="0" fontId="36" fillId="0" borderId="0" xfId="45" applyFont="1" applyAlignment="1">
      <alignment vertical="center"/>
    </xf>
    <xf numFmtId="0" fontId="36" fillId="0" borderId="0" xfId="45" applyFont="1" applyAlignment="1">
      <alignment vertical="top"/>
    </xf>
    <xf numFmtId="0" fontId="36" fillId="0" borderId="0" xfId="45" applyFont="1"/>
    <xf numFmtId="195" fontId="29" fillId="0" borderId="0" xfId="45" applyNumberFormat="1" applyFont="1" applyAlignment="1">
      <alignment horizontal="right" vertical="center"/>
    </xf>
    <xf numFmtId="195" fontId="31" fillId="0" borderId="0" xfId="35" applyNumberFormat="1" applyFont="1" applyFill="1" applyBorder="1" applyAlignment="1" applyProtection="1">
      <alignment horizontal="right" vertical="center"/>
    </xf>
    <xf numFmtId="195" fontId="29" fillId="0" borderId="0" xfId="35" applyNumberFormat="1" applyFont="1" applyFill="1" applyBorder="1" applyAlignment="1" applyProtection="1">
      <alignment horizontal="right" vertical="center"/>
    </xf>
    <xf numFmtId="0" fontId="44" fillId="0" borderId="0" xfId="45" applyFont="1" applyAlignment="1">
      <alignment vertical="center"/>
    </xf>
    <xf numFmtId="0" fontId="34" fillId="0" borderId="0" xfId="45" applyFont="1" applyAlignment="1">
      <alignment vertical="center"/>
    </xf>
    <xf numFmtId="3" fontId="44" fillId="0" borderId="0" xfId="45" applyNumberFormat="1" applyFont="1" applyAlignment="1">
      <alignment vertical="center"/>
    </xf>
    <xf numFmtId="3" fontId="34" fillId="0" borderId="0" xfId="45" applyNumberFormat="1" applyFont="1" applyAlignment="1">
      <alignment vertical="center"/>
    </xf>
    <xf numFmtId="4" fontId="34" fillId="0" borderId="0" xfId="45" applyNumberFormat="1" applyFont="1" applyAlignment="1">
      <alignment vertical="center"/>
    </xf>
    <xf numFmtId="0" fontId="45" fillId="0" borderId="0" xfId="45" applyFont="1"/>
    <xf numFmtId="0" fontId="45" fillId="0" borderId="0" xfId="45" applyFont="1" applyAlignment="1">
      <alignment vertical="center"/>
    </xf>
    <xf numFmtId="0" fontId="45" fillId="0" borderId="0" xfId="45" applyFont="1" applyAlignment="1">
      <alignment vertical="top"/>
    </xf>
    <xf numFmtId="199" fontId="31" fillId="0" borderId="0" xfId="35" applyNumberFormat="1" applyFont="1" applyFill="1" applyBorder="1" applyAlignment="1" applyProtection="1">
      <alignment horizontal="right" vertical="center"/>
    </xf>
    <xf numFmtId="199" fontId="29" fillId="0" borderId="0" xfId="45" applyNumberFormat="1" applyFont="1" applyAlignment="1">
      <alignment horizontal="right" vertical="center"/>
    </xf>
    <xf numFmtId="200" fontId="31" fillId="0" borderId="0" xfId="35" applyNumberFormat="1" applyFont="1" applyFill="1" applyBorder="1" applyAlignment="1" applyProtection="1">
      <alignment horizontal="right" vertical="center"/>
    </xf>
    <xf numFmtId="200" fontId="29" fillId="0" borderId="0" xfId="45" applyNumberFormat="1" applyFont="1" applyAlignment="1">
      <alignment horizontal="right" vertical="center"/>
    </xf>
    <xf numFmtId="4" fontId="31" fillId="0" borderId="0" xfId="35" applyNumberFormat="1" applyFont="1" applyFill="1" applyBorder="1" applyAlignment="1" applyProtection="1">
      <alignment horizontal="center" vertical="center"/>
    </xf>
    <xf numFmtId="4" fontId="29" fillId="0" borderId="0" xfId="35" applyNumberFormat="1" applyFont="1" applyFill="1" applyBorder="1" applyAlignment="1" applyProtection="1">
      <alignment horizontal="center" vertical="center"/>
    </xf>
    <xf numFmtId="199" fontId="29" fillId="0" borderId="0" xfId="35" applyNumberFormat="1" applyFont="1" applyFill="1" applyBorder="1" applyAlignment="1" applyProtection="1">
      <alignment horizontal="right" vertical="center"/>
    </xf>
    <xf numFmtId="200" fontId="29" fillId="0" borderId="0" xfId="35" applyNumberFormat="1" applyFont="1" applyFill="1" applyBorder="1" applyAlignment="1" applyProtection="1">
      <alignment horizontal="right" vertical="center"/>
    </xf>
    <xf numFmtId="196" fontId="31" fillId="0" borderId="0" xfId="35" applyNumberFormat="1" applyFont="1" applyFill="1" applyBorder="1" applyAlignment="1" applyProtection="1">
      <alignment horizontal="right" vertical="center"/>
    </xf>
    <xf numFmtId="196" fontId="29" fillId="0" borderId="0" xfId="35" applyNumberFormat="1" applyFont="1" applyFill="1" applyBorder="1" applyAlignment="1" applyProtection="1">
      <alignment horizontal="right" vertical="center"/>
    </xf>
    <xf numFmtId="4" fontId="29" fillId="0" borderId="0" xfId="45" applyNumberFormat="1" applyFont="1" applyAlignment="1">
      <alignment horizontal="center" vertical="center"/>
    </xf>
    <xf numFmtId="169" fontId="36" fillId="0" borderId="0" xfId="41" applyFont="1" applyAlignment="1">
      <alignment vertical="center"/>
    </xf>
    <xf numFmtId="169" fontId="45" fillId="0" borderId="0" xfId="41" applyFont="1" applyAlignment="1">
      <alignment vertical="center"/>
    </xf>
    <xf numFmtId="0" fontId="45" fillId="0" borderId="0" xfId="40" applyFont="1" applyAlignment="1">
      <alignment vertical="center"/>
    </xf>
    <xf numFmtId="169" fontId="45" fillId="0" borderId="0" xfId="41" quotePrefix="1" applyFont="1" applyAlignment="1">
      <alignment vertical="center"/>
    </xf>
    <xf numFmtId="169" fontId="36" fillId="0" borderId="0" xfId="41" applyFont="1"/>
    <xf numFmtId="169" fontId="45" fillId="0" borderId="0" xfId="41" applyFont="1"/>
    <xf numFmtId="0" fontId="45" fillId="0" borderId="0" xfId="40" applyFont="1"/>
    <xf numFmtId="169" fontId="36" fillId="0" borderId="0" xfId="41" applyFont="1" applyAlignment="1">
      <alignment vertical="top"/>
    </xf>
    <xf numFmtId="169" fontId="45" fillId="0" borderId="0" xfId="41" applyFont="1" applyAlignment="1">
      <alignment vertical="top"/>
    </xf>
    <xf numFmtId="0" fontId="45" fillId="0" borderId="0" xfId="40" applyFont="1" applyAlignment="1">
      <alignment vertical="top"/>
    </xf>
    <xf numFmtId="169" fontId="45" fillId="0" borderId="0" xfId="41" quotePrefix="1" applyFont="1" applyAlignment="1">
      <alignment vertical="top"/>
    </xf>
    <xf numFmtId="169" fontId="34" fillId="0" borderId="0" xfId="41" applyFont="1" applyAlignment="1">
      <alignment vertical="center"/>
    </xf>
    <xf numFmtId="3" fontId="34" fillId="0" borderId="0" xfId="41" applyNumberFormat="1" applyFont="1" applyAlignment="1">
      <alignment vertical="center"/>
    </xf>
    <xf numFmtId="175" fontId="34" fillId="0" borderId="0" xfId="41" applyNumberFormat="1" applyFont="1" applyAlignment="1">
      <alignment vertical="center"/>
    </xf>
    <xf numFmtId="199" fontId="29" fillId="0" borderId="0" xfId="41" applyNumberFormat="1" applyFont="1" applyAlignment="1">
      <alignment vertical="center"/>
    </xf>
    <xf numFmtId="199" fontId="29" fillId="0" borderId="12" xfId="41" applyNumberFormat="1" applyFont="1" applyBorder="1" applyAlignment="1">
      <alignment vertical="center"/>
    </xf>
    <xf numFmtId="174" fontId="29" fillId="0" borderId="0" xfId="41" applyNumberFormat="1" applyFont="1" applyAlignment="1">
      <alignment horizontal="center" vertical="center"/>
    </xf>
    <xf numFmtId="174" fontId="29" fillId="0" borderId="12" xfId="41" applyNumberFormat="1" applyFont="1" applyBorder="1" applyAlignment="1">
      <alignment horizontal="center" vertical="center"/>
    </xf>
    <xf numFmtId="200" fontId="29" fillId="0" borderId="0" xfId="41" applyNumberFormat="1" applyFont="1" applyAlignment="1">
      <alignment vertical="center"/>
    </xf>
    <xf numFmtId="200" fontId="29" fillId="0" borderId="12" xfId="41" applyNumberFormat="1" applyFont="1" applyBorder="1" applyAlignment="1">
      <alignment vertical="center"/>
    </xf>
    <xf numFmtId="175" fontId="29" fillId="0" borderId="0" xfId="41" applyNumberFormat="1" applyFont="1" applyAlignment="1">
      <alignment horizontal="center" vertical="center"/>
    </xf>
    <xf numFmtId="175" fontId="29" fillId="0" borderId="12" xfId="41" applyNumberFormat="1" applyFont="1" applyBorder="1" applyAlignment="1">
      <alignment horizontal="center" vertical="center"/>
    </xf>
    <xf numFmtId="175" fontId="29" fillId="0" borderId="0" xfId="40" applyNumberFormat="1" applyFont="1" applyAlignment="1">
      <alignment horizontal="center" vertical="center"/>
    </xf>
    <xf numFmtId="175" fontId="29" fillId="0" borderId="12" xfId="40" applyNumberFormat="1" applyFont="1" applyBorder="1" applyAlignment="1">
      <alignment horizontal="center" vertical="center"/>
    </xf>
    <xf numFmtId="198" fontId="29" fillId="0" borderId="0" xfId="41" applyNumberFormat="1" applyFont="1" applyAlignment="1">
      <alignment horizontal="right" vertical="center"/>
    </xf>
    <xf numFmtId="198" fontId="29" fillId="0" borderId="12" xfId="41" applyNumberFormat="1" applyFont="1" applyBorder="1" applyAlignment="1">
      <alignment horizontal="right" vertical="center"/>
    </xf>
    <xf numFmtId="169" fontId="34" fillId="0" borderId="0" xfId="42" applyFont="1" applyAlignment="1">
      <alignment vertical="center"/>
    </xf>
    <xf numFmtId="169" fontId="36" fillId="0" borderId="0" xfId="42" quotePrefix="1" applyFont="1" applyAlignment="1">
      <alignment vertical="center"/>
    </xf>
    <xf numFmtId="195" fontId="29" fillId="0" borderId="0" xfId="42" applyNumberFormat="1" applyFont="1" applyAlignment="1">
      <alignment vertical="center"/>
    </xf>
    <xf numFmtId="192" fontId="29" fillId="0" borderId="12" xfId="42" applyNumberFormat="1" applyFont="1" applyBorder="1" applyAlignment="1">
      <alignment vertical="center"/>
    </xf>
    <xf numFmtId="192" fontId="29" fillId="0" borderId="0" xfId="42" applyNumberFormat="1" applyFont="1" applyAlignment="1">
      <alignment vertical="center"/>
    </xf>
    <xf numFmtId="200" fontId="29" fillId="0" borderId="12" xfId="42" applyNumberFormat="1" applyFont="1" applyBorder="1" applyAlignment="1">
      <alignment horizontal="right" vertical="center"/>
    </xf>
    <xf numFmtId="198" fontId="34" fillId="0" borderId="0" xfId="41" applyNumberFormat="1" applyFont="1" applyAlignment="1">
      <alignment vertical="center"/>
    </xf>
    <xf numFmtId="169" fontId="36" fillId="0" borderId="0" xfId="42" quotePrefix="1" applyFont="1"/>
    <xf numFmtId="0" fontId="38" fillId="0" borderId="0" xfId="38" applyFont="1" applyAlignment="1">
      <alignment vertical="center"/>
    </xf>
    <xf numFmtId="169" fontId="36" fillId="0" borderId="0" xfId="38" quotePrefix="1" applyNumberFormat="1" applyFont="1"/>
    <xf numFmtId="0" fontId="36" fillId="0" borderId="0" xfId="38" applyFont="1"/>
    <xf numFmtId="169" fontId="36" fillId="0" borderId="0" xfId="38" applyNumberFormat="1" applyFont="1" applyAlignment="1">
      <alignment vertical="top"/>
    </xf>
    <xf numFmtId="0" fontId="36" fillId="0" borderId="0" xfId="38" applyFont="1" applyAlignment="1">
      <alignment vertical="top"/>
    </xf>
    <xf numFmtId="188" fontId="29" fillId="0" borderId="0" xfId="38" applyNumberFormat="1" applyFont="1" applyAlignment="1">
      <alignment horizontal="center" vertical="center"/>
    </xf>
    <xf numFmtId="199" fontId="29" fillId="0" borderId="0" xfId="38" applyNumberFormat="1" applyFont="1" applyAlignment="1">
      <alignment vertical="center"/>
    </xf>
    <xf numFmtId="181" fontId="29" fillId="0" borderId="0" xfId="38" applyNumberFormat="1" applyFont="1" applyAlignment="1">
      <alignment horizontal="center" vertical="center"/>
    </xf>
    <xf numFmtId="181" fontId="31" fillId="0" borderId="0" xfId="38" applyNumberFormat="1" applyFont="1" applyAlignment="1">
      <alignment horizontal="center" vertical="center"/>
    </xf>
    <xf numFmtId="199" fontId="29" fillId="0" borderId="0" xfId="38" applyNumberFormat="1" applyFont="1" applyAlignment="1">
      <alignment horizontal="right" vertical="center"/>
    </xf>
    <xf numFmtId="169" fontId="41" fillId="0" borderId="0" xfId="42" quotePrefix="1" applyFont="1" applyAlignment="1">
      <alignment horizontal="center"/>
    </xf>
    <xf numFmtId="169" fontId="41" fillId="0" borderId="0" xfId="42" applyFont="1"/>
    <xf numFmtId="169" fontId="41" fillId="0" borderId="0" xfId="42" applyFont="1" applyAlignment="1">
      <alignment horizontal="center"/>
    </xf>
    <xf numFmtId="169" fontId="41" fillId="0" borderId="0" xfId="42" quotePrefix="1" applyFont="1"/>
    <xf numFmtId="169" fontId="41" fillId="0" borderId="12" xfId="42" applyFont="1" applyBorder="1"/>
    <xf numFmtId="3" fontId="41" fillId="0" borderId="0" xfId="42" applyNumberFormat="1" applyFont="1"/>
    <xf numFmtId="169" fontId="41" fillId="0" borderId="0" xfId="42" applyFont="1" applyAlignment="1">
      <alignment horizontal="left"/>
    </xf>
    <xf numFmtId="169" fontId="48" fillId="0" borderId="0" xfId="0" quotePrefix="1" applyNumberFormat="1" applyFont="1" applyAlignment="1">
      <alignment horizontal="left" vertical="center"/>
    </xf>
    <xf numFmtId="3" fontId="41" fillId="0" borderId="0" xfId="41" applyNumberFormat="1" applyFont="1"/>
    <xf numFmtId="0" fontId="41" fillId="0" borderId="0" xfId="38" applyFont="1" applyAlignment="1">
      <alignment vertical="center"/>
    </xf>
    <xf numFmtId="175" fontId="41" fillId="0" borderId="0" xfId="42" applyNumberFormat="1" applyFont="1"/>
    <xf numFmtId="169" fontId="48" fillId="0" borderId="0" xfId="40" quotePrefix="1" applyNumberFormat="1" applyFont="1" applyAlignment="1">
      <alignment horizontal="left" vertical="center"/>
    </xf>
    <xf numFmtId="169" fontId="41" fillId="0" borderId="0" xfId="41" applyFont="1"/>
    <xf numFmtId="0" fontId="49" fillId="0" borderId="0" xfId="40" applyFont="1"/>
    <xf numFmtId="0" fontId="41" fillId="0" borderId="0" xfId="38" applyFont="1"/>
    <xf numFmtId="169" fontId="41" fillId="0" borderId="10" xfId="42" quotePrefix="1" applyFont="1" applyBorder="1" applyAlignment="1">
      <alignment horizontal="center" vertical="center"/>
    </xf>
    <xf numFmtId="169" fontId="41" fillId="0" borderId="10" xfId="42" applyFont="1" applyBorder="1" applyAlignment="1">
      <alignment horizontal="center" vertical="center"/>
    </xf>
    <xf numFmtId="169" fontId="51" fillId="0" borderId="0" xfId="42" quotePrefix="1" applyFont="1"/>
    <xf numFmtId="169" fontId="50" fillId="0" borderId="0" xfId="42" quotePrefix="1" applyFont="1"/>
    <xf numFmtId="169" fontId="50" fillId="0" borderId="0" xfId="42" applyFont="1"/>
    <xf numFmtId="169" fontId="51" fillId="0" borderId="0" xfId="42" applyFont="1" applyAlignment="1">
      <alignment vertical="top"/>
    </xf>
    <xf numFmtId="169" fontId="51" fillId="0" borderId="0" xfId="42" applyFont="1"/>
    <xf numFmtId="169" fontId="48" fillId="0" borderId="0" xfId="42" applyFont="1"/>
    <xf numFmtId="169" fontId="48" fillId="0" borderId="0" xfId="42" applyFont="1" applyAlignment="1">
      <alignment horizontal="left"/>
    </xf>
    <xf numFmtId="3" fontId="48" fillId="0" borderId="0" xfId="41" applyNumberFormat="1" applyFont="1"/>
    <xf numFmtId="175" fontId="48" fillId="0" borderId="0" xfId="42" applyNumberFormat="1" applyFont="1"/>
    <xf numFmtId="169" fontId="48" fillId="0" borderId="0" xfId="42" quotePrefix="1" applyFont="1" applyAlignment="1">
      <alignment horizontal="left" vertical="center"/>
    </xf>
    <xf numFmtId="169" fontId="48" fillId="0" borderId="0" xfId="42" applyFont="1" applyAlignment="1">
      <alignment vertical="center"/>
    </xf>
    <xf numFmtId="169" fontId="48" fillId="0" borderId="0" xfId="42" applyFont="1" applyAlignment="1">
      <alignment horizontal="left" vertical="center"/>
    </xf>
    <xf numFmtId="169" fontId="41" fillId="0" borderId="0" xfId="42" applyFont="1" applyAlignment="1">
      <alignment horizontal="left" vertical="center"/>
    </xf>
    <xf numFmtId="3" fontId="41" fillId="0" borderId="0" xfId="42" applyNumberFormat="1" applyFont="1" applyAlignment="1">
      <alignment vertical="center"/>
    </xf>
    <xf numFmtId="171" fontId="41" fillId="0" borderId="0" xfId="42" applyNumberFormat="1" applyFont="1" applyAlignment="1">
      <alignment horizontal="center"/>
    </xf>
    <xf numFmtId="171" fontId="41" fillId="0" borderId="12" xfId="42" applyNumberFormat="1" applyFont="1" applyBorder="1" applyAlignment="1">
      <alignment horizontal="center"/>
    </xf>
    <xf numFmtId="169" fontId="41" fillId="0" borderId="0" xfId="42" quotePrefix="1" applyFont="1" applyAlignment="1">
      <alignment horizontal="center" vertical="center"/>
    </xf>
    <xf numFmtId="168" fontId="41" fillId="0" borderId="0" xfId="42" applyNumberFormat="1" applyFont="1" applyAlignment="1">
      <alignment horizontal="center" vertical="center"/>
    </xf>
    <xf numFmtId="171" fontId="41" fillId="0" borderId="0" xfId="42" applyNumberFormat="1" applyFont="1" applyAlignment="1">
      <alignment horizontal="center" vertical="center"/>
    </xf>
    <xf numFmtId="168" fontId="41" fillId="0" borderId="12" xfId="42" applyNumberFormat="1" applyFont="1" applyBorder="1" applyAlignment="1">
      <alignment horizontal="center" vertical="center"/>
    </xf>
    <xf numFmtId="171" fontId="41" fillId="0" borderId="12" xfId="42" applyNumberFormat="1" applyFont="1" applyBorder="1" applyAlignment="1">
      <alignment horizontal="center" vertical="center"/>
    </xf>
    <xf numFmtId="169" fontId="41" fillId="0" borderId="0" xfId="42" applyFont="1" applyAlignment="1">
      <alignment horizontal="center" vertical="center"/>
    </xf>
    <xf numFmtId="3" fontId="41" fillId="0" borderId="0" xfId="42" applyNumberFormat="1" applyFont="1" applyAlignment="1">
      <alignment horizontal="center" vertical="center"/>
    </xf>
    <xf numFmtId="37" fontId="41" fillId="0" borderId="0" xfId="42" applyNumberFormat="1" applyFont="1" applyAlignment="1">
      <alignment vertical="center"/>
    </xf>
    <xf numFmtId="3" fontId="46" fillId="0" borderId="0" xfId="42" applyNumberFormat="1" applyFont="1" applyAlignment="1">
      <alignment horizontal="center" vertical="center"/>
    </xf>
    <xf numFmtId="37" fontId="46" fillId="0" borderId="0" xfId="42" applyNumberFormat="1" applyFont="1" applyAlignment="1">
      <alignment vertical="center"/>
    </xf>
    <xf numFmtId="3" fontId="46" fillId="0" borderId="12" xfId="42" applyNumberFormat="1" applyFont="1" applyBorder="1" applyAlignment="1">
      <alignment horizontal="center" vertical="center"/>
    </xf>
    <xf numFmtId="169" fontId="41" fillId="0" borderId="0" xfId="42" applyFont="1" applyAlignment="1">
      <alignment vertical="center"/>
    </xf>
    <xf numFmtId="169" fontId="41" fillId="0" borderId="0" xfId="42" quotePrefix="1" applyFont="1" applyAlignment="1">
      <alignment vertical="center"/>
    </xf>
    <xf numFmtId="169" fontId="50" fillId="0" borderId="0" xfId="42" quotePrefix="1" applyFont="1" applyAlignment="1">
      <alignment horizontal="center" vertical="center"/>
    </xf>
    <xf numFmtId="169" fontId="41" fillId="0" borderId="10" xfId="42" applyFont="1" applyBorder="1" applyAlignment="1">
      <alignment vertical="center"/>
    </xf>
    <xf numFmtId="169" fontId="41" fillId="0" borderId="10" xfId="42" applyFont="1" applyBorder="1" applyAlignment="1">
      <alignment horizontal="left" vertical="center"/>
    </xf>
    <xf numFmtId="169" fontId="50" fillId="0" borderId="11" xfId="42" applyFont="1" applyBorder="1" applyAlignment="1">
      <alignment horizontal="center" vertical="center"/>
    </xf>
    <xf numFmtId="37" fontId="50" fillId="0" borderId="11" xfId="42" applyNumberFormat="1" applyFont="1" applyBorder="1" applyAlignment="1">
      <alignment vertical="center"/>
    </xf>
    <xf numFmtId="3" fontId="50" fillId="0" borderId="11" xfId="42" applyNumberFormat="1" applyFont="1" applyBorder="1" applyAlignment="1">
      <alignment vertical="center"/>
    </xf>
    <xf numFmtId="169" fontId="41" fillId="0" borderId="12" xfId="42" applyFont="1" applyBorder="1" applyAlignment="1">
      <alignment horizontal="center" vertical="center"/>
    </xf>
    <xf numFmtId="3" fontId="41" fillId="0" borderId="12" xfId="42" applyNumberFormat="1" applyFont="1" applyBorder="1" applyAlignment="1">
      <alignment vertical="center"/>
    </xf>
    <xf numFmtId="169" fontId="41" fillId="0" borderId="0" xfId="42" quotePrefix="1" applyFont="1" applyAlignment="1">
      <alignment horizontal="left" vertical="center"/>
    </xf>
    <xf numFmtId="169" fontId="41" fillId="0" borderId="0" xfId="43" applyFont="1" applyAlignment="1">
      <alignment vertical="center"/>
    </xf>
    <xf numFmtId="168" fontId="41" fillId="0" borderId="0" xfId="0" applyFont="1" applyAlignment="1">
      <alignment vertical="center"/>
    </xf>
    <xf numFmtId="168" fontId="41" fillId="0" borderId="12" xfId="0" applyFont="1" applyBorder="1" applyAlignment="1">
      <alignment vertical="center"/>
    </xf>
    <xf numFmtId="168" fontId="41" fillId="0" borderId="0" xfId="0" applyFont="1" applyAlignment="1">
      <alignment horizontal="center" vertical="center"/>
    </xf>
    <xf numFmtId="191" fontId="41" fillId="0" borderId="0" xfId="0" quotePrefix="1" applyNumberFormat="1" applyFont="1" applyAlignment="1">
      <alignment horizontal="center" vertical="center"/>
    </xf>
    <xf numFmtId="191" fontId="41" fillId="0" borderId="12" xfId="0" quotePrefix="1" applyNumberFormat="1" applyFont="1" applyBorder="1" applyAlignment="1">
      <alignment horizontal="center" vertical="center"/>
    </xf>
    <xf numFmtId="169" fontId="41" fillId="0" borderId="12" xfId="43" applyFont="1" applyBorder="1" applyAlignment="1">
      <alignment vertical="center"/>
    </xf>
    <xf numFmtId="37" fontId="41" fillId="0" borderId="0" xfId="0" applyNumberFormat="1" applyFont="1" applyAlignment="1">
      <alignment vertical="center"/>
    </xf>
    <xf numFmtId="168" fontId="41" fillId="0" borderId="0" xfId="0" quotePrefix="1" applyFont="1" applyAlignment="1">
      <alignment horizontal="left" vertical="center"/>
    </xf>
    <xf numFmtId="3" fontId="41" fillId="0" borderId="0" xfId="0" applyNumberFormat="1" applyFont="1" applyAlignment="1">
      <alignment horizontal="center" vertical="center"/>
    </xf>
    <xf numFmtId="168" fontId="41" fillId="0" borderId="0" xfId="0" applyFont="1" applyAlignment="1">
      <alignment horizontal="left" vertical="center"/>
    </xf>
    <xf numFmtId="169" fontId="41" fillId="0" borderId="12" xfId="42" quotePrefix="1" applyFont="1" applyBorder="1" applyAlignment="1">
      <alignment vertical="center"/>
    </xf>
    <xf numFmtId="169" fontId="41" fillId="0" borderId="12" xfId="42" applyFont="1" applyBorder="1" applyAlignment="1">
      <alignment vertical="center"/>
    </xf>
    <xf numFmtId="171" fontId="41" fillId="0" borderId="0" xfId="42" applyNumberFormat="1" applyFont="1" applyAlignment="1">
      <alignment vertical="center"/>
    </xf>
    <xf numFmtId="175" fontId="41" fillId="0" borderId="0" xfId="42" applyNumberFormat="1" applyFont="1" applyAlignment="1">
      <alignment vertical="center"/>
    </xf>
    <xf numFmtId="169" fontId="50" fillId="0" borderId="0" xfId="42" applyFont="1" applyAlignment="1">
      <alignment vertical="center"/>
    </xf>
    <xf numFmtId="173" fontId="41" fillId="0" borderId="0" xfId="42" applyNumberFormat="1" applyFont="1" applyAlignment="1">
      <alignment horizontal="center" vertical="center"/>
    </xf>
    <xf numFmtId="173" fontId="41" fillId="0" borderId="12" xfId="42" applyNumberFormat="1" applyFont="1" applyBorder="1" applyAlignment="1">
      <alignment horizontal="center" vertical="center"/>
    </xf>
    <xf numFmtId="169" fontId="50" fillId="0" borderId="0" xfId="42" applyFont="1" applyAlignment="1">
      <alignment horizontal="center" vertical="center"/>
    </xf>
    <xf numFmtId="37" fontId="50" fillId="0" borderId="0" xfId="42" applyNumberFormat="1" applyFont="1" applyAlignment="1">
      <alignment vertical="center"/>
    </xf>
    <xf numFmtId="3" fontId="50" fillId="0" borderId="0" xfId="42" applyNumberFormat="1" applyFont="1" applyAlignment="1">
      <alignment vertical="center"/>
    </xf>
    <xf numFmtId="3" fontId="48" fillId="0" borderId="0" xfId="42" applyNumberFormat="1" applyFont="1" applyAlignment="1">
      <alignment vertical="center"/>
    </xf>
    <xf numFmtId="37" fontId="48" fillId="0" borderId="0" xfId="42" applyNumberFormat="1" applyFont="1" applyAlignment="1">
      <alignment vertical="center"/>
    </xf>
    <xf numFmtId="169" fontId="51" fillId="0" borderId="0" xfId="42" quotePrefix="1" applyFont="1" applyAlignment="1">
      <alignment vertical="center"/>
    </xf>
    <xf numFmtId="169" fontId="51" fillId="0" borderId="0" xfId="42" applyFont="1" applyAlignment="1">
      <alignment vertical="center"/>
    </xf>
    <xf numFmtId="3" fontId="48" fillId="0" borderId="0" xfId="0" applyNumberFormat="1" applyFont="1" applyAlignment="1">
      <alignment vertical="center"/>
    </xf>
    <xf numFmtId="169" fontId="48" fillId="0" borderId="0" xfId="43" applyFont="1" applyAlignment="1">
      <alignment vertical="center"/>
    </xf>
    <xf numFmtId="169" fontId="51" fillId="0" borderId="0" xfId="43" applyFont="1" applyAlignment="1">
      <alignment vertical="center"/>
    </xf>
    <xf numFmtId="169" fontId="51" fillId="0" borderId="0" xfId="43" applyFont="1" applyAlignment="1">
      <alignment vertical="top"/>
    </xf>
    <xf numFmtId="169" fontId="51" fillId="0" borderId="0" xfId="43" applyFont="1"/>
    <xf numFmtId="195" fontId="41" fillId="0" borderId="0" xfId="0" applyNumberFormat="1" applyFont="1" applyAlignment="1">
      <alignment horizontal="right" vertical="center"/>
    </xf>
    <xf numFmtId="195" fontId="41" fillId="0" borderId="12" xfId="0" applyNumberFormat="1" applyFont="1" applyBorder="1" applyAlignment="1">
      <alignment horizontal="right" vertical="center"/>
    </xf>
    <xf numFmtId="175" fontId="41" fillId="0" borderId="0" xfId="0" applyNumberFormat="1" applyFont="1" applyAlignment="1">
      <alignment horizontal="center" vertical="center"/>
    </xf>
    <xf numFmtId="4" fontId="41" fillId="0" borderId="0" xfId="0" applyNumberFormat="1" applyFont="1" applyAlignment="1">
      <alignment horizontal="center" vertical="center"/>
    </xf>
    <xf numFmtId="175" fontId="41" fillId="0" borderId="12" xfId="0" applyNumberFormat="1" applyFont="1" applyBorder="1" applyAlignment="1">
      <alignment horizontal="center" vertical="center"/>
    </xf>
    <xf numFmtId="168" fontId="48" fillId="0" borderId="0" xfId="0" applyFont="1" applyAlignment="1">
      <alignment vertical="center"/>
    </xf>
    <xf numFmtId="176" fontId="34" fillId="0" borderId="0" xfId="41" applyNumberFormat="1" applyFont="1" applyAlignment="1">
      <alignment horizontal="right" vertical="center"/>
    </xf>
    <xf numFmtId="169" fontId="36" fillId="0" borderId="0" xfId="41" quotePrefix="1" applyFont="1" applyAlignment="1">
      <alignment horizontal="left" vertical="center"/>
    </xf>
    <xf numFmtId="169" fontId="36" fillId="0" borderId="0" xfId="41" quotePrefix="1" applyFont="1" applyAlignment="1">
      <alignment horizontal="center" vertical="center"/>
    </xf>
    <xf numFmtId="169" fontId="36" fillId="0" borderId="0" xfId="41" applyFont="1" applyAlignment="1">
      <alignment horizontal="left" vertical="center"/>
    </xf>
    <xf numFmtId="169" fontId="36" fillId="0" borderId="0" xfId="41" applyFont="1" applyAlignment="1">
      <alignment horizontal="center" vertical="center"/>
    </xf>
    <xf numFmtId="169" fontId="36" fillId="0" borderId="0" xfId="41" quotePrefix="1" applyFont="1" applyAlignment="1">
      <alignment vertical="center"/>
    </xf>
    <xf numFmtId="4" fontId="29" fillId="0" borderId="0" xfId="41" applyNumberFormat="1" applyFont="1" applyAlignment="1">
      <alignment horizontal="center" vertical="center"/>
    </xf>
    <xf numFmtId="176" fontId="29" fillId="0" borderId="0" xfId="41" applyNumberFormat="1" applyFont="1" applyAlignment="1">
      <alignment horizontal="center" vertical="center"/>
    </xf>
    <xf numFmtId="4" fontId="29" fillId="0" borderId="12" xfId="41" applyNumberFormat="1" applyFont="1" applyBorder="1" applyAlignment="1">
      <alignment horizontal="center" vertical="center"/>
    </xf>
    <xf numFmtId="176" fontId="29" fillId="0" borderId="12" xfId="41" applyNumberFormat="1" applyFont="1" applyBorder="1" applyAlignment="1">
      <alignment horizontal="center" vertical="center"/>
    </xf>
    <xf numFmtId="0" fontId="31" fillId="0" borderId="0" xfId="40" applyFont="1" applyAlignment="1">
      <alignment horizontal="left" vertical="center"/>
    </xf>
    <xf numFmtId="0" fontId="36" fillId="0" borderId="0" xfId="40" applyFont="1" applyAlignment="1">
      <alignment horizontal="left" vertical="center"/>
    </xf>
    <xf numFmtId="0" fontId="36" fillId="0" borderId="0" xfId="40" applyFont="1" applyAlignment="1" applyProtection="1">
      <alignment horizontal="left"/>
      <protection locked="0"/>
    </xf>
    <xf numFmtId="0" fontId="31" fillId="0" borderId="0" xfId="40" applyFont="1" applyAlignment="1">
      <alignment horizontal="center"/>
    </xf>
    <xf numFmtId="0" fontId="29" fillId="0" borderId="0" xfId="40" applyFont="1" applyAlignment="1">
      <alignment horizontal="center"/>
    </xf>
    <xf numFmtId="0" fontId="36" fillId="0" borderId="0" xfId="40" applyFont="1" applyAlignment="1">
      <alignment horizontal="left" vertical="top"/>
    </xf>
    <xf numFmtId="2" fontId="38" fillId="0" borderId="0" xfId="40" applyNumberFormat="1" applyFont="1" applyAlignment="1">
      <alignment vertical="center"/>
    </xf>
    <xf numFmtId="2" fontId="29" fillId="0" borderId="0" xfId="40" applyNumberFormat="1" applyFont="1" applyAlignment="1">
      <alignment horizontal="center" vertical="center"/>
    </xf>
    <xf numFmtId="2" fontId="29" fillId="0" borderId="12" xfId="40" applyNumberFormat="1" applyFont="1" applyBorder="1" applyAlignment="1">
      <alignment horizontal="center" vertical="center"/>
    </xf>
    <xf numFmtId="2" fontId="29" fillId="0" borderId="0" xfId="40" quotePrefix="1" applyNumberFormat="1" applyFont="1" applyAlignment="1">
      <alignment horizontal="center" vertical="center"/>
    </xf>
    <xf numFmtId="0" fontId="45" fillId="0" borderId="0" xfId="40" applyFont="1" applyAlignment="1">
      <alignment horizontal="left" vertical="center"/>
    </xf>
    <xf numFmtId="4" fontId="29" fillId="0" borderId="0" xfId="40" applyNumberFormat="1" applyFont="1" applyAlignment="1">
      <alignment horizontal="center" vertical="center"/>
    </xf>
    <xf numFmtId="0" fontId="38" fillId="0" borderId="0" xfId="40" applyFont="1" applyAlignment="1">
      <alignment vertical="center"/>
    </xf>
    <xf numFmtId="0" fontId="36" fillId="0" borderId="0" xfId="40" applyFont="1" applyAlignment="1">
      <alignment horizontal="left"/>
    </xf>
    <xf numFmtId="0" fontId="45" fillId="0" borderId="0" xfId="40" applyFont="1" applyAlignment="1">
      <alignment horizontal="left"/>
    </xf>
    <xf numFmtId="0" fontId="31" fillId="0" borderId="0" xfId="40" applyFont="1" applyAlignment="1">
      <alignment horizontal="left"/>
    </xf>
    <xf numFmtId="0" fontId="31" fillId="0" borderId="0" xfId="40" applyFont="1" applyAlignment="1">
      <alignment horizontal="center" vertical="center"/>
    </xf>
    <xf numFmtId="0" fontId="36" fillId="0" borderId="0" xfId="40" quotePrefix="1" applyFont="1" applyAlignment="1">
      <alignment vertical="center"/>
    </xf>
    <xf numFmtId="37" fontId="36" fillId="0" borderId="0" xfId="44" applyFont="1" applyAlignment="1">
      <alignment vertical="top"/>
    </xf>
    <xf numFmtId="37" fontId="36" fillId="0" borderId="0" xfId="44" quotePrefix="1" applyFont="1"/>
    <xf numFmtId="3" fontId="34" fillId="0" borderId="14" xfId="44" applyNumberFormat="1" applyFont="1" applyBorder="1" applyAlignment="1">
      <alignment vertical="center"/>
    </xf>
    <xf numFmtId="37" fontId="34" fillId="0" borderId="0" xfId="44" applyFont="1" applyAlignment="1">
      <alignment vertical="center"/>
    </xf>
    <xf numFmtId="3" fontId="34" fillId="0" borderId="0" xfId="44" applyNumberFormat="1" applyFont="1" applyAlignment="1">
      <alignment vertical="center"/>
    </xf>
    <xf numFmtId="200" fontId="29" fillId="0" borderId="0" xfId="40" applyNumberFormat="1" applyFont="1" applyAlignment="1">
      <alignment vertical="center"/>
    </xf>
    <xf numFmtId="200" fontId="29" fillId="0" borderId="12" xfId="40" applyNumberFormat="1" applyFont="1" applyBorder="1" applyAlignment="1">
      <alignment vertical="center"/>
    </xf>
    <xf numFmtId="0" fontId="54" fillId="0" borderId="0" xfId="0" applyNumberFormat="1" applyFont="1" applyAlignment="1">
      <alignment vertical="top"/>
    </xf>
    <xf numFmtId="199" fontId="29" fillId="0" borderId="0" xfId="40" applyNumberFormat="1" applyFont="1" applyAlignment="1">
      <alignment vertical="center"/>
    </xf>
    <xf numFmtId="199" fontId="29" fillId="0" borderId="12" xfId="40" applyNumberFormat="1" applyFont="1" applyBorder="1" applyAlignment="1">
      <alignment vertical="center"/>
    </xf>
    <xf numFmtId="195" fontId="29" fillId="0" borderId="12" xfId="40" applyNumberFormat="1" applyFont="1" applyBorder="1" applyAlignment="1">
      <alignment vertical="center"/>
    </xf>
    <xf numFmtId="37" fontId="36" fillId="0" borderId="0" xfId="44" applyFont="1" applyAlignment="1">
      <alignment horizontal="left" vertical="top"/>
    </xf>
    <xf numFmtId="37" fontId="37" fillId="0" borderId="0" xfId="45" applyNumberFormat="1" applyFont="1" applyAlignment="1">
      <alignment horizontal="right" vertical="center"/>
    </xf>
    <xf numFmtId="190" fontId="37" fillId="0" borderId="0" xfId="45" applyNumberFormat="1" applyFont="1" applyAlignment="1">
      <alignment horizontal="right" vertical="center"/>
    </xf>
    <xf numFmtId="37" fontId="30" fillId="0" borderId="0" xfId="44" applyFont="1" applyAlignment="1">
      <alignment horizontal="left"/>
    </xf>
    <xf numFmtId="37" fontId="45" fillId="0" borderId="0" xfId="44" applyFont="1" applyAlignment="1">
      <alignment horizontal="left"/>
    </xf>
    <xf numFmtId="37" fontId="42" fillId="0" borderId="0" xfId="44" applyFont="1" applyAlignment="1">
      <alignment horizontal="centerContinuous" vertical="center"/>
    </xf>
    <xf numFmtId="199" fontId="29" fillId="0" borderId="12" xfId="44" applyNumberFormat="1" applyFont="1" applyBorder="1" applyAlignment="1">
      <alignment vertical="center"/>
    </xf>
    <xf numFmtId="0" fontId="36" fillId="0" borderId="0" xfId="45" applyFont="1" applyAlignment="1">
      <alignment horizontal="left" vertical="top"/>
    </xf>
    <xf numFmtId="0" fontId="45" fillId="0" borderId="0" xfId="45" applyFont="1" applyAlignment="1">
      <alignment horizontal="left" vertical="top"/>
    </xf>
    <xf numFmtId="193" fontId="29" fillId="0" borderId="0" xfId="45" applyNumberFormat="1" applyFont="1" applyAlignment="1">
      <alignment horizontal="right" vertical="center"/>
    </xf>
    <xf numFmtId="37" fontId="36" fillId="0" borderId="0" xfId="40" applyNumberFormat="1" applyFont="1" applyAlignment="1">
      <alignment vertical="center"/>
    </xf>
    <xf numFmtId="0" fontId="45" fillId="0" borderId="0" xfId="40" applyFont="1" applyAlignment="1">
      <alignment horizontal="left" vertical="top"/>
    </xf>
    <xf numFmtId="195" fontId="29" fillId="0" borderId="0" xfId="40" applyNumberFormat="1" applyFont="1"/>
    <xf numFmtId="1" fontId="41" fillId="0" borderId="0" xfId="0" quotePrefix="1" applyNumberFormat="1" applyFont="1" applyAlignment="1">
      <alignment horizontal="center" vertical="center"/>
    </xf>
    <xf numFmtId="1" fontId="41" fillId="0" borderId="12" xfId="0" quotePrefix="1" applyNumberFormat="1" applyFont="1" applyBorder="1" applyAlignment="1">
      <alignment horizontal="center" vertical="center"/>
    </xf>
    <xf numFmtId="199" fontId="41" fillId="0" borderId="0" xfId="42" applyNumberFormat="1" applyFont="1" applyAlignment="1">
      <alignment vertical="center"/>
    </xf>
    <xf numFmtId="199" fontId="41" fillId="0" borderId="12" xfId="42" applyNumberFormat="1" applyFont="1" applyBorder="1" applyAlignment="1">
      <alignment vertical="center"/>
    </xf>
    <xf numFmtId="195" fontId="29" fillId="0" borderId="0" xfId="40" applyNumberFormat="1" applyFont="1" applyAlignment="1">
      <alignment horizontal="right" vertical="center"/>
    </xf>
    <xf numFmtId="195" fontId="29" fillId="0" borderId="12" xfId="40" applyNumberFormat="1" applyFont="1" applyBorder="1" applyAlignment="1">
      <alignment horizontal="right" vertical="center"/>
    </xf>
    <xf numFmtId="195" fontId="29" fillId="0" borderId="0" xfId="44" applyNumberFormat="1" applyFont="1" applyAlignment="1">
      <alignment vertical="center"/>
    </xf>
    <xf numFmtId="3" fontId="29" fillId="0" borderId="0" xfId="41" applyNumberFormat="1" applyFont="1" applyAlignment="1">
      <alignment horizontal="center" vertical="center"/>
    </xf>
    <xf numFmtId="195" fontId="29" fillId="0" borderId="12" xfId="38" applyNumberFormat="1" applyFont="1" applyBorder="1" applyAlignment="1">
      <alignment horizontal="right" vertical="center"/>
    </xf>
    <xf numFmtId="199" fontId="31" fillId="18" borderId="0" xfId="38" applyNumberFormat="1" applyFont="1" applyFill="1" applyAlignment="1">
      <alignment vertical="center"/>
    </xf>
    <xf numFmtId="181" fontId="31" fillId="18" borderId="0" xfId="38" applyNumberFormat="1" applyFont="1" applyFill="1" applyAlignment="1">
      <alignment horizontal="center" vertical="center"/>
    </xf>
    <xf numFmtId="188" fontId="29" fillId="18" borderId="0" xfId="38" applyNumberFormat="1" applyFont="1" applyFill="1" applyAlignment="1">
      <alignment horizontal="center" vertical="center"/>
    </xf>
    <xf numFmtId="199" fontId="29" fillId="18" borderId="0" xfId="38" applyNumberFormat="1" applyFont="1" applyFill="1" applyAlignment="1">
      <alignment vertical="center"/>
    </xf>
    <xf numFmtId="201" fontId="31" fillId="0" borderId="0" xfId="40" applyNumberFormat="1" applyFont="1" applyAlignment="1">
      <alignment vertical="center"/>
    </xf>
    <xf numFmtId="201" fontId="29" fillId="0" borderId="0" xfId="40" applyNumberFormat="1" applyFont="1" applyAlignment="1">
      <alignment vertical="center"/>
    </xf>
    <xf numFmtId="199" fontId="31" fillId="0" borderId="0" xfId="40" applyNumberFormat="1" applyFont="1" applyAlignment="1">
      <alignment vertical="center"/>
    </xf>
    <xf numFmtId="195" fontId="29" fillId="0" borderId="0" xfId="41" applyNumberFormat="1" applyFont="1" applyAlignment="1">
      <alignment vertical="center"/>
    </xf>
    <xf numFmtId="195" fontId="29" fillId="0" borderId="12" xfId="41" applyNumberFormat="1" applyFont="1" applyBorder="1" applyAlignment="1">
      <alignment vertical="center"/>
    </xf>
    <xf numFmtId="175" fontId="50" fillId="0" borderId="0" xfId="0" applyNumberFormat="1" applyFont="1" applyAlignment="1">
      <alignment horizontal="center" vertical="center"/>
    </xf>
    <xf numFmtId="175" fontId="50" fillId="0" borderId="12" xfId="0" applyNumberFormat="1" applyFont="1" applyBorder="1" applyAlignment="1">
      <alignment horizontal="center" vertical="center"/>
    </xf>
    <xf numFmtId="0" fontId="29" fillId="0" borderId="12" xfId="38" applyFont="1" applyBorder="1" applyAlignment="1">
      <alignment horizontal="left" vertical="center"/>
    </xf>
    <xf numFmtId="37" fontId="55" fillId="0" borderId="0" xfId="0" applyNumberFormat="1" applyFont="1"/>
    <xf numFmtId="194" fontId="48" fillId="0" borderId="0" xfId="0" applyNumberFormat="1" applyFont="1" applyAlignment="1">
      <alignment vertical="center"/>
    </xf>
    <xf numFmtId="204" fontId="41" fillId="0" borderId="0" xfId="0" applyNumberFormat="1" applyFont="1" applyAlignment="1">
      <alignment vertical="center"/>
    </xf>
    <xf numFmtId="205" fontId="50" fillId="0" borderId="0" xfId="42" applyNumberFormat="1" applyFont="1" applyAlignment="1">
      <alignment vertical="center"/>
    </xf>
    <xf numFmtId="173" fontId="48" fillId="0" borderId="0" xfId="42" quotePrefix="1" applyNumberFormat="1" applyFont="1" applyAlignment="1">
      <alignment horizontal="left"/>
    </xf>
    <xf numFmtId="174" fontId="48" fillId="0" borderId="0" xfId="42" applyNumberFormat="1" applyFont="1" applyAlignment="1">
      <alignment vertical="center"/>
    </xf>
    <xf numFmtId="206" fontId="41" fillId="0" borderId="0" xfId="42" applyNumberFormat="1" applyFont="1" applyAlignment="1">
      <alignment vertical="center"/>
    </xf>
    <xf numFmtId="207" fontId="41" fillId="0" borderId="0" xfId="42" applyNumberFormat="1" applyFont="1" applyAlignment="1">
      <alignment vertical="center"/>
    </xf>
    <xf numFmtId="192" fontId="29" fillId="0" borderId="0" xfId="40" applyNumberFormat="1" applyFont="1" applyAlignment="1">
      <alignment horizontal="center"/>
    </xf>
    <xf numFmtId="168" fontId="31" fillId="19" borderId="10" xfId="0" applyFont="1" applyFill="1" applyBorder="1" applyAlignment="1">
      <alignment horizontal="centerContinuous" vertical="center"/>
    </xf>
    <xf numFmtId="168" fontId="31" fillId="19" borderId="10" xfId="0" applyFont="1" applyFill="1" applyBorder="1" applyAlignment="1">
      <alignment horizontal="left" vertical="center"/>
    </xf>
    <xf numFmtId="0" fontId="31" fillId="0" borderId="0" xfId="38" applyFont="1" applyAlignment="1">
      <alignment horizontal="center" vertical="center"/>
    </xf>
    <xf numFmtId="0" fontId="29" fillId="0" borderId="12" xfId="39" applyFont="1" applyBorder="1" applyAlignment="1">
      <alignment vertical="center"/>
    </xf>
    <xf numFmtId="169" fontId="29" fillId="0" borderId="12" xfId="48" quotePrefix="1" applyFont="1" applyBorder="1" applyAlignment="1">
      <alignment horizontal="left" vertical="center"/>
    </xf>
    <xf numFmtId="4" fontId="29" fillId="0" borderId="12" xfId="35" applyNumberFormat="1" applyFont="1" applyFill="1" applyBorder="1" applyAlignment="1" applyProtection="1">
      <alignment horizontal="center" vertical="center"/>
    </xf>
    <xf numFmtId="169" fontId="29" fillId="0" borderId="12" xfId="45" applyNumberFormat="1" applyFont="1" applyBorder="1" applyAlignment="1">
      <alignment horizontal="left" vertical="center"/>
    </xf>
    <xf numFmtId="196" fontId="29" fillId="0" borderId="12" xfId="35" applyNumberFormat="1" applyFont="1" applyFill="1" applyBorder="1" applyAlignment="1" applyProtection="1">
      <alignment horizontal="right" vertical="center"/>
    </xf>
    <xf numFmtId="200" fontId="29" fillId="0" borderId="12" xfId="35" applyNumberFormat="1" applyFont="1" applyFill="1" applyBorder="1" applyAlignment="1" applyProtection="1">
      <alignment horizontal="right" vertical="center"/>
    </xf>
    <xf numFmtId="199" fontId="29" fillId="0" borderId="12" xfId="35" applyNumberFormat="1" applyFont="1" applyFill="1" applyBorder="1" applyAlignment="1" applyProtection="1">
      <alignment horizontal="right" vertical="center"/>
    </xf>
    <xf numFmtId="195" fontId="29" fillId="0" borderId="12" xfId="45" applyNumberFormat="1" applyFont="1" applyBorder="1" applyAlignment="1">
      <alignment horizontal="right" vertical="center"/>
    </xf>
    <xf numFmtId="195" fontId="29" fillId="0" borderId="12" xfId="35" applyNumberFormat="1" applyFont="1" applyFill="1" applyBorder="1" applyAlignment="1" applyProtection="1">
      <alignment horizontal="right" vertical="center"/>
    </xf>
    <xf numFmtId="199" fontId="29" fillId="0" borderId="12" xfId="45" applyNumberFormat="1" applyFont="1" applyBorder="1" applyAlignment="1">
      <alignment horizontal="right" vertical="center"/>
    </xf>
    <xf numFmtId="195" fontId="29" fillId="0" borderId="12" xfId="46" applyNumberFormat="1" applyFont="1" applyBorder="1" applyAlignment="1">
      <alignment horizontal="right" vertical="center"/>
    </xf>
    <xf numFmtId="200" fontId="29" fillId="0" borderId="12" xfId="45" applyNumberFormat="1" applyFont="1" applyBorder="1" applyAlignment="1">
      <alignment horizontal="right" vertical="center"/>
    </xf>
    <xf numFmtId="196" fontId="29" fillId="0" borderId="12" xfId="40" applyNumberFormat="1" applyFont="1" applyBorder="1" applyAlignment="1">
      <alignment vertical="center"/>
    </xf>
    <xf numFmtId="201" fontId="29" fillId="0" borderId="12" xfId="40" applyNumberFormat="1" applyFont="1" applyBorder="1" applyAlignment="1">
      <alignment vertical="center"/>
    </xf>
    <xf numFmtId="197" fontId="29" fillId="0" borderId="12" xfId="40" applyNumberFormat="1" applyFont="1" applyBorder="1" applyAlignment="1">
      <alignment vertical="center"/>
    </xf>
    <xf numFmtId="0" fontId="31" fillId="0" borderId="12" xfId="40" applyFont="1" applyBorder="1" applyAlignment="1">
      <alignment vertical="center"/>
    </xf>
    <xf numFmtId="199" fontId="31" fillId="19" borderId="0" xfId="38" applyNumberFormat="1" applyFont="1" applyFill="1" applyAlignment="1">
      <alignment vertical="center"/>
    </xf>
    <xf numFmtId="195" fontId="31" fillId="19" borderId="0" xfId="38" applyNumberFormat="1" applyFont="1" applyFill="1" applyAlignment="1">
      <alignment vertical="center"/>
    </xf>
    <xf numFmtId="169" fontId="56" fillId="0" borderId="0" xfId="0" quotePrefix="1" applyNumberFormat="1" applyFont="1" applyAlignment="1">
      <alignment horizontal="left" vertical="center"/>
    </xf>
    <xf numFmtId="170" fontId="56" fillId="0" borderId="0" xfId="0" applyNumberFormat="1" applyFont="1" applyAlignment="1">
      <alignment vertical="center"/>
    </xf>
    <xf numFmtId="0" fontId="56" fillId="0" borderId="0" xfId="38" applyFont="1" applyAlignment="1">
      <alignment vertical="center"/>
    </xf>
    <xf numFmtId="169" fontId="56" fillId="0" borderId="0" xfId="0" applyNumberFormat="1" applyFont="1" applyAlignment="1">
      <alignment horizontal="left" vertical="center"/>
    </xf>
    <xf numFmtId="0" fontId="56" fillId="0" borderId="0" xfId="39" applyFont="1" applyAlignment="1">
      <alignment horizontal="fill" vertical="center"/>
    </xf>
    <xf numFmtId="0" fontId="56" fillId="0" borderId="0" xfId="39" applyFont="1" applyAlignment="1">
      <alignment vertical="center"/>
    </xf>
    <xf numFmtId="0" fontId="56" fillId="0" borderId="0" xfId="39" applyFont="1" applyAlignment="1">
      <alignment horizontal="right" vertical="center"/>
    </xf>
    <xf numFmtId="3" fontId="56" fillId="0" borderId="0" xfId="38" applyNumberFormat="1" applyFont="1" applyAlignment="1">
      <alignment horizontal="right" vertical="center"/>
    </xf>
    <xf numFmtId="172" fontId="56" fillId="0" borderId="0" xfId="0" applyNumberFormat="1" applyFont="1" applyAlignment="1">
      <alignment vertical="center"/>
    </xf>
    <xf numFmtId="179" fontId="56" fillId="0" borderId="0" xfId="33" applyNumberFormat="1" applyFont="1" applyFill="1" applyAlignment="1">
      <alignment vertical="center"/>
    </xf>
    <xf numFmtId="179" fontId="58" fillId="0" borderId="0" xfId="33" applyNumberFormat="1" applyFont="1" applyFill="1" applyAlignment="1">
      <alignment vertical="center"/>
    </xf>
    <xf numFmtId="168" fontId="56" fillId="0" borderId="0" xfId="0" applyFont="1" applyAlignment="1">
      <alignment vertical="center"/>
    </xf>
    <xf numFmtId="171" fontId="56" fillId="0" borderId="0" xfId="0" applyNumberFormat="1" applyFont="1" applyAlignment="1">
      <alignment vertical="center"/>
    </xf>
    <xf numFmtId="3" fontId="56" fillId="0" borderId="0" xfId="40" applyNumberFormat="1" applyFont="1" applyAlignment="1">
      <alignment vertical="center"/>
    </xf>
    <xf numFmtId="4" fontId="56" fillId="0" borderId="0" xfId="40" applyNumberFormat="1" applyFont="1" applyAlignment="1">
      <alignment vertical="center"/>
    </xf>
    <xf numFmtId="0" fontId="56" fillId="0" borderId="0" xfId="40" applyFont="1" applyAlignment="1">
      <alignment vertical="center"/>
    </xf>
    <xf numFmtId="3" fontId="56" fillId="0" borderId="0" xfId="40" applyNumberFormat="1" applyFont="1" applyAlignment="1">
      <alignment horizontal="right" vertical="center"/>
    </xf>
    <xf numFmtId="185" fontId="56" fillId="0" borderId="0" xfId="40" applyNumberFormat="1" applyFont="1" applyAlignment="1">
      <alignment vertical="center"/>
    </xf>
    <xf numFmtId="203" fontId="56" fillId="0" borderId="0" xfId="40" applyNumberFormat="1" applyFont="1" applyAlignment="1">
      <alignment vertical="center"/>
    </xf>
    <xf numFmtId="0" fontId="56" fillId="0" borderId="0" xfId="40" quotePrefix="1" applyFont="1" applyAlignment="1">
      <alignment horizontal="left" vertical="center"/>
    </xf>
    <xf numFmtId="0" fontId="58" fillId="0" borderId="0" xfId="45" applyFont="1" applyAlignment="1">
      <alignment horizontal="centerContinuous" vertical="center"/>
    </xf>
    <xf numFmtId="0" fontId="59" fillId="0" borderId="0" xfId="45" applyFont="1" applyAlignment="1">
      <alignment vertical="center"/>
    </xf>
    <xf numFmtId="0" fontId="56" fillId="0" borderId="0" xfId="45" applyFont="1" applyAlignment="1">
      <alignment vertical="center"/>
    </xf>
    <xf numFmtId="3" fontId="31" fillId="0" borderId="0" xfId="35" applyNumberFormat="1" applyFont="1" applyFill="1" applyBorder="1" applyAlignment="1" applyProtection="1">
      <alignment horizontal="right" vertical="center"/>
    </xf>
    <xf numFmtId="3" fontId="29" fillId="0" borderId="0" xfId="46" applyNumberFormat="1" applyFont="1" applyAlignment="1">
      <alignment horizontal="right" vertical="center"/>
    </xf>
    <xf numFmtId="3" fontId="29" fillId="0" borderId="12" xfId="45" applyNumberFormat="1" applyFont="1" applyBorder="1" applyAlignment="1">
      <alignment horizontal="right" vertical="center"/>
    </xf>
    <xf numFmtId="3" fontId="29" fillId="0" borderId="12" xfId="46" applyNumberFormat="1" applyFont="1" applyBorder="1" applyAlignment="1">
      <alignment horizontal="right" vertical="center"/>
    </xf>
    <xf numFmtId="169" fontId="56" fillId="0" borderId="0" xfId="41" applyFont="1" applyAlignment="1">
      <alignment vertical="center"/>
    </xf>
    <xf numFmtId="3" fontId="56" fillId="0" borderId="0" xfId="41" applyNumberFormat="1" applyFont="1" applyAlignment="1">
      <alignment vertical="center"/>
    </xf>
    <xf numFmtId="175" fontId="56" fillId="0" borderId="0" xfId="41" applyNumberFormat="1" applyFont="1" applyAlignment="1">
      <alignment vertical="center"/>
    </xf>
    <xf numFmtId="186" fontId="56" fillId="0" borderId="0" xfId="41" applyNumberFormat="1" applyFont="1" applyAlignment="1">
      <alignment vertical="center"/>
    </xf>
    <xf numFmtId="169" fontId="56" fillId="0" borderId="0" xfId="42" applyFont="1" applyAlignment="1">
      <alignment vertical="center"/>
    </xf>
    <xf numFmtId="169" fontId="56" fillId="0" borderId="0" xfId="42" quotePrefix="1" applyFont="1" applyAlignment="1">
      <alignment horizontal="left" vertical="center"/>
    </xf>
    <xf numFmtId="199" fontId="29" fillId="0" borderId="12" xfId="38" applyNumberFormat="1" applyFont="1" applyBorder="1" applyAlignment="1">
      <alignment horizontal="right" vertical="center"/>
    </xf>
    <xf numFmtId="181" fontId="29" fillId="0" borderId="12" xfId="38" applyNumberFormat="1" applyFont="1" applyBorder="1" applyAlignment="1">
      <alignment horizontal="center" vertical="center"/>
    </xf>
    <xf numFmtId="199" fontId="29" fillId="0" borderId="12" xfId="38" applyNumberFormat="1" applyFont="1" applyBorder="1" applyAlignment="1">
      <alignment vertical="center"/>
    </xf>
    <xf numFmtId="188" fontId="29" fillId="0" borderId="12" xfId="38" applyNumberFormat="1" applyFont="1" applyBorder="1" applyAlignment="1">
      <alignment horizontal="center" vertical="center"/>
    </xf>
    <xf numFmtId="187" fontId="56" fillId="0" borderId="0" xfId="38" applyNumberFormat="1" applyFont="1" applyAlignment="1">
      <alignment vertical="center"/>
    </xf>
    <xf numFmtId="188" fontId="56" fillId="0" borderId="0" xfId="38" applyNumberFormat="1" applyFont="1" applyAlignment="1">
      <alignment vertical="center"/>
    </xf>
    <xf numFmtId="181" fontId="56" fillId="0" borderId="0" xfId="38" applyNumberFormat="1" applyFont="1" applyAlignment="1">
      <alignment vertical="center"/>
    </xf>
    <xf numFmtId="187" fontId="58" fillId="0" borderId="0" xfId="38" applyNumberFormat="1" applyFont="1" applyAlignment="1">
      <alignment vertical="center"/>
    </xf>
    <xf numFmtId="187" fontId="58" fillId="0" borderId="0" xfId="38" quotePrefix="1" applyNumberFormat="1" applyFont="1" applyAlignment="1">
      <alignment horizontal="left" vertical="center"/>
    </xf>
    <xf numFmtId="181" fontId="58" fillId="0" borderId="0" xfId="38" applyNumberFormat="1" applyFont="1" applyAlignment="1">
      <alignment horizontal="right" vertical="center"/>
    </xf>
    <xf numFmtId="169" fontId="60" fillId="0" borderId="0" xfId="42" quotePrefix="1" applyFont="1" applyAlignment="1">
      <alignment horizontal="left"/>
    </xf>
    <xf numFmtId="169" fontId="60" fillId="0" borderId="0" xfId="42" applyFont="1"/>
    <xf numFmtId="3" fontId="60" fillId="0" borderId="0" xfId="42" applyNumberFormat="1" applyFont="1"/>
    <xf numFmtId="169" fontId="60" fillId="0" borderId="0" xfId="42" applyFont="1" applyAlignment="1">
      <alignment horizontal="left"/>
    </xf>
    <xf numFmtId="3" fontId="60" fillId="0" borderId="0" xfId="42" quotePrefix="1" applyNumberFormat="1" applyFont="1" applyAlignment="1">
      <alignment horizontal="left"/>
    </xf>
    <xf numFmtId="3" fontId="60" fillId="0" borderId="0" xfId="42" applyNumberFormat="1" applyFont="1" applyAlignment="1">
      <alignment horizontal="left"/>
    </xf>
    <xf numFmtId="169" fontId="60" fillId="0" borderId="0" xfId="0" quotePrefix="1" applyNumberFormat="1" applyFont="1" applyAlignment="1">
      <alignment horizontal="left"/>
    </xf>
    <xf numFmtId="37" fontId="62" fillId="0" borderId="0" xfId="42" applyNumberFormat="1" applyFont="1"/>
    <xf numFmtId="174" fontId="60" fillId="0" borderId="0" xfId="42" applyNumberFormat="1" applyFont="1" applyAlignment="1">
      <alignment horizontal="center" vertical="center"/>
    </xf>
    <xf numFmtId="173" fontId="60" fillId="0" borderId="0" xfId="42" quotePrefix="1" applyNumberFormat="1" applyFont="1" applyAlignment="1">
      <alignment horizontal="left"/>
    </xf>
    <xf numFmtId="169" fontId="60" fillId="0" borderId="0" xfId="0" quotePrefix="1" applyNumberFormat="1" applyFont="1" applyAlignment="1">
      <alignment horizontal="left" vertical="center"/>
    </xf>
    <xf numFmtId="3" fontId="60" fillId="0" borderId="0" xfId="41" applyNumberFormat="1" applyFont="1"/>
    <xf numFmtId="171" fontId="60" fillId="0" borderId="0" xfId="42" applyNumberFormat="1" applyFont="1"/>
    <xf numFmtId="169" fontId="60" fillId="0" borderId="0" xfId="40" quotePrefix="1" applyNumberFormat="1" applyFont="1" applyAlignment="1">
      <alignment horizontal="left" vertical="center"/>
    </xf>
    <xf numFmtId="169" fontId="60" fillId="0" borderId="0" xfId="41" applyFont="1"/>
    <xf numFmtId="0" fontId="60" fillId="0" borderId="0" xfId="40" applyFont="1"/>
    <xf numFmtId="169" fontId="60" fillId="0" borderId="0" xfId="42" applyFont="1" applyAlignment="1">
      <alignment horizontal="left" vertical="center"/>
    </xf>
    <xf numFmtId="3" fontId="60" fillId="0" borderId="0" xfId="42" applyNumberFormat="1" applyFont="1" applyAlignment="1">
      <alignment vertical="center"/>
    </xf>
    <xf numFmtId="169" fontId="60" fillId="0" borderId="0" xfId="42" quotePrefix="1" applyFont="1" applyAlignment="1">
      <alignment horizontal="left" vertical="center"/>
    </xf>
    <xf numFmtId="169" fontId="60" fillId="0" borderId="0" xfId="42" applyFont="1" applyAlignment="1">
      <alignment vertical="center"/>
    </xf>
    <xf numFmtId="37" fontId="60" fillId="0" borderId="0" xfId="42" applyNumberFormat="1" applyFont="1" applyAlignment="1">
      <alignment vertical="center"/>
    </xf>
    <xf numFmtId="174" fontId="60" fillId="0" borderId="0" xfId="42" applyNumberFormat="1" applyFont="1" applyAlignment="1">
      <alignment vertical="center"/>
    </xf>
    <xf numFmtId="168" fontId="60" fillId="0" borderId="0" xfId="0" applyFont="1" applyAlignment="1">
      <alignment vertical="center"/>
    </xf>
    <xf numFmtId="3" fontId="60" fillId="0" borderId="0" xfId="0" applyNumberFormat="1" applyFont="1" applyAlignment="1">
      <alignment vertical="center"/>
    </xf>
    <xf numFmtId="37" fontId="60" fillId="0" borderId="0" xfId="0" applyNumberFormat="1" applyFont="1" applyAlignment="1">
      <alignment vertical="center"/>
    </xf>
    <xf numFmtId="169" fontId="56" fillId="0" borderId="0" xfId="41" quotePrefix="1" applyFont="1" applyAlignment="1">
      <alignment horizontal="left" vertical="center"/>
    </xf>
    <xf numFmtId="176" fontId="56" fillId="0" borderId="0" xfId="41" applyNumberFormat="1" applyFont="1" applyAlignment="1">
      <alignment horizontal="right" vertical="center"/>
    </xf>
    <xf numFmtId="2" fontId="58" fillId="0" borderId="0" xfId="40" applyNumberFormat="1" applyFont="1" applyAlignment="1">
      <alignment vertical="center"/>
    </xf>
    <xf numFmtId="0" fontId="58" fillId="0" borderId="0" xfId="40" quotePrefix="1" applyFont="1" applyAlignment="1">
      <alignment horizontal="left" vertical="center"/>
    </xf>
    <xf numFmtId="0" fontId="58" fillId="0" borderId="0" xfId="40" applyFont="1" applyAlignment="1">
      <alignment vertical="center"/>
    </xf>
    <xf numFmtId="169" fontId="56" fillId="0" borderId="0" xfId="40" quotePrefix="1" applyNumberFormat="1" applyFont="1" applyAlignment="1">
      <alignment horizontal="left" vertical="center"/>
    </xf>
    <xf numFmtId="3" fontId="56" fillId="0" borderId="0" xfId="40" quotePrefix="1" applyNumberFormat="1" applyFont="1" applyAlignment="1">
      <alignment vertical="center"/>
    </xf>
    <xf numFmtId="3" fontId="56" fillId="0" borderId="14" xfId="44" applyNumberFormat="1" applyFont="1" applyBorder="1" applyAlignment="1">
      <alignment vertical="center"/>
    </xf>
    <xf numFmtId="37" fontId="56" fillId="0" borderId="0" xfId="44" applyFont="1" applyAlignment="1">
      <alignment vertical="center"/>
    </xf>
    <xf numFmtId="3" fontId="56" fillId="0" borderId="0" xfId="44" applyNumberFormat="1" applyFont="1" applyAlignment="1">
      <alignment vertical="center"/>
    </xf>
    <xf numFmtId="0" fontId="56" fillId="0" borderId="0" xfId="40" applyFont="1" applyAlignment="1">
      <alignment horizontal="left" vertical="center"/>
    </xf>
    <xf numFmtId="192" fontId="29" fillId="0" borderId="12" xfId="45" applyNumberFormat="1" applyFont="1" applyBorder="1" applyAlignment="1">
      <alignment horizontal="right" vertical="center"/>
    </xf>
    <xf numFmtId="0" fontId="56" fillId="0" borderId="0" xfId="38" applyFont="1"/>
    <xf numFmtId="0" fontId="58" fillId="0" borderId="0" xfId="45" applyFont="1" applyAlignment="1">
      <alignment horizontal="center"/>
    </xf>
    <xf numFmtId="169" fontId="56" fillId="0" borderId="0" xfId="0" quotePrefix="1" applyNumberFormat="1" applyFont="1" applyAlignment="1">
      <alignment horizontal="left"/>
    </xf>
    <xf numFmtId="0" fontId="59" fillId="0" borderId="0" xfId="45" applyFont="1"/>
    <xf numFmtId="3" fontId="56" fillId="0" borderId="0" xfId="38" applyNumberFormat="1" applyFont="1" applyAlignment="1">
      <alignment horizontal="right"/>
    </xf>
    <xf numFmtId="3" fontId="29" fillId="0" borderId="15" xfId="40" applyNumberFormat="1" applyFont="1" applyBorder="1" applyAlignment="1">
      <alignment vertical="center"/>
    </xf>
    <xf numFmtId="200" fontId="31" fillId="0" borderId="0" xfId="40" applyNumberFormat="1" applyFont="1" applyAlignment="1">
      <alignment vertical="center"/>
    </xf>
    <xf numFmtId="200" fontId="29" fillId="0" borderId="0" xfId="40" applyNumberFormat="1" applyFont="1" applyAlignment="1">
      <alignment horizontal="right" vertical="center"/>
    </xf>
    <xf numFmtId="200" fontId="29" fillId="0" borderId="12" xfId="40" applyNumberFormat="1" applyFont="1" applyBorder="1" applyAlignment="1">
      <alignment horizontal="right" vertical="center"/>
    </xf>
    <xf numFmtId="196" fontId="29" fillId="0" borderId="0" xfId="40" applyNumberFormat="1" applyFont="1" applyAlignment="1">
      <alignment horizontal="right" vertical="center"/>
    </xf>
    <xf numFmtId="196" fontId="29" fillId="0" borderId="12" xfId="40" applyNumberFormat="1" applyFont="1" applyBorder="1" applyAlignment="1">
      <alignment horizontal="right" vertical="center"/>
    </xf>
    <xf numFmtId="208" fontId="31" fillId="0" borderId="0" xfId="40" applyNumberFormat="1" applyFont="1" applyAlignment="1">
      <alignment horizontal="right" vertical="center"/>
    </xf>
    <xf numFmtId="208" fontId="29" fillId="0" borderId="0" xfId="40" applyNumberFormat="1" applyFont="1" applyAlignment="1">
      <alignment horizontal="right" vertical="center"/>
    </xf>
    <xf numFmtId="208" fontId="29" fillId="0" borderId="12" xfId="40" applyNumberFormat="1" applyFont="1" applyBorder="1" applyAlignment="1">
      <alignment horizontal="right" vertical="center"/>
    </xf>
    <xf numFmtId="209" fontId="31" fillId="0" borderId="0" xfId="40" applyNumberFormat="1" applyFont="1" applyAlignment="1">
      <alignment vertical="center"/>
    </xf>
    <xf numFmtId="209" fontId="29" fillId="0" borderId="0" xfId="40" applyNumberFormat="1" applyFont="1" applyAlignment="1">
      <alignment vertical="center"/>
    </xf>
    <xf numFmtId="209" fontId="29" fillId="0" borderId="12" xfId="40" applyNumberFormat="1" applyFont="1" applyBorder="1" applyAlignment="1">
      <alignment vertical="center"/>
    </xf>
    <xf numFmtId="37" fontId="31" fillId="0" borderId="0" xfId="44" applyFont="1" applyAlignment="1">
      <alignment horizontal="left" vertical="center"/>
    </xf>
    <xf numFmtId="3" fontId="29" fillId="0" borderId="0" xfId="44" applyNumberFormat="1" applyFont="1" applyAlignment="1">
      <alignment vertical="center"/>
    </xf>
    <xf numFmtId="3" fontId="29" fillId="0" borderId="12" xfId="44" applyNumberFormat="1" applyFont="1" applyBorder="1" applyAlignment="1">
      <alignment vertical="center"/>
    </xf>
    <xf numFmtId="0" fontId="31" fillId="0" borderId="0" xfId="40" quotePrefix="1" applyFont="1" applyAlignment="1">
      <alignment horizontal="left"/>
    </xf>
    <xf numFmtId="0" fontId="29" fillId="0" borderId="0" xfId="40" applyFont="1"/>
    <xf numFmtId="0" fontId="31" fillId="0" borderId="0" xfId="40" applyFont="1"/>
    <xf numFmtId="192" fontId="29" fillId="0" borderId="0" xfId="40" applyNumberFormat="1" applyFont="1"/>
    <xf numFmtId="0" fontId="29" fillId="0" borderId="0" xfId="40" quotePrefix="1" applyFont="1" applyAlignment="1">
      <alignment horizontal="left"/>
    </xf>
    <xf numFmtId="175" fontId="29" fillId="0" borderId="0" xfId="40" applyNumberFormat="1" applyFont="1"/>
    <xf numFmtId="181" fontId="29" fillId="0" borderId="0" xfId="40" applyNumberFormat="1" applyFont="1"/>
    <xf numFmtId="1" fontId="29" fillId="0" borderId="0" xfId="40" applyNumberFormat="1" applyFont="1"/>
    <xf numFmtId="195" fontId="29" fillId="0" borderId="0" xfId="40" applyNumberFormat="1" applyFont="1" applyAlignment="1">
      <alignment horizontal="right"/>
    </xf>
    <xf numFmtId="0" fontId="29" fillId="0" borderId="0" xfId="40" applyFont="1" applyAlignment="1">
      <alignment horizontal="left"/>
    </xf>
    <xf numFmtId="202" fontId="29" fillId="0" borderId="0" xfId="40" applyNumberFormat="1" applyFont="1"/>
    <xf numFmtId="174" fontId="29" fillId="0" borderId="0" xfId="40" applyNumberFormat="1" applyFont="1"/>
    <xf numFmtId="203" fontId="29" fillId="0" borderId="0" xfId="40" applyNumberFormat="1" applyFont="1"/>
    <xf numFmtId="203" fontId="29" fillId="0" borderId="0" xfId="40" applyNumberFormat="1" applyFont="1" applyAlignment="1">
      <alignment horizontal="right"/>
    </xf>
    <xf numFmtId="4" fontId="29" fillId="0" borderId="0" xfId="40" applyNumberFormat="1" applyFont="1"/>
    <xf numFmtId="3" fontId="29" fillId="0" borderId="0" xfId="40" applyNumberFormat="1" applyFont="1"/>
    <xf numFmtId="175" fontId="31" fillId="0" borderId="0" xfId="40" applyNumberFormat="1" applyFont="1"/>
    <xf numFmtId="189" fontId="29" fillId="0" borderId="0" xfId="40" applyNumberFormat="1" applyFont="1"/>
    <xf numFmtId="169" fontId="41" fillId="0" borderId="12" xfId="42" quotePrefix="1" applyFont="1" applyBorder="1" applyAlignment="1">
      <alignment horizontal="center" vertical="center"/>
    </xf>
    <xf numFmtId="193" fontId="29" fillId="0" borderId="0" xfId="40" applyNumberFormat="1" applyFont="1" applyAlignment="1">
      <alignment vertical="center"/>
    </xf>
    <xf numFmtId="203" fontId="29" fillId="0" borderId="0" xfId="40" applyNumberFormat="1" applyFont="1" applyAlignment="1">
      <alignment vertical="center"/>
    </xf>
    <xf numFmtId="195" fontId="29" fillId="0" borderId="0" xfId="45" applyNumberFormat="1" applyFont="1" applyAlignment="1">
      <alignment vertical="center"/>
    </xf>
    <xf numFmtId="199" fontId="29" fillId="0" borderId="0" xfId="45" applyNumberFormat="1" applyFont="1" applyAlignment="1">
      <alignment vertical="center"/>
    </xf>
    <xf numFmtId="200" fontId="29" fillId="0" borderId="0" xfId="45" applyNumberFormat="1" applyFont="1" applyAlignment="1">
      <alignment vertical="center"/>
    </xf>
    <xf numFmtId="192" fontId="29" fillId="0" borderId="0" xfId="40" applyNumberFormat="1" applyFont="1" applyAlignment="1">
      <alignment vertical="center"/>
    </xf>
    <xf numFmtId="192" fontId="29" fillId="0" borderId="0" xfId="45" applyNumberFormat="1" applyFont="1" applyAlignment="1">
      <alignment vertical="center"/>
    </xf>
    <xf numFmtId="193" fontId="29" fillId="0" borderId="0" xfId="45" applyNumberFormat="1" applyFont="1" applyAlignment="1">
      <alignment vertical="center"/>
    </xf>
    <xf numFmtId="174" fontId="56" fillId="0" borderId="0" xfId="40" applyNumberFormat="1" applyFont="1" applyAlignment="1">
      <alignment vertical="center"/>
    </xf>
    <xf numFmtId="3" fontId="34" fillId="0" borderId="0" xfId="39" applyNumberFormat="1" applyFont="1" applyAlignment="1">
      <alignment vertical="center"/>
    </xf>
    <xf numFmtId="0" fontId="34" fillId="0" borderId="0" xfId="39" applyFont="1" applyAlignment="1">
      <alignment vertical="center"/>
    </xf>
    <xf numFmtId="3" fontId="29" fillId="0" borderId="0" xfId="35" applyNumberFormat="1" applyFont="1" applyFill="1" applyBorder="1" applyAlignment="1" applyProtection="1">
      <alignment horizontal="right" vertical="center"/>
    </xf>
    <xf numFmtId="3" fontId="29" fillId="0" borderId="12" xfId="35" applyNumberFormat="1" applyFont="1" applyFill="1" applyBorder="1" applyAlignment="1" applyProtection="1">
      <alignment horizontal="right" vertical="center"/>
    </xf>
    <xf numFmtId="169" fontId="31" fillId="0" borderId="0" xfId="41" applyFont="1" applyAlignment="1">
      <alignment vertical="center"/>
    </xf>
    <xf numFmtId="169" fontId="67" fillId="0" borderId="0" xfId="42" applyFont="1" applyAlignment="1">
      <alignment horizontal="right" vertical="center"/>
    </xf>
    <xf numFmtId="174" fontId="41" fillId="0" borderId="12" xfId="42" applyNumberFormat="1" applyFont="1" applyBorder="1" applyAlignment="1">
      <alignment horizontal="center" vertical="center"/>
    </xf>
    <xf numFmtId="170" fontId="50" fillId="0" borderId="0" xfId="42" applyNumberFormat="1" applyFont="1"/>
    <xf numFmtId="173" fontId="41" fillId="0" borderId="12" xfId="42" applyNumberFormat="1" applyFont="1" applyBorder="1" applyAlignment="1">
      <alignment horizontal="center"/>
    </xf>
    <xf numFmtId="3" fontId="58" fillId="0" borderId="0" xfId="40" applyNumberFormat="1" applyFont="1" applyAlignment="1">
      <alignment horizontal="center" vertical="center"/>
    </xf>
    <xf numFmtId="174" fontId="60" fillId="0" borderId="0" xfId="41" applyNumberFormat="1" applyFont="1"/>
    <xf numFmtId="174" fontId="48" fillId="0" borderId="0" xfId="41" applyNumberFormat="1" applyFont="1"/>
    <xf numFmtId="174" fontId="48" fillId="0" borderId="0" xfId="42" applyNumberFormat="1" applyFont="1"/>
    <xf numFmtId="171" fontId="60" fillId="0" borderId="0" xfId="42" applyNumberFormat="1" applyFont="1" applyAlignment="1">
      <alignment horizontal="center"/>
    </xf>
    <xf numFmtId="190" fontId="29" fillId="0" borderId="0" xfId="44" applyNumberFormat="1" applyFont="1" applyAlignment="1">
      <alignment vertical="center"/>
    </xf>
    <xf numFmtId="210" fontId="29" fillId="0" borderId="0" xfId="41" applyNumberFormat="1" applyFont="1" applyAlignment="1">
      <alignment vertical="center"/>
    </xf>
    <xf numFmtId="210" fontId="29" fillId="0" borderId="12" xfId="41" applyNumberFormat="1" applyFont="1" applyBorder="1" applyAlignment="1">
      <alignment vertical="center"/>
    </xf>
    <xf numFmtId="174" fontId="70" fillId="0" borderId="0" xfId="41" applyNumberFormat="1" applyFont="1"/>
    <xf numFmtId="174" fontId="70" fillId="0" borderId="0" xfId="42" applyNumberFormat="1" applyFont="1"/>
    <xf numFmtId="4" fontId="50" fillId="0" borderId="0" xfId="42" applyNumberFormat="1" applyFont="1" applyAlignment="1">
      <alignment vertical="center"/>
    </xf>
    <xf numFmtId="211" fontId="50" fillId="0" borderId="0" xfId="42" applyNumberFormat="1" applyFont="1" applyAlignment="1">
      <alignment vertical="center"/>
    </xf>
    <xf numFmtId="4" fontId="41" fillId="0" borderId="0" xfId="42" applyNumberFormat="1" applyFont="1" applyAlignment="1">
      <alignment vertical="center"/>
    </xf>
    <xf numFmtId="174" fontId="41" fillId="0" borderId="0" xfId="42" applyNumberFormat="1" applyFont="1" applyAlignment="1">
      <alignment vertical="center"/>
    </xf>
    <xf numFmtId="212" fontId="29" fillId="0" borderId="0" xfId="36" applyNumberFormat="1" applyFont="1" applyFill="1" applyAlignment="1" applyProtection="1">
      <alignment vertical="center"/>
    </xf>
    <xf numFmtId="4" fontId="29" fillId="0" borderId="0" xfId="39" applyNumberFormat="1" applyFont="1" applyAlignment="1">
      <alignment vertical="center"/>
    </xf>
    <xf numFmtId="213" fontId="29" fillId="0" borderId="0" xfId="40" applyNumberFormat="1" applyFont="1" applyAlignment="1">
      <alignment vertical="center"/>
    </xf>
    <xf numFmtId="174" fontId="34" fillId="0" borderId="0" xfId="40" applyNumberFormat="1" applyFont="1" applyAlignment="1">
      <alignment vertical="center"/>
    </xf>
    <xf numFmtId="1" fontId="29" fillId="0" borderId="0" xfId="40" applyNumberFormat="1" applyFont="1" applyAlignment="1">
      <alignment vertical="center"/>
    </xf>
    <xf numFmtId="171" fontId="50" fillId="0" borderId="0" xfId="42" applyNumberFormat="1" applyFont="1"/>
    <xf numFmtId="177" fontId="31" fillId="20" borderId="11" xfId="32" quotePrefix="1" applyNumberFormat="1" applyFont="1" applyFill="1" applyBorder="1" applyAlignment="1" applyProtection="1">
      <alignment horizontal="center" vertical="center"/>
    </xf>
    <xf numFmtId="3" fontId="31" fillId="20" borderId="11" xfId="32" quotePrefix="1" applyNumberFormat="1" applyFont="1" applyFill="1" applyBorder="1" applyAlignment="1" applyProtection="1">
      <alignment horizontal="center" vertical="center"/>
    </xf>
    <xf numFmtId="49" fontId="31" fillId="20" borderId="11" xfId="32" quotePrefix="1" applyNumberFormat="1" applyFont="1" applyFill="1" applyBorder="1" applyAlignment="1" applyProtection="1">
      <alignment horizontal="center" vertical="center"/>
    </xf>
    <xf numFmtId="49" fontId="31" fillId="20" borderId="10" xfId="38" applyNumberFormat="1" applyFont="1" applyFill="1" applyBorder="1" applyAlignment="1">
      <alignment horizontal="center" vertical="center"/>
    </xf>
    <xf numFmtId="190" fontId="31" fillId="20" borderId="10" xfId="38" applyNumberFormat="1" applyFont="1" applyFill="1" applyBorder="1" applyAlignment="1">
      <alignment horizontal="center" vertical="center"/>
    </xf>
    <xf numFmtId="168" fontId="38" fillId="20" borderId="13" xfId="0" applyFont="1" applyFill="1" applyBorder="1" applyAlignment="1">
      <alignment horizontal="center" vertical="center" wrapText="1"/>
    </xf>
    <xf numFmtId="168" fontId="31" fillId="21" borderId="10" xfId="0" applyFont="1" applyFill="1" applyBorder="1" applyAlignment="1">
      <alignment horizontal="centerContinuous" vertical="center"/>
    </xf>
    <xf numFmtId="175" fontId="31" fillId="21" borderId="10" xfId="32" quotePrefix="1" applyNumberFormat="1" applyFont="1" applyFill="1" applyBorder="1" applyAlignment="1" applyProtection="1">
      <alignment horizontal="right" vertical="center"/>
    </xf>
    <xf numFmtId="175" fontId="31" fillId="21" borderId="11" xfId="32" quotePrefix="1" applyNumberFormat="1" applyFont="1" applyFill="1" applyBorder="1" applyAlignment="1" applyProtection="1">
      <alignment horizontal="right" vertical="center"/>
    </xf>
    <xf numFmtId="192" fontId="31" fillId="21" borderId="11" xfId="32" quotePrefix="1" applyNumberFormat="1" applyFont="1" applyFill="1" applyBorder="1" applyAlignment="1" applyProtection="1">
      <alignment horizontal="right" vertical="center"/>
    </xf>
    <xf numFmtId="168" fontId="31" fillId="21" borderId="11" xfId="0" applyFont="1" applyFill="1" applyBorder="1" applyAlignment="1">
      <alignment horizontal="center" vertical="center"/>
    </xf>
    <xf numFmtId="175" fontId="31" fillId="21" borderId="10" xfId="0" applyNumberFormat="1" applyFont="1" applyFill="1" applyBorder="1" applyAlignment="1">
      <alignment vertical="center"/>
    </xf>
    <xf numFmtId="183" fontId="31" fillId="21" borderId="11" xfId="36" applyNumberFormat="1" applyFont="1" applyFill="1" applyBorder="1" applyAlignment="1" applyProtection="1">
      <alignment vertical="center"/>
    </xf>
    <xf numFmtId="192" fontId="31" fillId="21" borderId="11" xfId="36" applyNumberFormat="1" applyFont="1" applyFill="1" applyBorder="1" applyAlignment="1" applyProtection="1">
      <alignment vertical="center"/>
    </xf>
    <xf numFmtId="184" fontId="31" fillId="21" borderId="10" xfId="32" quotePrefix="1" applyNumberFormat="1" applyFont="1" applyFill="1" applyBorder="1" applyAlignment="1" applyProtection="1">
      <alignment horizontal="right" vertical="center"/>
    </xf>
    <xf numFmtId="198" fontId="31" fillId="21" borderId="10" xfId="32" quotePrefix="1" applyNumberFormat="1" applyFont="1" applyFill="1" applyBorder="1" applyAlignment="1" applyProtection="1">
      <alignment horizontal="right" vertical="center"/>
    </xf>
    <xf numFmtId="168" fontId="33" fillId="21" borderId="10" xfId="0" applyFont="1" applyFill="1" applyBorder="1" applyAlignment="1">
      <alignment vertical="center"/>
    </xf>
    <xf numFmtId="3" fontId="31" fillId="21" borderId="0" xfId="40" applyNumberFormat="1" applyFont="1" applyFill="1" applyAlignment="1">
      <alignment vertical="center"/>
    </xf>
    <xf numFmtId="174" fontId="31" fillId="21" borderId="0" xfId="40" applyNumberFormat="1" applyFont="1" applyFill="1" applyAlignment="1">
      <alignment vertical="center"/>
    </xf>
    <xf numFmtId="4" fontId="31" fillId="21" borderId="10" xfId="40" applyNumberFormat="1" applyFont="1" applyFill="1" applyBorder="1" applyAlignment="1">
      <alignment vertical="center"/>
    </xf>
    <xf numFmtId="175" fontId="31" fillId="21" borderId="0" xfId="40" applyNumberFormat="1" applyFont="1" applyFill="1" applyAlignment="1">
      <alignment vertical="center"/>
    </xf>
    <xf numFmtId="3" fontId="31" fillId="21" borderId="15" xfId="40" applyNumberFormat="1" applyFont="1" applyFill="1" applyBorder="1" applyAlignment="1">
      <alignment vertical="center"/>
    </xf>
    <xf numFmtId="4" fontId="31" fillId="21" borderId="12" xfId="40" applyNumberFormat="1" applyFont="1" applyFill="1" applyBorder="1" applyAlignment="1">
      <alignment vertical="center"/>
    </xf>
    <xf numFmtId="0" fontId="31" fillId="21" borderId="11" xfId="40" applyFont="1" applyFill="1" applyBorder="1" applyAlignment="1">
      <alignment horizontal="center" vertical="center"/>
    </xf>
    <xf numFmtId="195" fontId="31" fillId="21" borderId="11" xfId="40" applyNumberFormat="1" applyFont="1" applyFill="1" applyBorder="1" applyAlignment="1">
      <alignment vertical="center"/>
    </xf>
    <xf numFmtId="199" fontId="31" fillId="21" borderId="11" xfId="40" applyNumberFormat="1" applyFont="1" applyFill="1" applyBorder="1" applyAlignment="1">
      <alignment vertical="center"/>
    </xf>
    <xf numFmtId="0" fontId="42" fillId="21" borderId="11" xfId="40" applyFont="1" applyFill="1" applyBorder="1" applyAlignment="1">
      <alignment horizontal="center" vertical="center"/>
    </xf>
    <xf numFmtId="199" fontId="42" fillId="21" borderId="11" xfId="40" applyNumberFormat="1" applyFont="1" applyFill="1" applyBorder="1" applyAlignment="1">
      <alignment vertical="center"/>
    </xf>
    <xf numFmtId="200" fontId="42" fillId="21" borderId="11" xfId="40" applyNumberFormat="1" applyFont="1" applyFill="1" applyBorder="1" applyAlignment="1">
      <alignment vertical="center"/>
    </xf>
    <xf numFmtId="175" fontId="42" fillId="21" borderId="11" xfId="40" applyNumberFormat="1" applyFont="1" applyFill="1" applyBorder="1" applyAlignment="1">
      <alignment horizontal="center" vertical="center"/>
    </xf>
    <xf numFmtId="196" fontId="42" fillId="21" borderId="11" xfId="40" applyNumberFormat="1" applyFont="1" applyFill="1" applyBorder="1" applyAlignment="1">
      <alignment vertical="center"/>
    </xf>
    <xf numFmtId="197" fontId="42" fillId="21" borderId="11" xfId="40" applyNumberFormat="1" applyFont="1" applyFill="1" applyBorder="1" applyAlignment="1">
      <alignment vertical="center"/>
    </xf>
    <xf numFmtId="201" fontId="42" fillId="21" borderId="11" xfId="40" applyNumberFormat="1" applyFont="1" applyFill="1" applyBorder="1" applyAlignment="1">
      <alignment vertical="center"/>
    </xf>
    <xf numFmtId="208" fontId="42" fillId="21" borderId="11" xfId="40" applyNumberFormat="1" applyFont="1" applyFill="1" applyBorder="1" applyAlignment="1">
      <alignment horizontal="right" vertical="center"/>
    </xf>
    <xf numFmtId="209" fontId="42" fillId="21" borderId="11" xfId="40" applyNumberFormat="1" applyFont="1" applyFill="1" applyBorder="1" applyAlignment="1">
      <alignment vertical="center"/>
    </xf>
    <xf numFmtId="195" fontId="31" fillId="21" borderId="0" xfId="40" applyNumberFormat="1" applyFont="1" applyFill="1" applyAlignment="1">
      <alignment vertical="center"/>
    </xf>
    <xf numFmtId="195" fontId="31" fillId="21" borderId="12" xfId="40" applyNumberFormat="1" applyFont="1" applyFill="1" applyBorder="1" applyAlignment="1">
      <alignment vertical="center"/>
    </xf>
    <xf numFmtId="195" fontId="31" fillId="21" borderId="11" xfId="35" applyNumberFormat="1" applyFont="1" applyFill="1" applyBorder="1" applyAlignment="1" applyProtection="1">
      <alignment horizontal="right" vertical="center"/>
    </xf>
    <xf numFmtId="3" fontId="31" fillId="21" borderId="11" xfId="35" applyNumberFormat="1" applyFont="1" applyFill="1" applyBorder="1" applyAlignment="1" applyProtection="1">
      <alignment horizontal="right" vertical="center"/>
    </xf>
    <xf numFmtId="4" fontId="31" fillId="21" borderId="11" xfId="35" applyNumberFormat="1" applyFont="1" applyFill="1" applyBorder="1" applyAlignment="1" applyProtection="1">
      <alignment horizontal="center" vertical="center"/>
    </xf>
    <xf numFmtId="199" fontId="31" fillId="21" borderId="11" xfId="35" applyNumberFormat="1" applyFont="1" applyFill="1" applyBorder="1" applyAlignment="1" applyProtection="1">
      <alignment horizontal="right" vertical="center"/>
    </xf>
    <xf numFmtId="200" fontId="31" fillId="21" borderId="11" xfId="35" applyNumberFormat="1" applyFont="1" applyFill="1" applyBorder="1" applyAlignment="1" applyProtection="1">
      <alignment horizontal="right" vertical="center"/>
    </xf>
    <xf numFmtId="196" fontId="31" fillId="21" borderId="11" xfId="35" applyNumberFormat="1" applyFont="1" applyFill="1" applyBorder="1" applyAlignment="1" applyProtection="1">
      <alignment horizontal="right" vertical="center"/>
    </xf>
    <xf numFmtId="169" fontId="31" fillId="21" borderId="10" xfId="41" applyFont="1" applyFill="1" applyBorder="1" applyAlignment="1">
      <alignment horizontal="center" vertical="center"/>
    </xf>
    <xf numFmtId="195" fontId="31" fillId="21" borderId="10" xfId="41" applyNumberFormat="1" applyFont="1" applyFill="1" applyBorder="1" applyAlignment="1">
      <alignment vertical="center"/>
    </xf>
    <xf numFmtId="3" fontId="31" fillId="21" borderId="10" xfId="41" applyNumberFormat="1" applyFont="1" applyFill="1" applyBorder="1" applyAlignment="1">
      <alignment vertical="center"/>
    </xf>
    <xf numFmtId="195" fontId="31" fillId="21" borderId="0" xfId="41" applyNumberFormat="1" applyFont="1" applyFill="1" applyAlignment="1">
      <alignment vertical="center"/>
    </xf>
    <xf numFmtId="195" fontId="31" fillId="21" borderId="12" xfId="41" applyNumberFormat="1" applyFont="1" applyFill="1" applyBorder="1" applyAlignment="1">
      <alignment vertical="center"/>
    </xf>
    <xf numFmtId="169" fontId="42" fillId="21" borderId="10" xfId="41" applyFont="1" applyFill="1" applyBorder="1" applyAlignment="1">
      <alignment horizontal="center" vertical="center"/>
    </xf>
    <xf numFmtId="199" fontId="42" fillId="21" borderId="10" xfId="41" applyNumberFormat="1" applyFont="1" applyFill="1" applyBorder="1" applyAlignment="1">
      <alignment vertical="center"/>
    </xf>
    <xf numFmtId="199" fontId="42" fillId="21" borderId="0" xfId="41" applyNumberFormat="1" applyFont="1" applyFill="1" applyAlignment="1">
      <alignment vertical="center"/>
    </xf>
    <xf numFmtId="199" fontId="42" fillId="21" borderId="12" xfId="41" applyNumberFormat="1" applyFont="1" applyFill="1" applyBorder="1" applyAlignment="1">
      <alignment vertical="center"/>
    </xf>
    <xf numFmtId="174" fontId="42" fillId="21" borderId="10" xfId="41" applyNumberFormat="1" applyFont="1" applyFill="1" applyBorder="1" applyAlignment="1">
      <alignment horizontal="center" vertical="center"/>
    </xf>
    <xf numFmtId="174" fontId="42" fillId="21" borderId="0" xfId="41" applyNumberFormat="1" applyFont="1" applyFill="1" applyAlignment="1">
      <alignment horizontal="center" vertical="center"/>
    </xf>
    <xf numFmtId="174" fontId="42" fillId="21" borderId="12" xfId="41" applyNumberFormat="1" applyFont="1" applyFill="1" applyBorder="1" applyAlignment="1">
      <alignment horizontal="center" vertical="center"/>
    </xf>
    <xf numFmtId="169" fontId="42" fillId="21" borderId="11" xfId="41" applyFont="1" applyFill="1" applyBorder="1" applyAlignment="1">
      <alignment horizontal="center" vertical="center"/>
    </xf>
    <xf numFmtId="199" fontId="42" fillId="21" borderId="11" xfId="41" applyNumberFormat="1" applyFont="1" applyFill="1" applyBorder="1" applyAlignment="1">
      <alignment vertical="center"/>
    </xf>
    <xf numFmtId="169" fontId="42" fillId="21" borderId="11" xfId="41" quotePrefix="1" applyFont="1" applyFill="1" applyBorder="1" applyAlignment="1">
      <alignment horizontal="center" vertical="center"/>
    </xf>
    <xf numFmtId="200" fontId="42" fillId="21" borderId="11" xfId="41" applyNumberFormat="1" applyFont="1" applyFill="1" applyBorder="1" applyAlignment="1">
      <alignment vertical="center"/>
    </xf>
    <xf numFmtId="200" fontId="42" fillId="21" borderId="0" xfId="41" applyNumberFormat="1" applyFont="1" applyFill="1" applyAlignment="1">
      <alignment vertical="center"/>
    </xf>
    <xf numFmtId="200" fontId="42" fillId="21" borderId="12" xfId="41" applyNumberFormat="1" applyFont="1" applyFill="1" applyBorder="1" applyAlignment="1">
      <alignment vertical="center"/>
    </xf>
    <xf numFmtId="169" fontId="42" fillId="21" borderId="10" xfId="45" applyNumberFormat="1" applyFont="1" applyFill="1" applyBorder="1" applyAlignment="1">
      <alignment horizontal="center" vertical="center"/>
    </xf>
    <xf numFmtId="175" fontId="42" fillId="21" borderId="11" xfId="41" applyNumberFormat="1" applyFont="1" applyFill="1" applyBorder="1" applyAlignment="1">
      <alignment horizontal="center" vertical="center"/>
    </xf>
    <xf numFmtId="175" fontId="42" fillId="21" borderId="0" xfId="41" applyNumberFormat="1" applyFont="1" applyFill="1" applyAlignment="1">
      <alignment horizontal="center" vertical="center"/>
    </xf>
    <xf numFmtId="175" fontId="42" fillId="21" borderId="12" xfId="41" applyNumberFormat="1" applyFont="1" applyFill="1" applyBorder="1" applyAlignment="1">
      <alignment horizontal="center" vertical="center"/>
    </xf>
    <xf numFmtId="199" fontId="42" fillId="21" borderId="0" xfId="40" applyNumberFormat="1" applyFont="1" applyFill="1" applyAlignment="1">
      <alignment vertical="center"/>
    </xf>
    <xf numFmtId="199" fontId="42" fillId="21" borderId="12" xfId="40" applyNumberFormat="1" applyFont="1" applyFill="1" applyBorder="1" applyAlignment="1">
      <alignment vertical="center"/>
    </xf>
    <xf numFmtId="0" fontId="42" fillId="21" borderId="11" xfId="40" quotePrefix="1" applyFont="1" applyFill="1" applyBorder="1" applyAlignment="1">
      <alignment horizontal="center" vertical="center"/>
    </xf>
    <xf numFmtId="200" fontId="42" fillId="21" borderId="0" xfId="40" applyNumberFormat="1" applyFont="1" applyFill="1" applyAlignment="1">
      <alignment vertical="center"/>
    </xf>
    <xf numFmtId="200" fontId="42" fillId="21" borderId="12" xfId="40" applyNumberFormat="1" applyFont="1" applyFill="1" applyBorder="1" applyAlignment="1">
      <alignment vertical="center"/>
    </xf>
    <xf numFmtId="175" fontId="42" fillId="21" borderId="0" xfId="40" applyNumberFormat="1" applyFont="1" applyFill="1" applyAlignment="1">
      <alignment horizontal="center" vertical="center"/>
    </xf>
    <xf numFmtId="175" fontId="42" fillId="21" borderId="12" xfId="40" applyNumberFormat="1" applyFont="1" applyFill="1" applyBorder="1" applyAlignment="1">
      <alignment horizontal="center" vertical="center"/>
    </xf>
    <xf numFmtId="195" fontId="42" fillId="21" borderId="11" xfId="41" applyNumberFormat="1" applyFont="1" applyFill="1" applyBorder="1" applyAlignment="1">
      <alignment vertical="center"/>
    </xf>
    <xf numFmtId="3" fontId="42" fillId="21" borderId="11" xfId="41" applyNumberFormat="1" applyFont="1" applyFill="1" applyBorder="1" applyAlignment="1">
      <alignment vertical="center"/>
    </xf>
    <xf numFmtId="195" fontId="42" fillId="21" borderId="0" xfId="41" applyNumberFormat="1" applyFont="1" applyFill="1" applyAlignment="1">
      <alignment vertical="center"/>
    </xf>
    <xf numFmtId="195" fontId="42" fillId="21" borderId="12" xfId="41" applyNumberFormat="1" applyFont="1" applyFill="1" applyBorder="1" applyAlignment="1">
      <alignment vertical="center"/>
    </xf>
    <xf numFmtId="210" fontId="42" fillId="21" borderId="11" xfId="41" applyNumberFormat="1" applyFont="1" applyFill="1" applyBorder="1" applyAlignment="1">
      <alignment vertical="center"/>
    </xf>
    <xf numFmtId="210" fontId="42" fillId="21" borderId="0" xfId="41" applyNumberFormat="1" applyFont="1" applyFill="1" applyAlignment="1">
      <alignment vertical="center"/>
    </xf>
    <xf numFmtId="210" fontId="42" fillId="21" borderId="12" xfId="41" applyNumberFormat="1" applyFont="1" applyFill="1" applyBorder="1" applyAlignment="1">
      <alignment vertical="center"/>
    </xf>
    <xf numFmtId="195" fontId="42" fillId="21" borderId="0" xfId="41" applyNumberFormat="1" applyFont="1" applyFill="1" applyAlignment="1">
      <alignment horizontal="right" vertical="center"/>
    </xf>
    <xf numFmtId="195" fontId="42" fillId="21" borderId="12" xfId="41" applyNumberFormat="1" applyFont="1" applyFill="1" applyBorder="1" applyAlignment="1">
      <alignment horizontal="right" vertical="center"/>
    </xf>
    <xf numFmtId="200" fontId="42" fillId="21" borderId="0" xfId="41" applyNumberFormat="1" applyFont="1" applyFill="1" applyAlignment="1">
      <alignment horizontal="right" vertical="center"/>
    </xf>
    <xf numFmtId="200" fontId="42" fillId="21" borderId="12" xfId="41" applyNumberFormat="1" applyFont="1" applyFill="1" applyBorder="1" applyAlignment="1">
      <alignment horizontal="right" vertical="center"/>
    </xf>
    <xf numFmtId="174" fontId="42" fillId="21" borderId="11" xfId="41" applyNumberFormat="1" applyFont="1" applyFill="1" applyBorder="1" applyAlignment="1">
      <alignment horizontal="center" vertical="center"/>
    </xf>
    <xf numFmtId="199" fontId="42" fillId="21" borderId="0" xfId="41" applyNumberFormat="1" applyFont="1" applyFill="1" applyAlignment="1">
      <alignment horizontal="right" vertical="center"/>
    </xf>
    <xf numFmtId="199" fontId="42" fillId="21" borderId="12" xfId="41" applyNumberFormat="1" applyFont="1" applyFill="1" applyBorder="1" applyAlignment="1">
      <alignment horizontal="right" vertical="center"/>
    </xf>
    <xf numFmtId="198" fontId="42" fillId="21" borderId="11" xfId="41" applyNumberFormat="1" applyFont="1" applyFill="1" applyBorder="1" applyAlignment="1">
      <alignment vertical="center"/>
    </xf>
    <xf numFmtId="193" fontId="42" fillId="21" borderId="11" xfId="41" applyNumberFormat="1" applyFont="1" applyFill="1" applyBorder="1" applyAlignment="1">
      <alignment vertical="center"/>
    </xf>
    <xf numFmtId="198" fontId="42" fillId="21" borderId="0" xfId="41" applyNumberFormat="1" applyFont="1" applyFill="1" applyAlignment="1">
      <alignment horizontal="right" vertical="center"/>
    </xf>
    <xf numFmtId="198" fontId="42" fillId="21" borderId="0" xfId="41" applyNumberFormat="1" applyFont="1" applyFill="1" applyAlignment="1">
      <alignment vertical="center"/>
    </xf>
    <xf numFmtId="198" fontId="42" fillId="21" borderId="12" xfId="41" applyNumberFormat="1" applyFont="1" applyFill="1" applyBorder="1" applyAlignment="1">
      <alignment horizontal="right" vertical="center"/>
    </xf>
    <xf numFmtId="169" fontId="31" fillId="21" borderId="10" xfId="42" applyFont="1" applyFill="1" applyBorder="1" applyAlignment="1">
      <alignment horizontal="center" vertical="center"/>
    </xf>
    <xf numFmtId="169" fontId="50" fillId="21" borderId="11" xfId="42" applyFont="1" applyFill="1" applyBorder="1" applyAlignment="1">
      <alignment horizontal="center" vertical="center"/>
    </xf>
    <xf numFmtId="199" fontId="50" fillId="21" borderId="11" xfId="42" applyNumberFormat="1" applyFont="1" applyFill="1" applyBorder="1" applyAlignment="1">
      <alignment vertical="center"/>
    </xf>
    <xf numFmtId="169" fontId="41" fillId="21" borderId="0" xfId="42" applyFont="1" applyFill="1"/>
    <xf numFmtId="175" fontId="50" fillId="21" borderId="0" xfId="0" applyNumberFormat="1" applyFont="1" applyFill="1" applyAlignment="1">
      <alignment horizontal="center" vertical="center"/>
    </xf>
    <xf numFmtId="175" fontId="50" fillId="21" borderId="12" xfId="0" applyNumberFormat="1" applyFont="1" applyFill="1" applyBorder="1" applyAlignment="1">
      <alignment horizontal="center" vertical="center"/>
    </xf>
    <xf numFmtId="169" fontId="31" fillId="21" borderId="11" xfId="41" applyFont="1" applyFill="1" applyBorder="1" applyAlignment="1">
      <alignment horizontal="center" vertical="center"/>
    </xf>
    <xf numFmtId="4" fontId="31" fillId="21" borderId="11" xfId="41" applyNumberFormat="1" applyFont="1" applyFill="1" applyBorder="1" applyAlignment="1">
      <alignment horizontal="center" vertical="center"/>
    </xf>
    <xf numFmtId="0" fontId="31" fillId="21" borderId="10" xfId="40" applyFont="1" applyFill="1" applyBorder="1" applyAlignment="1">
      <alignment horizontal="center" vertical="center"/>
    </xf>
    <xf numFmtId="2" fontId="31" fillId="21" borderId="10" xfId="40" applyNumberFormat="1" applyFont="1" applyFill="1" applyBorder="1" applyAlignment="1">
      <alignment horizontal="center" vertical="center"/>
    </xf>
    <xf numFmtId="0" fontId="42" fillId="21" borderId="10" xfId="40" applyFont="1" applyFill="1" applyBorder="1" applyAlignment="1">
      <alignment horizontal="center" vertical="center"/>
    </xf>
    <xf numFmtId="2" fontId="42" fillId="21" borderId="11" xfId="40" applyNumberFormat="1" applyFont="1" applyFill="1" applyBorder="1" applyAlignment="1">
      <alignment horizontal="center" vertical="center"/>
    </xf>
    <xf numFmtId="2" fontId="42" fillId="21" borderId="10" xfId="40" applyNumberFormat="1" applyFont="1" applyFill="1" applyBorder="1" applyAlignment="1">
      <alignment horizontal="center" vertical="center"/>
    </xf>
    <xf numFmtId="3" fontId="31" fillId="21" borderId="11" xfId="40" applyNumberFormat="1" applyFont="1" applyFill="1" applyBorder="1" applyAlignment="1">
      <alignment vertical="center"/>
    </xf>
    <xf numFmtId="200" fontId="31" fillId="21" borderId="11" xfId="40" applyNumberFormat="1" applyFont="1" applyFill="1" applyBorder="1" applyAlignment="1">
      <alignment vertical="center"/>
    </xf>
    <xf numFmtId="195" fontId="31" fillId="21" borderId="11" xfId="40" applyNumberFormat="1" applyFont="1" applyFill="1" applyBorder="1" applyAlignment="1">
      <alignment horizontal="right" vertical="center"/>
    </xf>
    <xf numFmtId="37" fontId="42" fillId="21" borderId="11" xfId="44" applyFont="1" applyFill="1" applyBorder="1" applyAlignment="1">
      <alignment horizontal="center" vertical="center"/>
    </xf>
    <xf numFmtId="37" fontId="42" fillId="21" borderId="11" xfId="44" applyFont="1" applyFill="1" applyBorder="1" applyAlignment="1">
      <alignment vertical="center"/>
    </xf>
    <xf numFmtId="195" fontId="42" fillId="21" borderId="11" xfId="44" applyNumberFormat="1" applyFont="1" applyFill="1" applyBorder="1" applyAlignment="1">
      <alignment vertical="center"/>
    </xf>
    <xf numFmtId="37" fontId="29" fillId="21" borderId="0" xfId="44" applyFont="1" applyFill="1" applyAlignment="1">
      <alignment vertical="center"/>
    </xf>
    <xf numFmtId="195" fontId="29" fillId="21" borderId="0" xfId="44" applyNumberFormat="1" applyFont="1" applyFill="1" applyAlignment="1">
      <alignment vertical="center"/>
    </xf>
    <xf numFmtId="37" fontId="31" fillId="21" borderId="0" xfId="44" applyFont="1" applyFill="1" applyAlignment="1">
      <alignment horizontal="left"/>
    </xf>
    <xf numFmtId="195" fontId="31" fillId="21" borderId="0" xfId="44" applyNumberFormat="1" applyFont="1" applyFill="1"/>
    <xf numFmtId="37" fontId="42" fillId="21" borderId="0" xfId="44" applyFont="1" applyFill="1" applyAlignment="1">
      <alignment vertical="center"/>
    </xf>
    <xf numFmtId="37" fontId="42" fillId="21" borderId="12" xfId="44" applyFont="1" applyFill="1" applyBorder="1" applyAlignment="1">
      <alignment vertical="center"/>
    </xf>
    <xf numFmtId="37" fontId="31" fillId="21" borderId="0" xfId="44" applyFont="1" applyFill="1" applyAlignment="1">
      <alignment horizontal="left" vertical="center"/>
    </xf>
    <xf numFmtId="195" fontId="31" fillId="21" borderId="0" xfId="44" applyNumberFormat="1" applyFont="1" applyFill="1" applyAlignment="1">
      <alignment vertical="center"/>
    </xf>
    <xf numFmtId="195" fontId="42" fillId="21" borderId="0" xfId="44" applyNumberFormat="1" applyFont="1" applyFill="1"/>
    <xf numFmtId="195" fontId="42" fillId="21" borderId="0" xfId="44" applyNumberFormat="1" applyFont="1" applyFill="1" applyAlignment="1">
      <alignment vertical="center"/>
    </xf>
    <xf numFmtId="3" fontId="29" fillId="21" borderId="10" xfId="35" applyNumberFormat="1" applyFont="1" applyFill="1" applyBorder="1" applyAlignment="1" applyProtection="1">
      <alignment vertical="center"/>
    </xf>
    <xf numFmtId="175" fontId="29" fillId="21" borderId="10" xfId="35" applyNumberFormat="1" applyFont="1" applyFill="1" applyBorder="1" applyAlignment="1" applyProtection="1">
      <alignment vertical="center"/>
    </xf>
    <xf numFmtId="177" fontId="31" fillId="20" borderId="10" xfId="32" quotePrefix="1" applyNumberFormat="1" applyFont="1" applyFill="1" applyBorder="1" applyAlignment="1" applyProtection="1">
      <alignment horizontal="center" vertical="center"/>
    </xf>
    <xf numFmtId="3" fontId="31" fillId="20" borderId="10" xfId="32" quotePrefix="1" applyNumberFormat="1" applyFont="1" applyFill="1" applyBorder="1" applyAlignment="1" applyProtection="1">
      <alignment horizontal="center" vertical="center"/>
    </xf>
    <xf numFmtId="49" fontId="31" fillId="20" borderId="10" xfId="32" quotePrefix="1" applyNumberFormat="1" applyFont="1" applyFill="1" applyBorder="1" applyAlignment="1" applyProtection="1">
      <alignment horizontal="center" vertical="center"/>
    </xf>
    <xf numFmtId="49" fontId="31" fillId="20" borderId="13" xfId="38" applyNumberFormat="1" applyFont="1" applyFill="1" applyBorder="1" applyAlignment="1">
      <alignment horizontal="center" vertical="center"/>
    </xf>
    <xf numFmtId="37" fontId="31" fillId="20" borderId="13" xfId="38" applyNumberFormat="1" applyFont="1" applyFill="1" applyBorder="1" applyAlignment="1">
      <alignment horizontal="center" vertical="center"/>
    </xf>
    <xf numFmtId="190" fontId="31" fillId="20" borderId="13" xfId="38" applyNumberFormat="1" applyFont="1" applyFill="1" applyBorder="1" applyAlignment="1">
      <alignment horizontal="center" vertical="center"/>
    </xf>
    <xf numFmtId="3" fontId="31" fillId="21" borderId="11" xfId="38" quotePrefix="1" applyNumberFormat="1" applyFont="1" applyFill="1" applyBorder="1" applyAlignment="1">
      <alignment horizontal="center" vertical="center"/>
    </xf>
    <xf numFmtId="0" fontId="31" fillId="20" borderId="10" xfId="38" applyFont="1" applyFill="1" applyBorder="1" applyAlignment="1">
      <alignment horizontal="center" vertical="center"/>
    </xf>
    <xf numFmtId="0" fontId="31" fillId="20" borderId="10" xfId="38" applyFont="1" applyFill="1" applyBorder="1" applyAlignment="1">
      <alignment horizontal="center" vertical="center" wrapText="1"/>
    </xf>
    <xf numFmtId="0" fontId="31" fillId="20" borderId="13" xfId="39" applyFont="1" applyFill="1" applyBorder="1" applyAlignment="1" applyProtection="1">
      <alignment horizontal="center" vertical="center" wrapText="1"/>
      <protection locked="0"/>
    </xf>
    <xf numFmtId="0" fontId="31" fillId="20" borderId="13" xfId="39" applyFont="1" applyFill="1" applyBorder="1" applyAlignment="1">
      <alignment horizontal="center" vertical="center"/>
    </xf>
    <xf numFmtId="170" fontId="31" fillId="20" borderId="13" xfId="45" quotePrefix="1" applyNumberFormat="1" applyFont="1" applyFill="1" applyBorder="1" applyAlignment="1">
      <alignment horizontal="center" vertical="center"/>
    </xf>
    <xf numFmtId="175" fontId="29" fillId="0" borderId="0" xfId="39" applyNumberFormat="1" applyFont="1" applyAlignment="1">
      <alignment vertical="center"/>
    </xf>
    <xf numFmtId="174" fontId="29" fillId="0" borderId="0" xfId="39" applyNumberFormat="1" applyFont="1" applyAlignment="1">
      <alignment vertical="center"/>
    </xf>
    <xf numFmtId="2" fontId="29" fillId="0" borderId="10" xfId="39" applyNumberFormat="1" applyFont="1" applyBorder="1" applyAlignment="1">
      <alignment vertical="center"/>
    </xf>
    <xf numFmtId="4" fontId="29" fillId="0" borderId="10" xfId="39" applyNumberFormat="1" applyFont="1" applyBorder="1" applyAlignment="1" applyProtection="1">
      <alignment vertical="center"/>
      <protection locked="0"/>
    </xf>
    <xf numFmtId="2" fontId="29" fillId="0" borderId="10" xfId="39" applyNumberFormat="1" applyFont="1" applyBorder="1" applyAlignment="1">
      <alignment horizontal="right" vertical="center"/>
    </xf>
    <xf numFmtId="4" fontId="29" fillId="0" borderId="12" xfId="39" applyNumberFormat="1" applyFont="1" applyBorder="1" applyAlignment="1" applyProtection="1">
      <alignment vertical="center"/>
      <protection locked="0"/>
    </xf>
    <xf numFmtId="3" fontId="31" fillId="20" borderId="13" xfId="40" applyNumberFormat="1" applyFont="1" applyFill="1" applyBorder="1" applyAlignment="1">
      <alignment horizontal="center" vertical="center" wrapText="1"/>
    </xf>
    <xf numFmtId="3" fontId="31" fillId="20" borderId="13" xfId="40" applyNumberFormat="1" applyFont="1" applyFill="1" applyBorder="1" applyAlignment="1">
      <alignment horizontal="center" vertical="center"/>
    </xf>
    <xf numFmtId="0" fontId="31" fillId="20" borderId="13" xfId="40" applyFont="1" applyFill="1" applyBorder="1" applyAlignment="1">
      <alignment horizontal="center" vertical="center"/>
    </xf>
    <xf numFmtId="0" fontId="42" fillId="20" borderId="13" xfId="40" applyFont="1" applyFill="1" applyBorder="1" applyAlignment="1">
      <alignment horizontal="center" vertical="center"/>
    </xf>
    <xf numFmtId="0" fontId="42" fillId="20" borderId="13" xfId="40" applyFont="1" applyFill="1" applyBorder="1" applyAlignment="1">
      <alignment horizontal="center" vertical="center" wrapText="1"/>
    </xf>
    <xf numFmtId="0" fontId="42" fillId="20" borderId="13" xfId="40" quotePrefix="1" applyFont="1" applyFill="1" applyBorder="1" applyAlignment="1">
      <alignment horizontal="center" vertical="center" wrapText="1"/>
    </xf>
    <xf numFmtId="170" fontId="42" fillId="20" borderId="13" xfId="45" quotePrefix="1" applyNumberFormat="1" applyFont="1" applyFill="1" applyBorder="1" applyAlignment="1">
      <alignment horizontal="center" vertical="center"/>
    </xf>
    <xf numFmtId="169" fontId="31" fillId="20" borderId="13" xfId="41" applyFont="1" applyFill="1" applyBorder="1" applyAlignment="1">
      <alignment horizontal="center" vertical="center"/>
    </xf>
    <xf numFmtId="169" fontId="31" fillId="20" borderId="13" xfId="41" quotePrefix="1" applyFont="1" applyFill="1" applyBorder="1" applyAlignment="1">
      <alignment horizontal="center" vertical="center"/>
    </xf>
    <xf numFmtId="169" fontId="42" fillId="20" borderId="13" xfId="41" applyFont="1" applyFill="1" applyBorder="1" applyAlignment="1">
      <alignment horizontal="center" vertical="center"/>
    </xf>
    <xf numFmtId="169" fontId="42" fillId="20" borderId="13" xfId="41" quotePrefix="1" applyFont="1" applyFill="1" applyBorder="1" applyAlignment="1">
      <alignment horizontal="center" vertical="center"/>
    </xf>
    <xf numFmtId="3" fontId="42" fillId="20" borderId="13" xfId="41" quotePrefix="1" applyNumberFormat="1" applyFont="1" applyFill="1" applyBorder="1" applyAlignment="1">
      <alignment horizontal="center" vertical="center"/>
    </xf>
    <xf numFmtId="3" fontId="42" fillId="20" borderId="13" xfId="41" applyNumberFormat="1" applyFont="1" applyFill="1" applyBorder="1" applyAlignment="1">
      <alignment horizontal="center" vertical="center"/>
    </xf>
    <xf numFmtId="175" fontId="42" fillId="20" borderId="13" xfId="41" quotePrefix="1" applyNumberFormat="1" applyFont="1" applyFill="1" applyBorder="1" applyAlignment="1">
      <alignment horizontal="center" vertical="center"/>
    </xf>
    <xf numFmtId="175" fontId="42" fillId="20" borderId="13" xfId="41" applyNumberFormat="1" applyFont="1" applyFill="1" applyBorder="1" applyAlignment="1">
      <alignment horizontal="center" vertical="center"/>
    </xf>
    <xf numFmtId="0" fontId="42" fillId="20" borderId="13" xfId="40" quotePrefix="1" applyFont="1" applyFill="1" applyBorder="1" applyAlignment="1">
      <alignment horizontal="center" vertical="center"/>
    </xf>
    <xf numFmtId="169" fontId="31" fillId="20" borderId="13" xfId="42" applyFont="1" applyFill="1" applyBorder="1" applyAlignment="1">
      <alignment horizontal="center" vertical="center"/>
    </xf>
    <xf numFmtId="169" fontId="31" fillId="20" borderId="10" xfId="42" applyFont="1" applyFill="1" applyBorder="1" applyAlignment="1">
      <alignment horizontal="center" vertical="center"/>
    </xf>
    <xf numFmtId="169" fontId="42" fillId="20" borderId="10" xfId="42" applyFont="1" applyFill="1" applyBorder="1" applyAlignment="1">
      <alignment horizontal="center" vertical="center"/>
    </xf>
    <xf numFmtId="0" fontId="31" fillId="20" borderId="13" xfId="38" applyFont="1" applyFill="1" applyBorder="1" applyAlignment="1">
      <alignment horizontal="center" vertical="center"/>
    </xf>
    <xf numFmtId="0" fontId="31" fillId="20" borderId="13" xfId="38" quotePrefix="1" applyFont="1" applyFill="1" applyBorder="1" applyAlignment="1">
      <alignment horizontal="center" vertical="center"/>
    </xf>
    <xf numFmtId="169" fontId="50" fillId="20" borderId="0" xfId="42" applyFont="1" applyFill="1" applyAlignment="1">
      <alignment horizontal="center"/>
    </xf>
    <xf numFmtId="169" fontId="50" fillId="20" borderId="10" xfId="42" applyFont="1" applyFill="1" applyBorder="1" applyAlignment="1">
      <alignment horizontal="center" vertical="center"/>
    </xf>
    <xf numFmtId="169" fontId="50" fillId="20" borderId="10" xfId="42" applyFont="1" applyFill="1" applyBorder="1" applyAlignment="1">
      <alignment horizontal="center" vertical="top"/>
    </xf>
    <xf numFmtId="169" fontId="50" fillId="20" borderId="10" xfId="42" quotePrefix="1" applyFont="1" applyFill="1" applyBorder="1" applyAlignment="1">
      <alignment horizontal="center" vertical="top"/>
    </xf>
    <xf numFmtId="169" fontId="50" fillId="20" borderId="10" xfId="42" applyFont="1" applyFill="1" applyBorder="1" applyAlignment="1">
      <alignment vertical="center"/>
    </xf>
    <xf numFmtId="169" fontId="50" fillId="20" borderId="10" xfId="42" applyFont="1" applyFill="1" applyBorder="1" applyAlignment="1">
      <alignment horizontal="left" vertical="center"/>
    </xf>
    <xf numFmtId="169" fontId="50" fillId="20" borderId="0" xfId="42" quotePrefix="1" applyFont="1" applyFill="1" applyAlignment="1">
      <alignment horizontal="center"/>
    </xf>
    <xf numFmtId="169" fontId="50" fillId="20" borderId="0" xfId="42" applyFont="1" applyFill="1" applyAlignment="1">
      <alignment horizontal="center" vertical="center"/>
    </xf>
    <xf numFmtId="168" fontId="50" fillId="20" borderId="14" xfId="0" applyFont="1" applyFill="1" applyBorder="1" applyAlignment="1">
      <alignment horizontal="center" vertical="center"/>
    </xf>
    <xf numFmtId="168" fontId="50" fillId="20" borderId="14" xfId="0" applyFont="1" applyFill="1" applyBorder="1" applyAlignment="1">
      <alignment vertical="center"/>
    </xf>
    <xf numFmtId="168" fontId="50" fillId="20" borderId="0" xfId="0" applyFont="1" applyFill="1" applyAlignment="1">
      <alignment horizontal="center" vertical="center"/>
    </xf>
    <xf numFmtId="168" fontId="50" fillId="20" borderId="10" xfId="0" applyFont="1" applyFill="1" applyBorder="1" applyAlignment="1">
      <alignment horizontal="center" vertical="center"/>
    </xf>
    <xf numFmtId="168" fontId="50" fillId="20" borderId="10" xfId="0" applyFont="1" applyFill="1" applyBorder="1" applyAlignment="1">
      <alignment vertical="center"/>
    </xf>
    <xf numFmtId="168" fontId="50" fillId="20" borderId="10" xfId="0" quotePrefix="1" applyFont="1" applyFill="1" applyBorder="1" applyAlignment="1">
      <alignment horizontal="center" vertical="center"/>
    </xf>
    <xf numFmtId="168" fontId="50" fillId="20" borderId="0" xfId="0" applyFont="1" applyFill="1" applyAlignment="1">
      <alignment vertical="center"/>
    </xf>
    <xf numFmtId="168" fontId="50" fillId="20" borderId="0" xfId="0" applyFont="1" applyFill="1" applyAlignment="1">
      <alignment horizontal="center"/>
    </xf>
    <xf numFmtId="168" fontId="50" fillId="20" borderId="0" xfId="0" applyFont="1" applyFill="1" applyAlignment="1">
      <alignment horizontal="center" vertical="top"/>
    </xf>
    <xf numFmtId="169" fontId="31" fillId="20" borderId="0" xfId="41" applyFont="1" applyFill="1" applyAlignment="1">
      <alignment vertical="center"/>
    </xf>
    <xf numFmtId="169" fontId="31" fillId="20" borderId="10" xfId="41" applyFont="1" applyFill="1" applyBorder="1" applyAlignment="1">
      <alignment horizontal="center" vertical="center"/>
    </xf>
    <xf numFmtId="0" fontId="31" fillId="20" borderId="14" xfId="40" applyFont="1" applyFill="1" applyBorder="1" applyAlignment="1">
      <alignment horizontal="center" vertical="center"/>
    </xf>
    <xf numFmtId="0" fontId="31" fillId="20" borderId="13" xfId="40" applyFont="1" applyFill="1" applyBorder="1" applyAlignment="1">
      <alignment horizontal="centerContinuous" vertical="center"/>
    </xf>
    <xf numFmtId="0" fontId="31" fillId="20" borderId="10" xfId="40" applyFont="1" applyFill="1" applyBorder="1" applyAlignment="1">
      <alignment horizontal="center" vertical="center"/>
    </xf>
    <xf numFmtId="0" fontId="31" fillId="20" borderId="10" xfId="40" quotePrefix="1" applyFont="1" applyFill="1" applyBorder="1" applyAlignment="1">
      <alignment horizontal="center" vertical="center"/>
    </xf>
    <xf numFmtId="0" fontId="31" fillId="20" borderId="13" xfId="40" applyFont="1" applyFill="1" applyBorder="1" applyAlignment="1">
      <alignment horizontal="center" vertical="center" wrapText="1"/>
    </xf>
    <xf numFmtId="37" fontId="31" fillId="20" borderId="13" xfId="44" applyFont="1" applyFill="1" applyBorder="1" applyAlignment="1">
      <alignment horizontal="center" vertical="center"/>
    </xf>
    <xf numFmtId="49" fontId="31" fillId="20" borderId="13" xfId="44" applyNumberFormat="1" applyFont="1" applyFill="1" applyBorder="1" applyAlignment="1">
      <alignment horizontal="center" vertical="center"/>
    </xf>
    <xf numFmtId="37" fontId="42" fillId="20" borderId="13" xfId="38" applyNumberFormat="1" applyFont="1" applyFill="1" applyBorder="1" applyAlignment="1">
      <alignment horizontal="center" vertical="center"/>
    </xf>
    <xf numFmtId="49" fontId="42" fillId="20" borderId="13" xfId="38" applyNumberFormat="1" applyFont="1" applyFill="1" applyBorder="1" applyAlignment="1">
      <alignment horizontal="center" vertical="center"/>
    </xf>
    <xf numFmtId="49" fontId="42" fillId="20" borderId="13" xfId="40" applyNumberFormat="1" applyFont="1" applyFill="1" applyBorder="1" applyAlignment="1">
      <alignment horizontal="center" vertical="center"/>
    </xf>
    <xf numFmtId="37" fontId="42" fillId="20" borderId="13" xfId="44" applyFont="1" applyFill="1" applyBorder="1" applyAlignment="1">
      <alignment horizontal="center" vertical="center"/>
    </xf>
    <xf numFmtId="170" fontId="31" fillId="20" borderId="11" xfId="45" quotePrefix="1" applyNumberFormat="1" applyFont="1" applyFill="1" applyBorder="1" applyAlignment="1">
      <alignment horizontal="right" vertical="center"/>
    </xf>
    <xf numFmtId="170" fontId="31" fillId="20" borderId="11" xfId="45" quotePrefix="1" applyNumberFormat="1" applyFont="1" applyFill="1" applyBorder="1" applyAlignment="1">
      <alignment horizontal="center" vertical="center"/>
    </xf>
    <xf numFmtId="170" fontId="42" fillId="20" borderId="11" xfId="45" quotePrefix="1" applyNumberFormat="1" applyFont="1" applyFill="1" applyBorder="1" applyAlignment="1">
      <alignment horizontal="right" vertical="center"/>
    </xf>
    <xf numFmtId="170" fontId="42" fillId="20" borderId="11" xfId="45" quotePrefix="1" applyNumberFormat="1" applyFont="1" applyFill="1" applyBorder="1" applyAlignment="1">
      <alignment horizontal="center" vertical="center"/>
    </xf>
    <xf numFmtId="0" fontId="50" fillId="20" borderId="13" xfId="59" applyFont="1" applyFill="1" applyBorder="1" applyAlignment="1">
      <alignment horizontal="center" vertical="center" wrapText="1"/>
    </xf>
    <xf numFmtId="173" fontId="41" fillId="0" borderId="0" xfId="59" applyNumberFormat="1" applyFont="1" applyAlignment="1">
      <alignment horizontal="center" vertical="center" wrapText="1"/>
    </xf>
    <xf numFmtId="3" fontId="50" fillId="21" borderId="0" xfId="59" applyNumberFormat="1" applyFont="1" applyFill="1" applyAlignment="1">
      <alignment horizontal="center" vertical="center"/>
    </xf>
    <xf numFmtId="2" fontId="50" fillId="21" borderId="0" xfId="59" applyNumberFormat="1" applyFont="1" applyFill="1" applyAlignment="1">
      <alignment horizontal="center" vertical="center"/>
    </xf>
    <xf numFmtId="0" fontId="50" fillId="21" borderId="0" xfId="59" applyFont="1" applyFill="1" applyAlignment="1">
      <alignment horizontal="center" vertical="center" wrapText="1"/>
    </xf>
    <xf numFmtId="0" fontId="50" fillId="0" borderId="0" xfId="59" applyFont="1" applyAlignment="1">
      <alignment horizontal="center" vertical="center"/>
    </xf>
    <xf numFmtId="0" fontId="68" fillId="0" borderId="0" xfId="59" applyFont="1" applyAlignment="1">
      <alignment horizontal="center" vertical="center"/>
    </xf>
    <xf numFmtId="2" fontId="49" fillId="0" borderId="0" xfId="59" applyNumberFormat="1" applyFont="1" applyAlignment="1">
      <alignment vertical="center"/>
    </xf>
    <xf numFmtId="173" fontId="69" fillId="0" borderId="0" xfId="59" applyNumberFormat="1" applyFont="1" applyAlignment="1">
      <alignment vertical="center"/>
    </xf>
    <xf numFmtId="0" fontId="49" fillId="0" borderId="0" xfId="59" applyFont="1" applyAlignment="1">
      <alignment vertical="center"/>
    </xf>
    <xf numFmtId="3" fontId="41" fillId="0" borderId="0" xfId="59" applyNumberFormat="1" applyFont="1" applyAlignment="1">
      <alignment vertical="center"/>
    </xf>
    <xf numFmtId="175" fontId="41" fillId="0" borderId="0" xfId="59" applyNumberFormat="1" applyFont="1" applyAlignment="1">
      <alignment vertical="center"/>
    </xf>
    <xf numFmtId="173" fontId="41" fillId="0" borderId="0" xfId="59" applyNumberFormat="1" applyFont="1" applyAlignment="1">
      <alignment vertical="center"/>
    </xf>
    <xf numFmtId="2" fontId="41" fillId="0" borderId="0" xfId="59" applyNumberFormat="1" applyFont="1" applyAlignment="1">
      <alignment vertical="center"/>
    </xf>
    <xf numFmtId="175" fontId="41" fillId="0" borderId="0" xfId="59" applyNumberFormat="1" applyFont="1" applyAlignment="1">
      <alignment horizontal="center" vertical="center" wrapText="1"/>
    </xf>
    <xf numFmtId="2" fontId="41" fillId="0" borderId="0" xfId="59" applyNumberFormat="1" applyFont="1" applyAlignment="1">
      <alignment horizontal="center" vertical="center" wrapText="1"/>
    </xf>
    <xf numFmtId="2" fontId="41" fillId="0" borderId="0" xfId="59" applyNumberFormat="1" applyFont="1" applyAlignment="1">
      <alignment horizontal="center" vertical="center"/>
    </xf>
    <xf numFmtId="181" fontId="49" fillId="0" borderId="0" xfId="59" applyNumberFormat="1" applyFont="1" applyAlignment="1">
      <alignment vertical="center"/>
    </xf>
    <xf numFmtId="175" fontId="41" fillId="0" borderId="12" xfId="59" applyNumberFormat="1" applyFont="1" applyBorder="1" applyAlignment="1">
      <alignment horizontal="center" vertical="center" wrapText="1"/>
    </xf>
    <xf numFmtId="173" fontId="41" fillId="0" borderId="12" xfId="59" applyNumberFormat="1" applyFont="1" applyBorder="1" applyAlignment="1">
      <alignment horizontal="center" vertical="center" wrapText="1"/>
    </xf>
    <xf numFmtId="2" fontId="41" fillId="0" borderId="12" xfId="59" applyNumberFormat="1" applyFont="1" applyBorder="1" applyAlignment="1">
      <alignment horizontal="center" vertical="center"/>
    </xf>
    <xf numFmtId="3" fontId="49" fillId="0" borderId="0" xfId="59" applyNumberFormat="1" applyFont="1" applyAlignment="1">
      <alignment vertical="center"/>
    </xf>
    <xf numFmtId="175" fontId="49" fillId="0" borderId="0" xfId="59" applyNumberFormat="1" applyFont="1" applyAlignment="1">
      <alignment vertical="center"/>
    </xf>
    <xf numFmtId="173" fontId="49" fillId="0" borderId="0" xfId="59" applyNumberFormat="1" applyFont="1" applyAlignment="1">
      <alignment vertical="center"/>
    </xf>
    <xf numFmtId="0" fontId="41" fillId="0" borderId="0" xfId="59" applyFont="1" applyAlignment="1">
      <alignment horizontal="center" vertical="center" wrapText="1"/>
    </xf>
    <xf numFmtId="0" fontId="41" fillId="0" borderId="12" xfId="59" applyFont="1" applyBorder="1" applyAlignment="1">
      <alignment horizontal="center" vertical="center" wrapText="1"/>
    </xf>
    <xf numFmtId="3" fontId="50" fillId="20" borderId="13" xfId="59" applyNumberFormat="1" applyFont="1" applyFill="1" applyBorder="1" applyAlignment="1">
      <alignment horizontal="center" vertical="center" wrapText="1"/>
    </xf>
    <xf numFmtId="175" fontId="50" fillId="20" borderId="13" xfId="59" applyNumberFormat="1" applyFont="1" applyFill="1" applyBorder="1" applyAlignment="1">
      <alignment horizontal="center" vertical="center" wrapText="1"/>
    </xf>
    <xf numFmtId="173" fontId="50" fillId="20" borderId="13" xfId="59" applyNumberFormat="1" applyFont="1" applyFill="1" applyBorder="1" applyAlignment="1">
      <alignment horizontal="center" vertical="center" wrapText="1"/>
    </xf>
    <xf numFmtId="2" fontId="50" fillId="20" borderId="13" xfId="59" applyNumberFormat="1" applyFont="1" applyFill="1" applyBorder="1" applyAlignment="1">
      <alignment horizontal="center" vertical="center" wrapText="1"/>
    </xf>
    <xf numFmtId="0" fontId="31" fillId="0" borderId="0" xfId="39" applyFont="1" applyAlignment="1">
      <alignment vertical="center"/>
    </xf>
    <xf numFmtId="0" fontId="31" fillId="0" borderId="10" xfId="39" applyFont="1" applyBorder="1" applyAlignment="1">
      <alignment vertical="center"/>
    </xf>
    <xf numFmtId="3" fontId="41" fillId="0" borderId="0" xfId="40" applyNumberFormat="1" applyFont="1" applyAlignment="1">
      <alignment vertical="center"/>
    </xf>
    <xf numFmtId="3" fontId="41" fillId="0" borderId="10" xfId="40" applyNumberFormat="1" applyFont="1" applyBorder="1" applyAlignment="1">
      <alignment vertical="center"/>
    </xf>
    <xf numFmtId="3" fontId="41" fillId="0" borderId="15" xfId="40" applyNumberFormat="1" applyFont="1" applyBorder="1" applyAlignment="1">
      <alignment vertical="center"/>
    </xf>
    <xf numFmtId="3" fontId="41" fillId="0" borderId="12" xfId="40" applyNumberFormat="1" applyFont="1" applyBorder="1" applyAlignment="1">
      <alignment vertical="center"/>
    </xf>
    <xf numFmtId="199" fontId="31" fillId="21" borderId="11" xfId="38" applyNumberFormat="1" applyFont="1" applyFill="1" applyBorder="1" applyAlignment="1">
      <alignment vertical="center"/>
    </xf>
    <xf numFmtId="199" fontId="29" fillId="0" borderId="0" xfId="0" applyNumberFormat="1" applyFont="1" applyAlignment="1">
      <alignment horizontal="right" vertical="center"/>
    </xf>
    <xf numFmtId="199" fontId="29" fillId="0" borderId="12" xfId="0" applyNumberFormat="1" applyFont="1" applyBorder="1" applyAlignment="1">
      <alignment horizontal="right" vertical="center"/>
    </xf>
    <xf numFmtId="199" fontId="29" fillId="0" borderId="0" xfId="40" applyNumberFormat="1" applyFont="1" applyAlignment="1">
      <alignment horizontal="right" vertical="center"/>
    </xf>
    <xf numFmtId="193" fontId="42" fillId="21" borderId="11" xfId="40" applyNumberFormat="1" applyFont="1" applyFill="1" applyBorder="1" applyAlignment="1">
      <alignment horizontal="center" vertical="center"/>
    </xf>
    <xf numFmtId="193" fontId="31" fillId="0" borderId="0" xfId="40" applyNumberFormat="1" applyFont="1" applyAlignment="1">
      <alignment horizontal="center" vertical="center"/>
    </xf>
    <xf numFmtId="193" fontId="29" fillId="0" borderId="0" xfId="40" applyNumberFormat="1" applyFont="1" applyAlignment="1">
      <alignment horizontal="center" vertical="center"/>
    </xf>
    <xf numFmtId="193" fontId="29" fillId="0" borderId="12" xfId="40" applyNumberFormat="1" applyFont="1" applyBorder="1" applyAlignment="1">
      <alignment horizontal="center" vertical="center"/>
    </xf>
    <xf numFmtId="0" fontId="42" fillId="0" borderId="0" xfId="40" applyFont="1" applyAlignment="1">
      <alignment horizontal="center" vertical="center"/>
    </xf>
    <xf numFmtId="3" fontId="31" fillId="0" borderId="0" xfId="40" applyNumberFormat="1" applyFont="1" applyAlignment="1">
      <alignment horizontal="center" vertical="center"/>
    </xf>
    <xf numFmtId="0" fontId="29" fillId="21" borderId="0" xfId="39" applyFont="1" applyFill="1" applyAlignment="1">
      <alignment horizontal="left" vertical="center"/>
    </xf>
    <xf numFmtId="0" fontId="29" fillId="21" borderId="10" xfId="39" applyFont="1" applyFill="1" applyBorder="1" applyAlignment="1">
      <alignment horizontal="left" vertical="center"/>
    </xf>
    <xf numFmtId="0" fontId="29" fillId="21" borderId="12" xfId="39" applyFont="1" applyFill="1" applyBorder="1" applyAlignment="1">
      <alignment horizontal="left" vertical="center"/>
    </xf>
    <xf numFmtId="0" fontId="31" fillId="0" borderId="12" xfId="39" applyFont="1" applyBorder="1" applyAlignment="1">
      <alignment vertical="center"/>
    </xf>
    <xf numFmtId="0" fontId="34" fillId="0" borderId="0" xfId="39" applyFont="1" applyAlignment="1">
      <alignment horizontal="right" vertical="center"/>
    </xf>
    <xf numFmtId="3" fontId="38" fillId="0" borderId="0" xfId="39" applyNumberFormat="1" applyFont="1" applyAlignment="1">
      <alignment vertical="center"/>
    </xf>
    <xf numFmtId="0" fontId="30" fillId="0" borderId="0" xfId="39" applyFont="1" applyAlignment="1">
      <alignment vertical="center"/>
    </xf>
    <xf numFmtId="0" fontId="30" fillId="0" borderId="0" xfId="39" applyFont="1"/>
    <xf numFmtId="0" fontId="56" fillId="0" borderId="0" xfId="45" applyFont="1"/>
    <xf numFmtId="0" fontId="29" fillId="0" borderId="0" xfId="45" applyFont="1"/>
    <xf numFmtId="3" fontId="29" fillId="0" borderId="0" xfId="45" applyNumberFormat="1" applyFont="1"/>
    <xf numFmtId="0" fontId="34" fillId="0" borderId="0" xfId="45" applyFont="1" applyAlignment="1">
      <alignment horizontal="center"/>
    </xf>
    <xf numFmtId="0" fontId="56" fillId="0" borderId="0" xfId="45" applyFont="1" applyAlignment="1">
      <alignment horizontal="center"/>
    </xf>
    <xf numFmtId="169" fontId="31" fillId="0" borderId="0" xfId="45" applyNumberFormat="1" applyFont="1" applyAlignment="1">
      <alignment vertical="center"/>
    </xf>
    <xf numFmtId="169" fontId="29" fillId="0" borderId="0" xfId="45" applyNumberFormat="1" applyFont="1" applyAlignment="1">
      <alignment vertical="center"/>
    </xf>
    <xf numFmtId="169" fontId="31" fillId="0" borderId="12" xfId="45" applyNumberFormat="1" applyFont="1" applyBorder="1" applyAlignment="1">
      <alignment vertical="center"/>
    </xf>
    <xf numFmtId="169" fontId="29" fillId="0" borderId="12" xfId="45" applyNumberFormat="1" applyFont="1" applyBorder="1" applyAlignment="1">
      <alignment vertical="center"/>
    </xf>
    <xf numFmtId="169" fontId="30" fillId="0" borderId="0" xfId="41" applyFont="1" applyAlignment="1">
      <alignment vertical="center"/>
    </xf>
    <xf numFmtId="0" fontId="30" fillId="0" borderId="0" xfId="40" applyFont="1" applyAlignment="1">
      <alignment vertical="center"/>
    </xf>
    <xf numFmtId="3" fontId="30" fillId="0" borderId="0" xfId="40" applyNumberFormat="1" applyFont="1" applyAlignment="1">
      <alignment vertical="center"/>
    </xf>
    <xf numFmtId="169" fontId="30" fillId="0" borderId="0" xfId="41" quotePrefix="1" applyFont="1" applyAlignment="1">
      <alignment vertical="center"/>
    </xf>
    <xf numFmtId="200" fontId="31" fillId="21" borderId="10" xfId="42" applyNumberFormat="1" applyFont="1" applyFill="1" applyBorder="1" applyAlignment="1">
      <alignment horizontal="right" vertical="center"/>
    </xf>
    <xf numFmtId="200" fontId="29" fillId="0" borderId="0" xfId="42" applyNumberFormat="1" applyFont="1" applyAlignment="1">
      <alignment horizontal="right" vertical="center"/>
    </xf>
    <xf numFmtId="169" fontId="31" fillId="20" borderId="18" xfId="42" applyFont="1" applyFill="1" applyBorder="1" applyAlignment="1">
      <alignment horizontal="center" vertical="center"/>
    </xf>
    <xf numFmtId="37" fontId="42" fillId="20" borderId="18" xfId="42" applyNumberFormat="1" applyFont="1" applyFill="1" applyBorder="1" applyAlignment="1">
      <alignment horizontal="center" vertical="center"/>
    </xf>
    <xf numFmtId="169" fontId="42" fillId="20" borderId="18" xfId="42" applyFont="1" applyFill="1" applyBorder="1" applyAlignment="1">
      <alignment horizontal="center" vertical="center"/>
    </xf>
    <xf numFmtId="214" fontId="31" fillId="21" borderId="10" xfId="42" applyNumberFormat="1" applyFont="1" applyFill="1" applyBorder="1" applyAlignment="1">
      <alignment vertical="center"/>
    </xf>
    <xf numFmtId="214" fontId="29" fillId="0" borderId="0" xfId="42" applyNumberFormat="1" applyFont="1" applyAlignment="1">
      <alignment vertical="center"/>
    </xf>
    <xf numFmtId="214" fontId="29" fillId="0" borderId="12" xfId="42" applyNumberFormat="1" applyFont="1" applyBorder="1" applyAlignment="1">
      <alignment vertical="center"/>
    </xf>
    <xf numFmtId="214" fontId="29" fillId="0" borderId="0" xfId="42" applyNumberFormat="1" applyFont="1" applyAlignment="1">
      <alignment horizontal="right" vertical="center"/>
    </xf>
    <xf numFmtId="214" fontId="29" fillId="0" borderId="12" xfId="42" applyNumberFormat="1" applyFont="1" applyBorder="1" applyAlignment="1">
      <alignment horizontal="right" vertical="center"/>
    </xf>
    <xf numFmtId="214" fontId="29" fillId="0" borderId="0" xfId="42" applyNumberFormat="1" applyFont="1" applyAlignment="1">
      <alignment horizontal="center" vertical="center"/>
    </xf>
    <xf numFmtId="214" fontId="29" fillId="0" borderId="12" xfId="42" applyNumberFormat="1" applyFont="1" applyBorder="1" applyAlignment="1">
      <alignment horizontal="center" vertical="center"/>
    </xf>
    <xf numFmtId="169" fontId="31" fillId="22" borderId="11" xfId="42" applyFont="1" applyFill="1" applyBorder="1" applyAlignment="1">
      <alignment horizontal="center" vertical="center"/>
    </xf>
    <xf numFmtId="200" fontId="31" fillId="22" borderId="11" xfId="42" applyNumberFormat="1" applyFont="1" applyFill="1" applyBorder="1" applyAlignment="1">
      <alignment horizontal="right" vertical="center"/>
    </xf>
    <xf numFmtId="214" fontId="31" fillId="22" borderId="11" xfId="42" applyNumberFormat="1" applyFont="1" applyFill="1" applyBorder="1" applyAlignment="1">
      <alignment vertical="center"/>
    </xf>
    <xf numFmtId="200" fontId="31" fillId="0" borderId="0" xfId="42" applyNumberFormat="1" applyFont="1" applyAlignment="1">
      <alignment horizontal="right" vertical="center"/>
    </xf>
    <xf numFmtId="0" fontId="31" fillId="22" borderId="11" xfId="38" quotePrefix="1" applyFont="1" applyFill="1" applyBorder="1" applyAlignment="1">
      <alignment horizontal="center" vertical="center"/>
    </xf>
    <xf numFmtId="199" fontId="31" fillId="22" borderId="11" xfId="38" applyNumberFormat="1" applyFont="1" applyFill="1" applyBorder="1" applyAlignment="1">
      <alignment vertical="center"/>
    </xf>
    <xf numFmtId="199" fontId="31" fillId="22" borderId="11" xfId="0" applyNumberFormat="1" applyFont="1" applyFill="1" applyBorder="1" applyAlignment="1">
      <alignment vertical="center"/>
    </xf>
    <xf numFmtId="200" fontId="31" fillId="22" borderId="11" xfId="38" applyNumberFormat="1" applyFont="1" applyFill="1" applyBorder="1" applyAlignment="1">
      <alignment vertical="center"/>
    </xf>
    <xf numFmtId="181" fontId="31" fillId="22" borderId="11" xfId="38" applyNumberFormat="1" applyFont="1" applyFill="1" applyBorder="1" applyAlignment="1">
      <alignment horizontal="center" vertical="center"/>
    </xf>
    <xf numFmtId="195" fontId="31" fillId="22" borderId="11" xfId="38" applyNumberFormat="1" applyFont="1" applyFill="1" applyBorder="1" applyAlignment="1">
      <alignment vertical="center"/>
    </xf>
    <xf numFmtId="195" fontId="31" fillId="22" borderId="11" xfId="0" applyNumberFormat="1" applyFont="1" applyFill="1" applyBorder="1" applyAlignment="1">
      <alignment vertical="center"/>
    </xf>
    <xf numFmtId="188" fontId="31" fillId="22" borderId="11" xfId="38" applyNumberFormat="1" applyFont="1" applyFill="1" applyBorder="1" applyAlignment="1">
      <alignment horizontal="center" vertical="center"/>
    </xf>
    <xf numFmtId="199" fontId="31" fillId="22" borderId="0" xfId="38" applyNumberFormat="1" applyFont="1" applyFill="1" applyAlignment="1">
      <alignment vertical="center"/>
    </xf>
    <xf numFmtId="199" fontId="31" fillId="22" borderId="12" xfId="38" applyNumberFormat="1" applyFont="1" applyFill="1" applyBorder="1" applyAlignment="1">
      <alignment horizontal="right" vertical="center"/>
    </xf>
    <xf numFmtId="181" fontId="31" fillId="22" borderId="0" xfId="38" applyNumberFormat="1" applyFont="1" applyFill="1" applyAlignment="1">
      <alignment horizontal="center" vertical="center"/>
    </xf>
    <xf numFmtId="181" fontId="31" fillId="22" borderId="12" xfId="38" applyNumberFormat="1" applyFont="1" applyFill="1" applyBorder="1" applyAlignment="1">
      <alignment horizontal="center" vertical="center"/>
    </xf>
    <xf numFmtId="195" fontId="31" fillId="22" borderId="0" xfId="38" applyNumberFormat="1" applyFont="1" applyFill="1" applyAlignment="1">
      <alignment vertical="center"/>
    </xf>
    <xf numFmtId="195" fontId="31" fillId="22" borderId="0" xfId="38" applyNumberFormat="1" applyFont="1" applyFill="1" applyAlignment="1">
      <alignment horizontal="right" vertical="center"/>
    </xf>
    <xf numFmtId="195" fontId="31" fillId="22" borderId="12" xfId="38" applyNumberFormat="1" applyFont="1" applyFill="1" applyBorder="1" applyAlignment="1">
      <alignment horizontal="right" vertical="center"/>
    </xf>
    <xf numFmtId="199" fontId="31" fillId="22" borderId="0" xfId="38" applyNumberFormat="1" applyFont="1" applyFill="1" applyAlignment="1">
      <alignment horizontal="center" vertical="center"/>
    </xf>
    <xf numFmtId="199" fontId="31" fillId="22" borderId="12" xfId="38" applyNumberFormat="1" applyFont="1" applyFill="1" applyBorder="1" applyAlignment="1">
      <alignment horizontal="center" vertical="center"/>
    </xf>
    <xf numFmtId="188" fontId="31" fillId="22" borderId="0" xfId="38" applyNumberFormat="1" applyFont="1" applyFill="1" applyAlignment="1">
      <alignment horizontal="center" vertical="center"/>
    </xf>
    <xf numFmtId="199" fontId="31" fillId="22" borderId="12" xfId="38" applyNumberFormat="1" applyFont="1" applyFill="1" applyBorder="1" applyAlignment="1">
      <alignment vertical="center"/>
    </xf>
    <xf numFmtId="188" fontId="31" fillId="22" borderId="12" xfId="38" applyNumberFormat="1" applyFont="1" applyFill="1" applyBorder="1" applyAlignment="1">
      <alignment horizontal="center" vertical="center"/>
    </xf>
    <xf numFmtId="169" fontId="36" fillId="0" borderId="0" xfId="38" quotePrefix="1" applyNumberFormat="1" applyFont="1" applyAlignment="1">
      <alignment horizontal="left"/>
    </xf>
    <xf numFmtId="3" fontId="50" fillId="21" borderId="0" xfId="42" applyNumberFormat="1" applyFont="1" applyFill="1" applyAlignment="1">
      <alignment horizontal="center" vertical="center"/>
    </xf>
    <xf numFmtId="3" fontId="50" fillId="21" borderId="12" xfId="42" applyNumberFormat="1" applyFont="1" applyFill="1" applyBorder="1" applyAlignment="1">
      <alignment horizontal="center" vertical="center"/>
    </xf>
    <xf numFmtId="175" fontId="50" fillId="21" borderId="0" xfId="42" applyNumberFormat="1" applyFont="1" applyFill="1" applyAlignment="1">
      <alignment horizontal="center" vertical="center"/>
    </xf>
    <xf numFmtId="175" fontId="50" fillId="21" borderId="12" xfId="42" applyNumberFormat="1" applyFont="1" applyFill="1" applyBorder="1" applyAlignment="1">
      <alignment horizontal="center" vertical="center"/>
    </xf>
    <xf numFmtId="169" fontId="50" fillId="0" borderId="12" xfId="42" applyFont="1" applyBorder="1"/>
    <xf numFmtId="196" fontId="50" fillId="21" borderId="11" xfId="42" applyNumberFormat="1" applyFont="1" applyFill="1" applyBorder="1" applyAlignment="1">
      <alignment vertical="center"/>
    </xf>
    <xf numFmtId="196" fontId="41" fillId="0" borderId="0" xfId="42" applyNumberFormat="1" applyFont="1" applyAlignment="1">
      <alignment vertical="center"/>
    </xf>
    <xf numFmtId="196" fontId="41" fillId="0" borderId="12" xfId="42" applyNumberFormat="1" applyFont="1" applyBorder="1" applyAlignment="1">
      <alignment vertical="center"/>
    </xf>
    <xf numFmtId="171" fontId="50" fillId="21" borderId="0" xfId="42" applyNumberFormat="1" applyFont="1" applyFill="1" applyAlignment="1">
      <alignment horizontal="center" vertical="center"/>
    </xf>
    <xf numFmtId="173" fontId="50" fillId="21" borderId="0" xfId="42" applyNumberFormat="1" applyFont="1" applyFill="1" applyAlignment="1">
      <alignment horizontal="center" vertical="center"/>
    </xf>
    <xf numFmtId="173" fontId="50" fillId="21" borderId="12" xfId="42" applyNumberFormat="1" applyFont="1" applyFill="1" applyBorder="1" applyAlignment="1">
      <alignment horizontal="center" vertical="center"/>
    </xf>
    <xf numFmtId="200" fontId="50" fillId="21" borderId="0" xfId="42" applyNumberFormat="1" applyFont="1" applyFill="1" applyAlignment="1">
      <alignment horizontal="right" vertical="center"/>
    </xf>
    <xf numFmtId="200" fontId="41" fillId="0" borderId="0" xfId="42" applyNumberFormat="1" applyFont="1" applyAlignment="1">
      <alignment horizontal="right" vertical="center"/>
    </xf>
    <xf numFmtId="200" fontId="46" fillId="0" borderId="0" xfId="42" applyNumberFormat="1" applyFont="1" applyAlignment="1">
      <alignment horizontal="right" vertical="center"/>
    </xf>
    <xf numFmtId="200" fontId="50" fillId="21" borderId="12" xfId="42" applyNumberFormat="1" applyFont="1" applyFill="1" applyBorder="1" applyAlignment="1">
      <alignment horizontal="right" vertical="center"/>
    </xf>
    <xf numFmtId="200" fontId="41" fillId="0" borderId="12" xfId="42" applyNumberFormat="1" applyFont="1" applyBorder="1" applyAlignment="1">
      <alignment horizontal="right" vertical="center"/>
    </xf>
    <xf numFmtId="201" fontId="50" fillId="21" borderId="11" xfId="42" applyNumberFormat="1" applyFont="1" applyFill="1" applyBorder="1" applyAlignment="1">
      <alignment vertical="center"/>
    </xf>
    <xf numFmtId="201" fontId="41" fillId="0" borderId="0" xfId="42" applyNumberFormat="1" applyFont="1" applyAlignment="1">
      <alignment vertical="center"/>
    </xf>
    <xf numFmtId="201" fontId="41" fillId="0" borderId="12" xfId="42" applyNumberFormat="1" applyFont="1" applyBorder="1" applyAlignment="1">
      <alignment vertical="center"/>
    </xf>
    <xf numFmtId="215" fontId="50" fillId="21" borderId="11" xfId="42" applyNumberFormat="1" applyFont="1" applyFill="1" applyBorder="1" applyAlignment="1">
      <alignment vertical="center"/>
    </xf>
    <xf numFmtId="215" fontId="41" fillId="0" borderId="0" xfId="42" applyNumberFormat="1" applyFont="1" applyAlignment="1">
      <alignment vertical="center"/>
    </xf>
    <xf numFmtId="215" fontId="41" fillId="0" borderId="12" xfId="42" applyNumberFormat="1" applyFont="1" applyBorder="1" applyAlignment="1">
      <alignment vertical="center"/>
    </xf>
    <xf numFmtId="200" fontId="50" fillId="21" borderId="0" xfId="0" applyNumberFormat="1" applyFont="1" applyFill="1" applyAlignment="1">
      <alignment horizontal="right" vertical="center"/>
    </xf>
    <xf numFmtId="200" fontId="50" fillId="0" borderId="0" xfId="0" applyNumberFormat="1" applyFont="1" applyAlignment="1">
      <alignment horizontal="right" vertical="center"/>
    </xf>
    <xf numFmtId="200" fontId="50" fillId="21" borderId="12" xfId="0" applyNumberFormat="1" applyFont="1" applyFill="1" applyBorder="1" applyAlignment="1">
      <alignment horizontal="right" vertical="center"/>
    </xf>
    <xf numFmtId="200" fontId="50" fillId="0" borderId="12" xfId="0" applyNumberFormat="1" applyFont="1" applyBorder="1" applyAlignment="1">
      <alignment horizontal="right" vertical="center"/>
    </xf>
    <xf numFmtId="200" fontId="41" fillId="0" borderId="0" xfId="0" applyNumberFormat="1" applyFont="1" applyAlignment="1">
      <alignment horizontal="right" vertical="center"/>
    </xf>
    <xf numFmtId="200" fontId="41" fillId="0" borderId="12" xfId="0" applyNumberFormat="1" applyFont="1" applyBorder="1" applyAlignment="1">
      <alignment horizontal="right" vertical="center"/>
    </xf>
    <xf numFmtId="200" fontId="50" fillId="23" borderId="0" xfId="0" applyNumberFormat="1" applyFont="1" applyFill="1" applyAlignment="1">
      <alignment horizontal="right" vertical="center"/>
    </xf>
    <xf numFmtId="200" fontId="50" fillId="23" borderId="12" xfId="0" applyNumberFormat="1" applyFont="1" applyFill="1" applyBorder="1" applyAlignment="1">
      <alignment horizontal="right" vertical="center"/>
    </xf>
    <xf numFmtId="175" fontId="50" fillId="23" borderId="0" xfId="0" applyNumberFormat="1" applyFont="1" applyFill="1" applyAlignment="1">
      <alignment horizontal="center" vertical="center"/>
    </xf>
    <xf numFmtId="175" fontId="50" fillId="23" borderId="12" xfId="0" applyNumberFormat="1" applyFont="1" applyFill="1" applyBorder="1" applyAlignment="1">
      <alignment horizontal="center" vertical="center"/>
    </xf>
    <xf numFmtId="2" fontId="31" fillId="22" borderId="10" xfId="40" applyNumberFormat="1" applyFont="1" applyFill="1" applyBorder="1" applyAlignment="1">
      <alignment horizontal="center" vertical="center"/>
    </xf>
    <xf numFmtId="2" fontId="31" fillId="22" borderId="0" xfId="40" applyNumberFormat="1" applyFont="1" applyFill="1" applyAlignment="1">
      <alignment horizontal="center" vertical="center"/>
    </xf>
    <xf numFmtId="2" fontId="31" fillId="22" borderId="12" xfId="40" applyNumberFormat="1" applyFont="1" applyFill="1" applyBorder="1" applyAlignment="1">
      <alignment horizontal="center" vertical="center"/>
    </xf>
    <xf numFmtId="2" fontId="42" fillId="22" borderId="10" xfId="40" applyNumberFormat="1" applyFont="1" applyFill="1" applyBorder="1" applyAlignment="1">
      <alignment horizontal="center" vertical="center"/>
    </xf>
    <xf numFmtId="2" fontId="42" fillId="22" borderId="0" xfId="40" applyNumberFormat="1" applyFont="1" applyFill="1" applyAlignment="1">
      <alignment horizontal="center" vertical="center"/>
    </xf>
    <xf numFmtId="2" fontId="42" fillId="22" borderId="12" xfId="40" applyNumberFormat="1" applyFont="1" applyFill="1" applyBorder="1" applyAlignment="1">
      <alignment horizontal="center" vertical="center"/>
    </xf>
    <xf numFmtId="2" fontId="42" fillId="22" borderId="11" xfId="40" applyNumberFormat="1" applyFont="1" applyFill="1" applyBorder="1" applyAlignment="1">
      <alignment horizontal="center" vertical="center"/>
    </xf>
    <xf numFmtId="37" fontId="31" fillId="22" borderId="0" xfId="44" applyFont="1" applyFill="1" applyAlignment="1">
      <alignment horizontal="left" vertical="center"/>
    </xf>
    <xf numFmtId="199" fontId="31" fillId="21" borderId="11" xfId="40" applyNumberFormat="1" applyFont="1" applyFill="1" applyBorder="1" applyAlignment="1">
      <alignment horizontal="right" vertical="center"/>
    </xf>
    <xf numFmtId="199" fontId="29" fillId="0" borderId="12" xfId="40" applyNumberFormat="1" applyFont="1" applyBorder="1" applyAlignment="1">
      <alignment horizontal="right" vertical="center"/>
    </xf>
    <xf numFmtId="195" fontId="31" fillId="23" borderId="0" xfId="44" applyNumberFormat="1" applyFont="1" applyFill="1" applyAlignment="1">
      <alignment vertical="center"/>
    </xf>
    <xf numFmtId="37" fontId="31" fillId="23" borderId="0" xfId="44" applyFont="1" applyFill="1" applyAlignment="1">
      <alignment horizontal="left" vertical="center"/>
    </xf>
    <xf numFmtId="175" fontId="31" fillId="21" borderId="10" xfId="35" applyNumberFormat="1" applyFont="1" applyFill="1" applyBorder="1" applyAlignment="1" applyProtection="1">
      <alignment vertical="center"/>
    </xf>
    <xf numFmtId="175" fontId="31" fillId="0" borderId="0" xfId="35" applyNumberFormat="1" applyFont="1" applyFill="1" applyBorder="1" applyAlignment="1" applyProtection="1">
      <alignment vertical="center"/>
    </xf>
    <xf numFmtId="175" fontId="29" fillId="0" borderId="0" xfId="45" applyNumberFormat="1" applyFont="1" applyAlignment="1">
      <alignment horizontal="right" vertical="center"/>
    </xf>
    <xf numFmtId="175" fontId="31" fillId="0" borderId="0" xfId="35" applyNumberFormat="1" applyFont="1" applyFill="1" applyBorder="1" applyAlignment="1" applyProtection="1">
      <alignment horizontal="center" vertical="center"/>
    </xf>
    <xf numFmtId="175" fontId="29" fillId="0" borderId="0" xfId="45" applyNumberFormat="1" applyFont="1" applyAlignment="1">
      <alignment horizontal="center" vertical="center"/>
    </xf>
    <xf numFmtId="175" fontId="29" fillId="0" borderId="0" xfId="45" applyNumberFormat="1" applyFont="1" applyAlignment="1">
      <alignment vertical="center"/>
    </xf>
    <xf numFmtId="175" fontId="31" fillId="0" borderId="0" xfId="35" applyNumberFormat="1" applyFont="1" applyFill="1" applyBorder="1" applyAlignment="1" applyProtection="1">
      <alignment horizontal="right" vertical="center"/>
    </xf>
    <xf numFmtId="175" fontId="29" fillId="0" borderId="0" xfId="35" applyNumberFormat="1" applyFont="1" applyFill="1" applyBorder="1" applyAlignment="1" applyProtection="1">
      <alignment horizontal="center" vertical="center"/>
    </xf>
    <xf numFmtId="175" fontId="42" fillId="21" borderId="10" xfId="35" applyNumberFormat="1" applyFont="1" applyFill="1" applyBorder="1" applyAlignment="1" applyProtection="1">
      <alignment vertical="center"/>
    </xf>
    <xf numFmtId="175" fontId="42" fillId="21" borderId="10" xfId="35" applyNumberFormat="1" applyFont="1" applyFill="1" applyBorder="1" applyAlignment="1" applyProtection="1">
      <alignment horizontal="center" vertical="center"/>
    </xf>
    <xf numFmtId="175" fontId="31" fillId="21" borderId="10" xfId="35" applyNumberFormat="1" applyFont="1" applyFill="1" applyBorder="1" applyAlignment="1" applyProtection="1">
      <alignment horizontal="right" vertical="center"/>
    </xf>
    <xf numFmtId="4" fontId="31" fillId="21" borderId="10" xfId="35" applyNumberFormat="1" applyFont="1" applyFill="1" applyBorder="1" applyAlignment="1" applyProtection="1">
      <alignment vertical="center"/>
    </xf>
    <xf numFmtId="4" fontId="31" fillId="21" borderId="10" xfId="35" applyNumberFormat="1" applyFont="1" applyFill="1" applyBorder="1" applyAlignment="1" applyProtection="1">
      <alignment horizontal="center" vertical="center"/>
    </xf>
    <xf numFmtId="175" fontId="31" fillId="21" borderId="10" xfId="35" applyNumberFormat="1" applyFont="1" applyFill="1" applyBorder="1" applyAlignment="1" applyProtection="1">
      <alignment horizontal="center" vertical="center"/>
    </xf>
    <xf numFmtId="0" fontId="31" fillId="21" borderId="0" xfId="40" applyFont="1" applyFill="1" applyAlignment="1">
      <alignment vertical="center"/>
    </xf>
    <xf numFmtId="174" fontId="31" fillId="21" borderId="12" xfId="40" applyNumberFormat="1" applyFont="1" applyFill="1" applyBorder="1" applyAlignment="1">
      <alignment vertical="center"/>
    </xf>
    <xf numFmtId="173" fontId="50" fillId="21" borderId="0" xfId="59" applyNumberFormat="1" applyFont="1" applyFill="1" applyAlignment="1">
      <alignment horizontal="center" vertical="center" wrapText="1"/>
    </xf>
    <xf numFmtId="181" fontId="29" fillId="0" borderId="0" xfId="38" applyNumberFormat="1" applyFont="1" applyAlignment="1">
      <alignment vertical="center"/>
    </xf>
    <xf numFmtId="0" fontId="37" fillId="0" borderId="0" xfId="40" applyFont="1" applyAlignment="1">
      <alignment vertical="center"/>
    </xf>
    <xf numFmtId="169" fontId="42" fillId="24" borderId="11" xfId="41" applyFont="1" applyFill="1" applyBorder="1" applyAlignment="1">
      <alignment horizontal="center" vertical="center"/>
    </xf>
    <xf numFmtId="195" fontId="42" fillId="24" borderId="11" xfId="41" applyNumberFormat="1" applyFont="1" applyFill="1" applyBorder="1" applyAlignment="1">
      <alignment vertical="center"/>
    </xf>
    <xf numFmtId="199" fontId="42" fillId="24" borderId="11" xfId="41" applyNumberFormat="1" applyFont="1" applyFill="1" applyBorder="1" applyAlignment="1">
      <alignment vertical="center"/>
    </xf>
    <xf numFmtId="199" fontId="42" fillId="25" borderId="0" xfId="41" applyNumberFormat="1" applyFont="1" applyFill="1" applyAlignment="1">
      <alignment vertical="center"/>
    </xf>
    <xf numFmtId="3" fontId="38" fillId="0" borderId="0" xfId="39" applyNumberFormat="1" applyFont="1"/>
    <xf numFmtId="169" fontId="56" fillId="0" borderId="0" xfId="38" quotePrefix="1" applyNumberFormat="1" applyFont="1" applyAlignment="1">
      <alignment horizontal="left" vertical="center"/>
    </xf>
    <xf numFmtId="0" fontId="56" fillId="0" borderId="0" xfId="60" applyFont="1" applyAlignment="1">
      <alignment vertical="center"/>
    </xf>
    <xf numFmtId="0" fontId="34" fillId="0" borderId="0" xfId="60" applyFont="1" applyAlignment="1">
      <alignment vertical="center"/>
    </xf>
    <xf numFmtId="0" fontId="29" fillId="0" borderId="0" xfId="60" applyFont="1" applyAlignment="1">
      <alignment vertical="center"/>
    </xf>
    <xf numFmtId="169" fontId="36" fillId="0" borderId="0" xfId="60" quotePrefix="1" applyNumberFormat="1" applyFont="1"/>
    <xf numFmtId="169" fontId="36" fillId="0" borderId="0" xfId="60" applyNumberFormat="1" applyFont="1" applyAlignment="1">
      <alignment vertical="top"/>
    </xf>
    <xf numFmtId="0" fontId="31" fillId="0" borderId="12" xfId="60" applyFont="1" applyBorder="1" applyAlignment="1">
      <alignment vertical="center"/>
    </xf>
    <xf numFmtId="0" fontId="31" fillId="20" borderId="13" xfId="60" applyFont="1" applyFill="1" applyBorder="1" applyAlignment="1">
      <alignment horizontal="center" vertical="center"/>
    </xf>
    <xf numFmtId="0" fontId="31" fillId="20" borderId="13" xfId="60" quotePrefix="1" applyFont="1" applyFill="1" applyBorder="1" applyAlignment="1">
      <alignment horizontal="center" vertical="center"/>
    </xf>
    <xf numFmtId="0" fontId="31" fillId="22" borderId="11" xfId="60" quotePrefix="1" applyFont="1" applyFill="1" applyBorder="1" applyAlignment="1">
      <alignment horizontal="center" vertical="center"/>
    </xf>
    <xf numFmtId="200" fontId="31" fillId="22" borderId="11" xfId="60" applyNumberFormat="1" applyFont="1" applyFill="1" applyBorder="1" applyAlignment="1">
      <alignment vertical="center"/>
    </xf>
    <xf numFmtId="200" fontId="31" fillId="18" borderId="0" xfId="60" applyNumberFormat="1" applyFont="1" applyFill="1" applyAlignment="1">
      <alignment vertical="center"/>
    </xf>
    <xf numFmtId="200" fontId="29" fillId="0" borderId="0" xfId="60" applyNumberFormat="1" applyFont="1" applyAlignment="1">
      <alignment vertical="center"/>
    </xf>
    <xf numFmtId="200" fontId="31" fillId="22" borderId="0" xfId="60" applyNumberFormat="1" applyFont="1" applyFill="1" applyAlignment="1">
      <alignment vertical="center"/>
    </xf>
    <xf numFmtId="0" fontId="29" fillId="0" borderId="0" xfId="60" applyFont="1" applyAlignment="1">
      <alignment horizontal="left" vertical="center"/>
    </xf>
    <xf numFmtId="0" fontId="29" fillId="0" borderId="12" xfId="60" applyFont="1" applyBorder="1" applyAlignment="1">
      <alignment horizontal="left" vertical="center"/>
    </xf>
    <xf numFmtId="200" fontId="31" fillId="22" borderId="12" xfId="60" applyNumberFormat="1" applyFont="1" applyFill="1" applyBorder="1" applyAlignment="1">
      <alignment horizontal="right" vertical="center"/>
    </xf>
    <xf numFmtId="200" fontId="29" fillId="0" borderId="12" xfId="60" applyNumberFormat="1" applyFont="1" applyBorder="1" applyAlignment="1">
      <alignment horizontal="right" vertical="center"/>
    </xf>
    <xf numFmtId="188" fontId="56" fillId="0" borderId="0" xfId="60" applyNumberFormat="1" applyFont="1" applyAlignment="1">
      <alignment vertical="center"/>
    </xf>
    <xf numFmtId="187" fontId="56" fillId="0" borderId="0" xfId="60" applyNumberFormat="1" applyFont="1" applyAlignment="1">
      <alignment vertical="center"/>
    </xf>
    <xf numFmtId="187" fontId="58" fillId="0" borderId="0" xfId="60" applyNumberFormat="1" applyFont="1" applyAlignment="1">
      <alignment vertical="center"/>
    </xf>
    <xf numFmtId="0" fontId="29" fillId="0" borderId="0" xfId="40" quotePrefix="1" applyFont="1" applyAlignment="1">
      <alignment horizontal="center"/>
    </xf>
    <xf numFmtId="192" fontId="31" fillId="21" borderId="10" xfId="38" applyNumberFormat="1" applyFont="1" applyFill="1" applyBorder="1" applyAlignment="1">
      <alignment horizontal="right" vertical="center"/>
    </xf>
    <xf numFmtId="49" fontId="31" fillId="20" borderId="13" xfId="40" applyNumberFormat="1" applyFont="1" applyFill="1" applyBorder="1" applyAlignment="1">
      <alignment horizontal="right" vertical="center"/>
    </xf>
    <xf numFmtId="2" fontId="74" fillId="0" borderId="0" xfId="59" applyNumberFormat="1" applyFont="1" applyAlignment="1">
      <alignment vertical="center"/>
    </xf>
    <xf numFmtId="3" fontId="36" fillId="0" borderId="0" xfId="40" applyNumberFormat="1" applyFont="1" applyAlignment="1">
      <alignment vertical="top"/>
    </xf>
    <xf numFmtId="0" fontId="72" fillId="0" borderId="0" xfId="45" applyFont="1" applyAlignment="1">
      <alignment horizontal="left" vertical="top"/>
    </xf>
    <xf numFmtId="169" fontId="29" fillId="0" borderId="0" xfId="0" applyNumberFormat="1" applyFont="1" applyAlignment="1">
      <alignment vertical="center"/>
    </xf>
    <xf numFmtId="0" fontId="75" fillId="0" borderId="12" xfId="59" applyFont="1" applyBorder="1" applyAlignment="1">
      <alignment vertical="center"/>
    </xf>
    <xf numFmtId="0" fontId="51" fillId="0" borderId="0" xfId="59" applyFont="1" applyAlignment="1">
      <alignment horizontal="left" vertical="center"/>
    </xf>
    <xf numFmtId="168" fontId="31" fillId="20" borderId="13" xfId="0" applyFont="1" applyFill="1" applyBorder="1" applyAlignment="1">
      <alignment horizontal="center" vertical="center"/>
    </xf>
    <xf numFmtId="0" fontId="31" fillId="0" borderId="0" xfId="39" applyFont="1" applyAlignment="1">
      <alignment horizontal="left" vertical="center"/>
    </xf>
    <xf numFmtId="3" fontId="31" fillId="0" borderId="15" xfId="40" applyNumberFormat="1" applyFont="1" applyBorder="1" applyAlignment="1">
      <alignment horizontal="left" vertical="center"/>
    </xf>
    <xf numFmtId="3" fontId="31" fillId="0" borderId="0" xfId="40" applyNumberFormat="1" applyFont="1" applyAlignment="1">
      <alignment horizontal="left" vertical="center"/>
    </xf>
    <xf numFmtId="3" fontId="31" fillId="0" borderId="12" xfId="40" applyNumberFormat="1" applyFont="1" applyBorder="1" applyAlignment="1">
      <alignment horizontal="left" vertical="center"/>
    </xf>
    <xf numFmtId="3" fontId="31" fillId="0" borderId="10" xfId="40" applyNumberFormat="1" applyFont="1" applyBorder="1" applyAlignment="1">
      <alignment horizontal="left" vertical="center"/>
    </xf>
    <xf numFmtId="0" fontId="42" fillId="20" borderId="13" xfId="40" applyFont="1" applyFill="1" applyBorder="1" applyAlignment="1">
      <alignment horizontal="center" vertical="center"/>
    </xf>
    <xf numFmtId="0" fontId="31" fillId="20" borderId="13" xfId="45" applyFont="1" applyFill="1" applyBorder="1" applyAlignment="1">
      <alignment horizontal="center" vertical="center"/>
    </xf>
    <xf numFmtId="169" fontId="31" fillId="21" borderId="11" xfId="45" applyNumberFormat="1" applyFont="1" applyFill="1" applyBorder="1" applyAlignment="1">
      <alignment horizontal="center" vertical="center"/>
    </xf>
    <xf numFmtId="0" fontId="42" fillId="20" borderId="13" xfId="45" applyFont="1" applyFill="1" applyBorder="1" applyAlignment="1">
      <alignment horizontal="center" vertical="center"/>
    </xf>
    <xf numFmtId="0" fontId="31" fillId="21" borderId="11" xfId="45" applyFont="1" applyFill="1" applyBorder="1" applyAlignment="1">
      <alignment horizontal="center" vertical="center"/>
    </xf>
    <xf numFmtId="169" fontId="29" fillId="0" borderId="12" xfId="41" applyFont="1" applyBorder="1" applyAlignment="1">
      <alignment horizontal="center" vertical="center"/>
    </xf>
    <xf numFmtId="169" fontId="31" fillId="20" borderId="16" xfId="42" applyFont="1" applyFill="1" applyBorder="1" applyAlignment="1">
      <alignment horizontal="center" vertical="center"/>
    </xf>
    <xf numFmtId="169" fontId="31" fillId="20" borderId="13" xfId="42" applyFont="1" applyFill="1" applyBorder="1" applyAlignment="1">
      <alignment horizontal="center" vertical="center"/>
    </xf>
    <xf numFmtId="169" fontId="31" fillId="20" borderId="17" xfId="42" applyFont="1" applyFill="1" applyBorder="1" applyAlignment="1">
      <alignment horizontal="center" vertical="center"/>
    </xf>
    <xf numFmtId="169" fontId="31" fillId="20" borderId="19" xfId="42" applyFont="1" applyFill="1" applyBorder="1" applyAlignment="1">
      <alignment horizontal="center" vertical="center"/>
    </xf>
    <xf numFmtId="169" fontId="31" fillId="20" borderId="20" xfId="42" applyFont="1" applyFill="1" applyBorder="1" applyAlignment="1">
      <alignment horizontal="center" vertical="center"/>
    </xf>
    <xf numFmtId="169" fontId="29" fillId="0" borderId="12" xfId="42" applyFont="1" applyBorder="1" applyAlignment="1">
      <alignment horizontal="center" vertical="center"/>
    </xf>
    <xf numFmtId="169" fontId="42" fillId="20" borderId="16" xfId="42" applyFont="1" applyFill="1" applyBorder="1" applyAlignment="1">
      <alignment horizontal="center" vertical="center"/>
    </xf>
    <xf numFmtId="169" fontId="42" fillId="20" borderId="13" xfId="42" applyFont="1" applyFill="1" applyBorder="1" applyAlignment="1">
      <alignment horizontal="center" vertical="center"/>
    </xf>
    <xf numFmtId="169" fontId="42" fillId="20" borderId="17" xfId="42" applyFont="1" applyFill="1" applyBorder="1" applyAlignment="1">
      <alignment horizontal="center" vertical="center"/>
    </xf>
    <xf numFmtId="169" fontId="42" fillId="20" borderId="14" xfId="42" applyFont="1" applyFill="1" applyBorder="1" applyAlignment="1">
      <alignment horizontal="center" vertical="center"/>
    </xf>
    <xf numFmtId="169" fontId="42" fillId="20" borderId="10" xfId="42" applyFont="1" applyFill="1" applyBorder="1" applyAlignment="1">
      <alignment horizontal="center" vertical="center"/>
    </xf>
    <xf numFmtId="169" fontId="50" fillId="20" borderId="14" xfId="42" applyFont="1" applyFill="1" applyBorder="1" applyAlignment="1">
      <alignment horizontal="center" vertical="center"/>
    </xf>
    <xf numFmtId="169" fontId="50" fillId="20" borderId="10" xfId="42" applyFont="1" applyFill="1" applyBorder="1" applyAlignment="1">
      <alignment horizontal="center" vertical="center"/>
    </xf>
    <xf numFmtId="169" fontId="50" fillId="20" borderId="13" xfId="42" applyFont="1" applyFill="1" applyBorder="1" applyAlignment="1">
      <alignment horizontal="center" vertical="center"/>
    </xf>
    <xf numFmtId="169" fontId="50" fillId="20" borderId="14" xfId="42" quotePrefix="1" applyFont="1" applyFill="1" applyBorder="1" applyAlignment="1">
      <alignment horizontal="center" vertical="center"/>
    </xf>
    <xf numFmtId="169" fontId="50" fillId="20" borderId="10" xfId="42" quotePrefix="1" applyFont="1" applyFill="1" applyBorder="1" applyAlignment="1">
      <alignment horizontal="center" vertical="center"/>
    </xf>
    <xf numFmtId="169" fontId="50" fillId="0" borderId="0" xfId="42" quotePrefix="1" applyFont="1" applyAlignment="1">
      <alignment horizontal="center" vertical="center"/>
    </xf>
    <xf numFmtId="169" fontId="50" fillId="0" borderId="12" xfId="42" quotePrefix="1" applyFont="1" applyBorder="1" applyAlignment="1">
      <alignment horizontal="center" vertical="center"/>
    </xf>
    <xf numFmtId="169" fontId="50" fillId="0" borderId="0" xfId="42" applyFont="1" applyAlignment="1">
      <alignment horizontal="center" vertical="center"/>
    </xf>
    <xf numFmtId="169" fontId="41" fillId="0" borderId="12" xfId="42" quotePrefix="1" applyFont="1" applyBorder="1" applyAlignment="1">
      <alignment horizontal="center" vertical="center"/>
    </xf>
    <xf numFmtId="168" fontId="50" fillId="20" borderId="14" xfId="0" applyFont="1" applyFill="1" applyBorder="1" applyAlignment="1">
      <alignment horizontal="center" vertical="center"/>
    </xf>
    <xf numFmtId="168" fontId="50" fillId="20" borderId="0" xfId="0" applyFont="1" applyFill="1" applyAlignment="1">
      <alignment horizontal="center" vertical="center"/>
    </xf>
    <xf numFmtId="168" fontId="50" fillId="20" borderId="10" xfId="0" applyFont="1" applyFill="1" applyBorder="1" applyAlignment="1">
      <alignment horizontal="center" vertical="center"/>
    </xf>
    <xf numFmtId="168" fontId="50" fillId="20" borderId="13" xfId="0" quotePrefix="1" applyFont="1" applyFill="1" applyBorder="1" applyAlignment="1">
      <alignment horizontal="center" vertical="center"/>
    </xf>
    <xf numFmtId="168" fontId="50" fillId="20" borderId="13" xfId="0" applyFont="1" applyFill="1" applyBorder="1" applyAlignment="1">
      <alignment horizontal="center" vertical="center"/>
    </xf>
    <xf numFmtId="169" fontId="31" fillId="20" borderId="10" xfId="41" quotePrefix="1" applyFont="1" applyFill="1" applyBorder="1" applyAlignment="1">
      <alignment horizontal="center" vertical="center"/>
    </xf>
    <xf numFmtId="169" fontId="31" fillId="20" borderId="13" xfId="41" applyFont="1" applyFill="1" applyBorder="1" applyAlignment="1">
      <alignment horizontal="center" vertical="center"/>
    </xf>
    <xf numFmtId="169" fontId="31" fillId="20" borderId="14" xfId="41" applyFont="1" applyFill="1" applyBorder="1" applyAlignment="1">
      <alignment horizontal="center" vertical="center"/>
    </xf>
    <xf numFmtId="169" fontId="31" fillId="20" borderId="10" xfId="41" applyFont="1" applyFill="1" applyBorder="1" applyAlignment="1">
      <alignment horizontal="center" vertical="center"/>
    </xf>
    <xf numFmtId="0" fontId="31" fillId="20" borderId="14" xfId="40" applyFont="1" applyFill="1" applyBorder="1" applyAlignment="1">
      <alignment horizontal="center" vertical="center"/>
    </xf>
    <xf numFmtId="0" fontId="31" fillId="20" borderId="10" xfId="40" applyFont="1" applyFill="1" applyBorder="1" applyAlignment="1">
      <alignment horizontal="center" vertical="center"/>
    </xf>
    <xf numFmtId="0" fontId="29" fillId="0" borderId="0" xfId="40" applyFont="1" applyAlignment="1">
      <alignment horizontal="center" vertical="center"/>
    </xf>
    <xf numFmtId="0" fontId="31" fillId="20" borderId="13" xfId="40" applyFont="1" applyFill="1" applyBorder="1" applyAlignment="1">
      <alignment horizontal="center" vertical="center"/>
    </xf>
    <xf numFmtId="37" fontId="29" fillId="0" borderId="0" xfId="44" applyFont="1" applyAlignment="1">
      <alignment horizontal="center" vertical="center"/>
    </xf>
    <xf numFmtId="0" fontId="31" fillId="0" borderId="0" xfId="40" applyFont="1" applyAlignment="1">
      <alignment horizontal="center" vertical="center"/>
    </xf>
    <xf numFmtId="169" fontId="42" fillId="21" borderId="11" xfId="45" applyNumberFormat="1" applyFont="1" applyFill="1" applyBorder="1" applyAlignment="1">
      <alignment horizontal="center" vertical="center"/>
    </xf>
    <xf numFmtId="0" fontId="31" fillId="20" borderId="10" xfId="45" applyFont="1" applyFill="1" applyBorder="1" applyAlignment="1">
      <alignment horizontal="center" vertical="center"/>
    </xf>
    <xf numFmtId="0" fontId="42" fillId="20" borderId="10" xfId="45" applyFont="1" applyFill="1" applyBorder="1" applyAlignment="1">
      <alignment horizontal="center" vertical="center"/>
    </xf>
  </cellXfs>
  <cellStyles count="6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Euro" xfId="30" xr:uid="{00000000-0005-0000-0000-00001D000000}"/>
    <cellStyle name="Incorrecto" xfId="31" builtinId="27" customBuiltin="1"/>
    <cellStyle name="Millares" xfId="32" builtinId="3"/>
    <cellStyle name="Millares [0]" xfId="33" builtinId="6"/>
    <cellStyle name="Millares 2" xfId="34" xr:uid="{00000000-0005-0000-0000-000021000000}"/>
    <cellStyle name="Millares 3" xfId="35" xr:uid="{00000000-0005-0000-0000-000022000000}"/>
    <cellStyle name="Millares_Cuadro N° 1,1-a,1-b" xfId="36" xr:uid="{00000000-0005-0000-0000-000023000000}"/>
    <cellStyle name="Neutral" xfId="37" builtinId="28" customBuiltin="1"/>
    <cellStyle name="Normal" xfId="0" builtinId="0"/>
    <cellStyle name="Normal 10" xfId="59" xr:uid="{52588B5D-9FA4-4A5A-A807-7966D6D32D5C}"/>
    <cellStyle name="Normal 2" xfId="38" xr:uid="{00000000-0005-0000-0000-000026000000}"/>
    <cellStyle name="Normal 2 2" xfId="60" xr:uid="{2371EFBA-C6A8-44A8-8D6F-B13ED4C844F0}"/>
    <cellStyle name="Normal 3" xfId="39" xr:uid="{00000000-0005-0000-0000-000027000000}"/>
    <cellStyle name="Normal 4" xfId="40" xr:uid="{00000000-0005-0000-0000-000028000000}"/>
    <cellStyle name="Normal 5" xfId="41" xr:uid="{00000000-0005-0000-0000-000029000000}"/>
    <cellStyle name="Normal 6" xfId="42" xr:uid="{00000000-0005-0000-0000-00002A000000}"/>
    <cellStyle name="Normal 7" xfId="43" xr:uid="{00000000-0005-0000-0000-00002B000000}"/>
    <cellStyle name="Normal 8" xfId="44" xr:uid="{00000000-0005-0000-0000-00002C000000}"/>
    <cellStyle name="Normal 9" xfId="45" xr:uid="{00000000-0005-0000-0000-00002D000000}"/>
    <cellStyle name="Normal_C-002_a" xfId="46" xr:uid="{00000000-0005-0000-0000-00002E000000}"/>
    <cellStyle name="Normal_C-30" xfId="47" xr:uid="{00000000-0005-0000-0000-00002F000000}"/>
    <cellStyle name="Normal_Hoja1" xfId="48" xr:uid="{00000000-0005-0000-0000-000030000000}"/>
    <cellStyle name="Notas" xfId="49" builtinId="10" customBuiltin="1"/>
    <cellStyle name="Porcentaje 2" xfId="50" xr:uid="{00000000-0005-0000-0000-000032000000}"/>
    <cellStyle name="Salida" xfId="51" builtinId="21" customBuiltin="1"/>
    <cellStyle name="Texto de advertencia" xfId="52" builtinId="11" customBuiltin="1"/>
    <cellStyle name="Texto explicativo" xfId="53" builtinId="53" customBuiltin="1"/>
    <cellStyle name="Título" xfId="54" builtinId="15" customBuiltin="1"/>
    <cellStyle name="Título 1" xfId="55" xr:uid="{00000000-0005-0000-0000-000037000000}"/>
    <cellStyle name="Título 2" xfId="56" builtinId="17" customBuiltin="1"/>
    <cellStyle name="Título 3" xfId="57" builtinId="18" customBuiltin="1"/>
    <cellStyle name="Total" xfId="58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6E1D2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4C9A0"/>
      <color rgb="FFFEE8DB"/>
      <color rgb="FFFAE4D6"/>
      <color rgb="FFFDF0E5"/>
      <color rgb="FFFAE5D7"/>
      <color rgb="FFECE3D9"/>
      <color rgb="FFD3BAA4"/>
      <color rgb="FFC9BAB2"/>
      <color rgb="FFD3BFA7"/>
      <color rgb="FFC6DD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externalLink" Target="externalLinks/externalLink3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externalLink" Target="externalLinks/externalLink4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externalLink" Target="externalLinks/externalLink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B67-C54C-AADD-AD7335DCC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262888"/>
        <c:axId val="115219608"/>
      </c:lineChart>
      <c:catAx>
        <c:axId val="256262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5219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21960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62628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718-BE45-8315-4477CA4A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917584"/>
        <c:axId val="163145680"/>
      </c:lineChart>
      <c:catAx>
        <c:axId val="25791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3145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3145680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9175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BB0-664A-B728-756736B43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221000"/>
        <c:axId val="164102528"/>
      </c:lineChart>
      <c:catAx>
        <c:axId val="255221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4102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410252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221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BE8-8249-9A14-8F1B510C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035536"/>
        <c:axId val="165101568"/>
      </c:lineChart>
      <c:catAx>
        <c:axId val="16503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5101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510156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50355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162-0646-982A-568A37A2E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787400"/>
        <c:axId val="256297832"/>
      </c:lineChart>
      <c:catAx>
        <c:axId val="256787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6297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6297832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6787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BE3-194E-BCF9-6ECBF4AAC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69544"/>
        <c:axId val="255669936"/>
      </c:lineChart>
      <c:catAx>
        <c:axId val="255669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69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5669936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69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EC1-764B-9A3A-494B31375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70720"/>
        <c:axId val="255671112"/>
      </c:lineChart>
      <c:catAx>
        <c:axId val="255670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1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5671112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07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ACC-DB4B-BC81-FE83F9BD0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71896"/>
        <c:axId val="255672288"/>
      </c:lineChart>
      <c:catAx>
        <c:axId val="255671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2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567228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18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B46-E54C-AB1C-9B0619C27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72680"/>
        <c:axId val="257383288"/>
      </c:lineChart>
      <c:catAx>
        <c:axId val="255672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3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738328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26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'[3]ALP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'[3]ALP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1A-F340-B55C-5C3642FF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384072"/>
        <c:axId val="257384464"/>
      </c:lineChart>
      <c:catAx>
        <c:axId val="257384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44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57384464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40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'[3]ALP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'[3]ALP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E-0F43-8883-8535F678B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386032"/>
        <c:axId val="257386424"/>
      </c:lineChart>
      <c:catAx>
        <c:axId val="25738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642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57386424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60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'[3]ALP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'[3]ALP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7-794D-88EB-4212FA330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387600"/>
        <c:axId val="257389560"/>
      </c:lineChart>
      <c:catAx>
        <c:axId val="25738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956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57389560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76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6422109" name="Gráfico 1">
          <a:extLst>
            <a:ext uri="{FF2B5EF4-FFF2-40B4-BE49-F238E27FC236}">
              <a16:creationId xmlns:a16="http://schemas.microsoft.com/office/drawing/2014/main" id="{CC3C6AD9-6D25-FA45-922E-29711D137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6422110" name="Gráfico 2">
          <a:extLst>
            <a:ext uri="{FF2B5EF4-FFF2-40B4-BE49-F238E27FC236}">
              <a16:creationId xmlns:a16="http://schemas.microsoft.com/office/drawing/2014/main" id="{DF9E610A-5AEF-0342-A718-7703E311F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37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6425181" name="Gráfico 1">
          <a:extLst>
            <a:ext uri="{FF2B5EF4-FFF2-40B4-BE49-F238E27FC236}">
              <a16:creationId xmlns:a16="http://schemas.microsoft.com/office/drawing/2014/main" id="{471F76FA-170A-1449-822B-AB02DFE24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37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6425182" name="Gráfico 2">
          <a:extLst>
            <a:ext uri="{FF2B5EF4-FFF2-40B4-BE49-F238E27FC236}">
              <a16:creationId xmlns:a16="http://schemas.microsoft.com/office/drawing/2014/main" id="{9DFC6B18-CC73-D34D-A48E-C2A297E2C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37</xdr:row>
      <xdr:rowOff>0</xdr:rowOff>
    </xdr:from>
    <xdr:to>
      <xdr:col>32</xdr:col>
      <xdr:colOff>0</xdr:colOff>
      <xdr:row>37</xdr:row>
      <xdr:rowOff>0</xdr:rowOff>
    </xdr:to>
    <xdr:graphicFrame macro="">
      <xdr:nvGraphicFramePr>
        <xdr:cNvPr id="6428253" name="Gráfico 1">
          <a:extLst>
            <a:ext uri="{FF2B5EF4-FFF2-40B4-BE49-F238E27FC236}">
              <a16:creationId xmlns:a16="http://schemas.microsoft.com/office/drawing/2014/main" id="{742AE11D-5163-0F41-AF21-5646280A8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37</xdr:row>
      <xdr:rowOff>0</xdr:rowOff>
    </xdr:from>
    <xdr:to>
      <xdr:col>32</xdr:col>
      <xdr:colOff>0</xdr:colOff>
      <xdr:row>37</xdr:row>
      <xdr:rowOff>0</xdr:rowOff>
    </xdr:to>
    <xdr:graphicFrame macro="">
      <xdr:nvGraphicFramePr>
        <xdr:cNvPr id="6428254" name="Gráfico 2">
          <a:extLst>
            <a:ext uri="{FF2B5EF4-FFF2-40B4-BE49-F238E27FC236}">
              <a16:creationId xmlns:a16="http://schemas.microsoft.com/office/drawing/2014/main" id="{7E4DB0BB-E1D0-6347-9E7A-2FBB3A8DD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graphicFrame macro="">
      <xdr:nvGraphicFramePr>
        <xdr:cNvPr id="13102" name="Gráfico 1">
          <a:extLst>
            <a:ext uri="{FF2B5EF4-FFF2-40B4-BE49-F238E27FC236}">
              <a16:creationId xmlns:a16="http://schemas.microsoft.com/office/drawing/2014/main" id="{498CE5B0-EC76-1A43-A0AD-F529E0507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14126" name="Gráfico 1">
          <a:extLst>
            <a:ext uri="{FF2B5EF4-FFF2-40B4-BE49-F238E27FC236}">
              <a16:creationId xmlns:a16="http://schemas.microsoft.com/office/drawing/2014/main" id="{32FABAAF-BF8C-284A-8507-5010605A7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15150" name="Gráfico 1">
          <a:extLst>
            <a:ext uri="{FF2B5EF4-FFF2-40B4-BE49-F238E27FC236}">
              <a16:creationId xmlns:a16="http://schemas.microsoft.com/office/drawing/2014/main" id="{5CAF96AC-9A03-3C48-BEA1-EE721B969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5389" name="Gráfico 1">
          <a:extLst>
            <a:ext uri="{FF2B5EF4-FFF2-40B4-BE49-F238E27FC236}">
              <a16:creationId xmlns:a16="http://schemas.microsoft.com/office/drawing/2014/main" id="{E99173EF-56CB-5246-91DE-ADD26A99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6413" name="Gráfico 1">
          <a:extLst>
            <a:ext uri="{FF2B5EF4-FFF2-40B4-BE49-F238E27FC236}">
              <a16:creationId xmlns:a16="http://schemas.microsoft.com/office/drawing/2014/main" id="{88AE0823-A211-CD4F-83E9-87915A18D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7437" name="Gráfico 1">
          <a:extLst>
            <a:ext uri="{FF2B5EF4-FFF2-40B4-BE49-F238E27FC236}">
              <a16:creationId xmlns:a16="http://schemas.microsoft.com/office/drawing/2014/main" id="{138F7FFC-D2F1-A342-A132-BF1ECC541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mis%20documentos/PECUARIO2000/COLO12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on/Desktop/PECUARIO%202023/ANUARIO/Producci&#243;n-Pec(Base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LEON/Prod-4/WINDOWS/Profiles/randrade/Escritorio/C-ALPACA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LEON/Avicola/Base/Indicadores(c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PPOLLO"/>
      <sheetName val="PROD-POLLO"/>
      <sheetName val="PROD-POLLO%"/>
      <sheetName val="RES-PROD-POLL"/>
      <sheetName val="CDPTOPOLLO"/>
      <sheetName val="CYPPADRES"/>
      <sheetName val="PPADPON"/>
      <sheetName val="res-padpon"/>
      <sheetName val="CDPTOPADRE"/>
      <sheetName val="CYPPONED"/>
      <sheetName val="CDPTOPONE"/>
      <sheetName val="CYPPAPOS"/>
      <sheetName val="CDPTOPAPOST"/>
      <sheetName val="movpoll"/>
      <sheetName val="COL.RES"/>
      <sheetName val="cuad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 04-99"/>
      <sheetName val="OVI 04-99"/>
      <sheetName val="POR 04-99"/>
      <sheetName val="VAC 04-99"/>
      <sheetName val="CAP 04-99"/>
      <sheetName val="ALP 04-99"/>
      <sheetName val="LLA 04-99"/>
      <sheetName val="HUE 04-99"/>
      <sheetName val="VAC-LE 04-01"/>
      <sheetName val="F AL 04-99"/>
      <sheetName val="F LL 04-99)"/>
      <sheetName val="L OV 04-99)"/>
      <sheetName val="Hoja1"/>
      <sheetName val="Resumen"/>
    </sheetNames>
    <sheetDataSet>
      <sheetData sheetId="0">
        <row r="1376">
          <cell r="D1376">
            <v>91418.996078107826</v>
          </cell>
        </row>
        <row r="1377">
          <cell r="D1377">
            <v>232.05507169931511</v>
          </cell>
        </row>
        <row r="1379">
          <cell r="D1379">
            <v>13887144.528645899</v>
          </cell>
        </row>
        <row r="1380">
          <cell r="D1380">
            <v>30965.581996474921</v>
          </cell>
        </row>
        <row r="1382">
          <cell r="D1382">
            <v>11401955.784329852</v>
          </cell>
        </row>
        <row r="1383">
          <cell r="D1383">
            <v>25362.574165382262</v>
          </cell>
        </row>
        <row r="1385">
          <cell r="D1385">
            <v>137725806.66113016</v>
          </cell>
        </row>
        <row r="1386">
          <cell r="D1386">
            <v>305971.63496581285</v>
          </cell>
        </row>
        <row r="1391">
          <cell r="D1391">
            <v>1001577.6958125738</v>
          </cell>
        </row>
        <row r="1392">
          <cell r="D1392">
            <v>2251.6038291121681</v>
          </cell>
        </row>
        <row r="1394">
          <cell r="D1394">
            <v>278360.36857268901</v>
          </cell>
        </row>
        <row r="1395">
          <cell r="D1395">
            <v>575.33426035596699</v>
          </cell>
        </row>
        <row r="1397">
          <cell r="D1397">
            <v>314500.03637268901</v>
          </cell>
        </row>
        <row r="1398">
          <cell r="D1398">
            <v>667.96972735596694</v>
          </cell>
        </row>
        <row r="1400">
          <cell r="D1400">
            <v>357854.2763652968</v>
          </cell>
        </row>
        <row r="1401">
          <cell r="D1401">
            <v>760.20496534843608</v>
          </cell>
        </row>
        <row r="1403">
          <cell r="D1403">
            <v>16615562.742274415</v>
          </cell>
        </row>
        <row r="1404">
          <cell r="D1404">
            <v>37866.306534410149</v>
          </cell>
        </row>
        <row r="1406">
          <cell r="D1406">
            <v>436971133.36077482</v>
          </cell>
        </row>
        <row r="1407">
          <cell r="D1407">
            <v>992823.22288704058</v>
          </cell>
        </row>
        <row r="1409">
          <cell r="D1409">
            <v>43644691.363927476</v>
          </cell>
        </row>
        <row r="1410">
          <cell r="D1410">
            <v>95972.498880419284</v>
          </cell>
        </row>
        <row r="1412">
          <cell r="D1412">
            <v>583119.75910321844</v>
          </cell>
        </row>
        <row r="1413">
          <cell r="D1413">
            <v>1242.6855818941547</v>
          </cell>
        </row>
        <row r="1415">
          <cell r="D1415">
            <v>249313.67103800038</v>
          </cell>
        </row>
        <row r="1416">
          <cell r="D1416">
            <v>549.71767731338787</v>
          </cell>
        </row>
        <row r="1418">
          <cell r="D1418">
            <v>4421884.1302364729</v>
          </cell>
        </row>
        <row r="1419">
          <cell r="D1419">
            <v>9835.5368842749194</v>
          </cell>
        </row>
        <row r="1421">
          <cell r="D1421">
            <v>439667.6414537573</v>
          </cell>
        </row>
        <row r="1422">
          <cell r="D1422">
            <v>940.77930029552044</v>
          </cell>
        </row>
        <row r="1424">
          <cell r="D1424">
            <v>70966379.259681046</v>
          </cell>
        </row>
        <row r="1425">
          <cell r="D1425">
            <v>162115.31496800587</v>
          </cell>
        </row>
        <row r="1427">
          <cell r="D1427">
            <v>87262.749233611277</v>
          </cell>
        </row>
        <row r="1428">
          <cell r="D1428">
            <v>183.20841094236715</v>
          </cell>
        </row>
        <row r="1430">
          <cell r="D1430">
            <v>8297117.1632411927</v>
          </cell>
        </row>
        <row r="1431">
          <cell r="D1431">
            <v>18512.862328639698</v>
          </cell>
        </row>
        <row r="1433">
          <cell r="D1433">
            <v>471428.03631395468</v>
          </cell>
        </row>
        <row r="1434">
          <cell r="D1434">
            <v>1013.9557212664729</v>
          </cell>
        </row>
        <row r="1439">
          <cell r="D1439">
            <v>206162.92820337159</v>
          </cell>
        </row>
        <row r="1440">
          <cell r="D1440">
            <v>436.10643814357348</v>
          </cell>
        </row>
        <row r="1442">
          <cell r="D1442">
            <v>130341.2871116196</v>
          </cell>
        </row>
        <row r="1443">
          <cell r="D1443">
            <v>276.26333378447595</v>
          </cell>
        </row>
        <row r="1445">
          <cell r="D1445">
            <v>1689771.5803980432</v>
          </cell>
        </row>
        <row r="1446">
          <cell r="D1446">
            <v>3693.4557848546838</v>
          </cell>
        </row>
        <row r="1448">
          <cell r="D1448">
            <v>1239060.1430888199</v>
          </cell>
        </row>
        <row r="1449">
          <cell r="D1449">
            <v>2552.1214284559451</v>
          </cell>
        </row>
        <row r="1451">
          <cell r="D1451">
            <v>16607362.382978709</v>
          </cell>
        </row>
        <row r="1452">
          <cell r="D1452">
            <v>37615.111596082752</v>
          </cell>
        </row>
        <row r="1454">
          <cell r="D1454">
            <v>11458804.12904137</v>
          </cell>
        </row>
        <row r="1455">
          <cell r="D1455">
            <v>25394.198312865159</v>
          </cell>
        </row>
        <row r="1457">
          <cell r="D1457">
            <v>6526571.999664369</v>
          </cell>
        </row>
        <row r="1458">
          <cell r="D1458">
            <v>14646.529474516394</v>
          </cell>
        </row>
        <row r="1460">
          <cell r="D1460">
            <v>4089963.7285833731</v>
          </cell>
        </row>
        <row r="1461">
          <cell r="D1461">
            <v>9015.8989978146819</v>
          </cell>
        </row>
      </sheetData>
      <sheetData sheetId="1">
        <row r="1376">
          <cell r="D1376">
            <v>3168</v>
          </cell>
        </row>
        <row r="1377">
          <cell r="D1377">
            <v>36.616</v>
          </cell>
        </row>
        <row r="1379">
          <cell r="D1379">
            <v>110566.75413190268</v>
          </cell>
        </row>
        <row r="1380">
          <cell r="D1380">
            <v>1814.2130408935088</v>
          </cell>
        </row>
        <row r="1382">
          <cell r="D1382">
            <v>24140</v>
          </cell>
        </row>
        <row r="1383">
          <cell r="D1383">
            <v>397.16404999999997</v>
          </cell>
        </row>
        <row r="1385">
          <cell r="D1385">
            <v>215320</v>
          </cell>
        </row>
        <row r="1386">
          <cell r="D1386">
            <v>2939.6688600000002</v>
          </cell>
        </row>
        <row r="1391">
          <cell r="D1391">
            <v>54819</v>
          </cell>
        </row>
        <row r="1392">
          <cell r="D1392">
            <v>624.60847999999999</v>
          </cell>
        </row>
        <row r="1394">
          <cell r="D1394">
            <v>20442</v>
          </cell>
        </row>
        <row r="1395">
          <cell r="D1395">
            <v>247.50558999999998</v>
          </cell>
        </row>
        <row r="1397">
          <cell r="D1397">
            <v>3255</v>
          </cell>
        </row>
        <row r="1398">
          <cell r="D1398">
            <v>41.312840000000001</v>
          </cell>
        </row>
        <row r="1400">
          <cell r="D1400">
            <v>3480</v>
          </cell>
        </row>
        <row r="1401">
          <cell r="D1401">
            <v>55.287100000000009</v>
          </cell>
        </row>
        <row r="1403">
          <cell r="D1403">
            <v>134036</v>
          </cell>
        </row>
        <row r="1404">
          <cell r="D1404">
            <v>1436.8788028763058</v>
          </cell>
        </row>
        <row r="1406">
          <cell r="D1406">
            <v>56794</v>
          </cell>
        </row>
        <row r="1407">
          <cell r="D1407">
            <v>713.9445199999999</v>
          </cell>
        </row>
        <row r="1409">
          <cell r="D1409">
            <v>12129</v>
          </cell>
        </row>
        <row r="1410">
          <cell r="D1410">
            <v>144.96375739999999</v>
          </cell>
        </row>
        <row r="1412">
          <cell r="D1412">
            <v>161862</v>
          </cell>
        </row>
        <row r="1413">
          <cell r="D1413">
            <v>1801.7155046520706</v>
          </cell>
        </row>
        <row r="1415">
          <cell r="D1415">
            <v>112278</v>
          </cell>
        </row>
        <row r="1416">
          <cell r="D1416">
            <v>1333.9349417423903</v>
          </cell>
        </row>
        <row r="1418">
          <cell r="D1418">
            <v>304399</v>
          </cell>
        </row>
        <row r="1419">
          <cell r="D1419">
            <v>3508.6795999999995</v>
          </cell>
        </row>
        <row r="1421">
          <cell r="D1421">
            <v>97296.77</v>
          </cell>
        </row>
        <row r="1422">
          <cell r="D1422">
            <v>1249.1697200000001</v>
          </cell>
        </row>
        <row r="1424">
          <cell r="D1424">
            <v>128397</v>
          </cell>
        </row>
        <row r="1425">
          <cell r="D1425">
            <v>1848.6866</v>
          </cell>
        </row>
        <row r="1427">
          <cell r="D1427">
            <v>3626</v>
          </cell>
        </row>
        <row r="1428">
          <cell r="D1428">
            <v>77.152845624999998</v>
          </cell>
        </row>
        <row r="1430">
          <cell r="D1430">
            <v>8681</v>
          </cell>
        </row>
        <row r="1431">
          <cell r="D1431">
            <v>209.16481199999998</v>
          </cell>
        </row>
        <row r="1433">
          <cell r="D1433">
            <v>142224</v>
          </cell>
        </row>
        <row r="1434">
          <cell r="D1434">
            <v>1752.0371999999998</v>
          </cell>
        </row>
        <row r="1439">
          <cell r="D1439">
            <v>35674</v>
          </cell>
        </row>
        <row r="1440">
          <cell r="D1440">
            <v>423.79378999999994</v>
          </cell>
        </row>
        <row r="1442">
          <cell r="D1442">
            <v>33953</v>
          </cell>
        </row>
        <row r="1443">
          <cell r="D1443">
            <v>367.92728999999997</v>
          </cell>
        </row>
        <row r="1445">
          <cell r="D1445">
            <v>309247</v>
          </cell>
        </row>
        <row r="1446">
          <cell r="D1446">
            <v>4045.1340000000005</v>
          </cell>
        </row>
        <row r="1448">
          <cell r="D1448">
            <v>607205</v>
          </cell>
        </row>
        <row r="1449">
          <cell r="D1449">
            <v>8477.4590000000007</v>
          </cell>
        </row>
        <row r="1451">
          <cell r="D1451">
            <v>5181</v>
          </cell>
        </row>
        <row r="1452">
          <cell r="D1452">
            <v>57.274016180000004</v>
          </cell>
        </row>
        <row r="1454">
          <cell r="D1454">
            <v>2195</v>
          </cell>
        </row>
        <row r="1455">
          <cell r="D1455">
            <v>29.564800000000002</v>
          </cell>
        </row>
        <row r="1457">
          <cell r="D1457">
            <v>2564</v>
          </cell>
        </row>
        <row r="1458">
          <cell r="D1458">
            <v>30.117150000000002</v>
          </cell>
        </row>
        <row r="1460">
          <cell r="D1460">
            <v>1637</v>
          </cell>
        </row>
        <row r="1461">
          <cell r="D1461">
            <v>26.425558999999996</v>
          </cell>
        </row>
      </sheetData>
      <sheetData sheetId="2">
        <row r="1376">
          <cell r="D1376">
            <v>5883</v>
          </cell>
        </row>
        <row r="1377">
          <cell r="D1377">
            <v>339.85999999999996</v>
          </cell>
        </row>
        <row r="1379">
          <cell r="D1379">
            <v>114622.67702024401</v>
          </cell>
        </row>
        <row r="1380">
          <cell r="D1380">
            <v>6027.8861767966991</v>
          </cell>
        </row>
        <row r="1382">
          <cell r="D1382">
            <v>29125</v>
          </cell>
        </row>
        <row r="1383">
          <cell r="D1383">
            <v>1562.3037399999998</v>
          </cell>
        </row>
        <row r="1385">
          <cell r="D1385">
            <v>354779</v>
          </cell>
        </row>
        <row r="1386">
          <cell r="D1386">
            <v>21036.274815000001</v>
          </cell>
        </row>
        <row r="1391">
          <cell r="D1391">
            <v>55799.7</v>
          </cell>
        </row>
        <row r="1392">
          <cell r="D1392">
            <v>2000.47181</v>
          </cell>
        </row>
        <row r="1394">
          <cell r="D1394">
            <v>44265.4</v>
          </cell>
        </row>
        <row r="1395">
          <cell r="D1395">
            <v>1894.60824</v>
          </cell>
        </row>
        <row r="1397">
          <cell r="D1397">
            <v>39645</v>
          </cell>
        </row>
        <row r="1398">
          <cell r="D1398">
            <v>1827.4419400000002</v>
          </cell>
        </row>
        <row r="1400">
          <cell r="D1400">
            <v>35262</v>
          </cell>
        </row>
        <row r="1401">
          <cell r="D1401">
            <v>1850.9600850000002</v>
          </cell>
        </row>
        <row r="1403">
          <cell r="D1403">
            <v>60603</v>
          </cell>
        </row>
        <row r="1404">
          <cell r="D1404">
            <v>1905.4247989</v>
          </cell>
        </row>
        <row r="1406">
          <cell r="D1406">
            <v>1474086.3</v>
          </cell>
        </row>
        <row r="1407">
          <cell r="D1407">
            <v>93275.560434999992</v>
          </cell>
        </row>
        <row r="1409">
          <cell r="D1409">
            <v>325151</v>
          </cell>
        </row>
        <row r="1410">
          <cell r="D1410">
            <v>14410.951315000002</v>
          </cell>
        </row>
        <row r="1412">
          <cell r="D1412">
            <v>203305</v>
          </cell>
        </row>
        <row r="1413">
          <cell r="D1413">
            <v>7711.9101454999991</v>
          </cell>
        </row>
        <row r="1415">
          <cell r="D1415">
            <v>38740</v>
          </cell>
        </row>
        <row r="1416">
          <cell r="D1416">
            <v>1443.5935257199292</v>
          </cell>
        </row>
        <row r="1418">
          <cell r="D1418">
            <v>127223</v>
          </cell>
        </row>
        <row r="1419">
          <cell r="D1419">
            <v>5937.0712500000009</v>
          </cell>
        </row>
        <row r="1421">
          <cell r="D1421">
            <v>34887</v>
          </cell>
        </row>
        <row r="1422">
          <cell r="D1422">
            <v>1402.4117200000001</v>
          </cell>
        </row>
        <row r="1424">
          <cell r="D1424">
            <v>218204</v>
          </cell>
        </row>
        <row r="1425">
          <cell r="D1425">
            <v>12237.725</v>
          </cell>
        </row>
        <row r="1427">
          <cell r="D1427">
            <v>27989</v>
          </cell>
        </row>
        <row r="1428">
          <cell r="D1428">
            <v>1317.9349576805002</v>
          </cell>
        </row>
        <row r="1430">
          <cell r="D1430">
            <v>70781</v>
          </cell>
        </row>
        <row r="1431">
          <cell r="D1431">
            <v>3015.9881499999997</v>
          </cell>
        </row>
        <row r="1433">
          <cell r="D1433">
            <v>67426</v>
          </cell>
        </row>
        <row r="1434">
          <cell r="D1434">
            <v>3060.8287499999997</v>
          </cell>
        </row>
        <row r="1439">
          <cell r="D1439">
            <v>21809</v>
          </cell>
        </row>
        <row r="1440">
          <cell r="D1440">
            <v>858.82722000000001</v>
          </cell>
        </row>
        <row r="1442">
          <cell r="D1442">
            <v>33772.699999999997</v>
          </cell>
        </row>
        <row r="1443">
          <cell r="D1443">
            <v>1537.4106199999997</v>
          </cell>
        </row>
        <row r="1445">
          <cell r="D1445">
            <v>148458</v>
          </cell>
        </row>
        <row r="1446">
          <cell r="D1446">
            <v>5904.7282500000019</v>
          </cell>
        </row>
        <row r="1448">
          <cell r="D1448">
            <v>76790</v>
          </cell>
        </row>
        <row r="1449">
          <cell r="D1449">
            <v>2632.25</v>
          </cell>
        </row>
        <row r="1451">
          <cell r="D1451">
            <v>77484</v>
          </cell>
        </row>
        <row r="1452">
          <cell r="D1452">
            <v>3055.5476793000003</v>
          </cell>
        </row>
        <row r="1454">
          <cell r="D1454">
            <v>47114</v>
          </cell>
        </row>
        <row r="1455">
          <cell r="D1455">
            <v>1947.5077499999998</v>
          </cell>
        </row>
        <row r="1457">
          <cell r="D1457">
            <v>20397</v>
          </cell>
        </row>
        <row r="1458">
          <cell r="D1458">
            <v>917.85877499999992</v>
          </cell>
        </row>
        <row r="1460">
          <cell r="D1460">
            <v>21406</v>
          </cell>
        </row>
        <row r="1461">
          <cell r="D1461">
            <v>1336.4129700000001</v>
          </cell>
        </row>
      </sheetData>
      <sheetData sheetId="3">
        <row r="1376">
          <cell r="D1376">
            <v>3530</v>
          </cell>
        </row>
        <row r="1377">
          <cell r="D1377">
            <v>495.65680000000003</v>
          </cell>
        </row>
        <row r="1379">
          <cell r="D1379">
            <v>48982.012505417544</v>
          </cell>
        </row>
        <row r="1380">
          <cell r="D1380">
            <v>7445.8715150988683</v>
          </cell>
        </row>
        <row r="1382">
          <cell r="D1382">
            <v>20075.400000000001</v>
          </cell>
        </row>
        <row r="1383">
          <cell r="D1383">
            <v>2926.8525800000002</v>
          </cell>
        </row>
        <row r="1385">
          <cell r="D1385">
            <v>62771</v>
          </cell>
        </row>
        <row r="1386">
          <cell r="D1386">
            <v>8992.5857916000004</v>
          </cell>
        </row>
        <row r="1391">
          <cell r="D1391">
            <v>87734</v>
          </cell>
        </row>
        <row r="1392">
          <cell r="D1392">
            <v>11230.848720000002</v>
          </cell>
        </row>
        <row r="1394">
          <cell r="D1394">
            <v>49504</v>
          </cell>
        </row>
        <row r="1395">
          <cell r="D1395">
            <v>6678.5787799999998</v>
          </cell>
        </row>
        <row r="1397">
          <cell r="D1397">
            <v>29137</v>
          </cell>
        </row>
        <row r="1398">
          <cell r="D1398">
            <v>4540.5719200000003</v>
          </cell>
        </row>
        <row r="1400">
          <cell r="D1400">
            <v>63582</v>
          </cell>
        </row>
        <row r="1401">
          <cell r="D1401">
            <v>9282.945687899999</v>
          </cell>
        </row>
        <row r="1403">
          <cell r="D1403">
            <v>62939</v>
          </cell>
        </row>
        <row r="1404">
          <cell r="D1404">
            <v>8649.1145003199999</v>
          </cell>
        </row>
        <row r="1406">
          <cell r="D1406">
            <v>110685</v>
          </cell>
        </row>
        <row r="1407">
          <cell r="D1407">
            <v>21843.566627</v>
          </cell>
        </row>
        <row r="1409">
          <cell r="D1409">
            <v>35150</v>
          </cell>
        </row>
        <row r="1410">
          <cell r="D1410">
            <v>4533.9535500000002</v>
          </cell>
        </row>
        <row r="1412">
          <cell r="D1412">
            <v>159996</v>
          </cell>
        </row>
        <row r="1413">
          <cell r="D1413">
            <v>26629.627480320429</v>
          </cell>
        </row>
        <row r="1415">
          <cell r="D1415">
            <v>23371</v>
          </cell>
        </row>
        <row r="1416">
          <cell r="D1416">
            <v>3758.2692116261592</v>
          </cell>
        </row>
        <row r="1418">
          <cell r="D1418">
            <v>58979</v>
          </cell>
        </row>
        <row r="1419">
          <cell r="D1419">
            <v>8449.1363399999991</v>
          </cell>
        </row>
        <row r="1421">
          <cell r="D1421">
            <v>23777</v>
          </cell>
        </row>
        <row r="1422">
          <cell r="D1422">
            <v>2899.1983699999996</v>
          </cell>
        </row>
        <row r="1424">
          <cell r="D1424">
            <v>33219</v>
          </cell>
        </row>
        <row r="1425">
          <cell r="D1425">
            <v>5481.4070000000002</v>
          </cell>
        </row>
        <row r="1427">
          <cell r="D1427">
            <v>3695</v>
          </cell>
        </row>
        <row r="1428">
          <cell r="D1428">
            <v>747.84553448578913</v>
          </cell>
        </row>
        <row r="1430">
          <cell r="D1430">
            <v>5396</v>
          </cell>
        </row>
        <row r="1431">
          <cell r="D1431">
            <v>1017.4038084090909</v>
          </cell>
        </row>
        <row r="1433">
          <cell r="D1433">
            <v>98128</v>
          </cell>
        </row>
        <row r="1434">
          <cell r="D1434">
            <v>12583.076490000001</v>
          </cell>
        </row>
        <row r="1439">
          <cell r="D1439">
            <v>17699</v>
          </cell>
        </row>
        <row r="1440">
          <cell r="D1440">
            <v>2058.5345000000002</v>
          </cell>
        </row>
        <row r="1442">
          <cell r="D1442">
            <v>17588.04</v>
          </cell>
        </row>
        <row r="1443">
          <cell r="D1443">
            <v>2014.0829979999999</v>
          </cell>
        </row>
        <row r="1445">
          <cell r="D1445">
            <v>77093</v>
          </cell>
        </row>
        <row r="1446">
          <cell r="D1446">
            <v>11984.620049999996</v>
          </cell>
        </row>
        <row r="1448">
          <cell r="D1448">
            <v>156710</v>
          </cell>
        </row>
        <row r="1449">
          <cell r="D1449">
            <v>22610.584999999999</v>
          </cell>
        </row>
        <row r="1451">
          <cell r="D1451">
            <v>51424</v>
          </cell>
        </row>
        <row r="1452">
          <cell r="D1452">
            <v>5698.2259550932158</v>
          </cell>
        </row>
        <row r="1454">
          <cell r="D1454">
            <v>10379</v>
          </cell>
        </row>
        <row r="1455">
          <cell r="D1455">
            <v>1550.2587299999998</v>
          </cell>
        </row>
        <row r="1457">
          <cell r="D1457">
            <v>21472</v>
          </cell>
        </row>
        <row r="1458">
          <cell r="D1458">
            <v>2732.7375900000002</v>
          </cell>
        </row>
        <row r="1460">
          <cell r="D1460">
            <v>11649</v>
          </cell>
        </row>
        <row r="1461">
          <cell r="D1461">
            <v>1887.4389489099999</v>
          </cell>
        </row>
      </sheetData>
      <sheetData sheetId="4">
        <row r="1376">
          <cell r="D1376">
            <v>24128</v>
          </cell>
        </row>
        <row r="1377">
          <cell r="D1377">
            <v>245.68</v>
          </cell>
        </row>
        <row r="1379">
          <cell r="D1379">
            <v>93179.23667802781</v>
          </cell>
        </row>
        <row r="1380">
          <cell r="D1380">
            <v>1350.8056408929185</v>
          </cell>
        </row>
        <row r="1382">
          <cell r="D1382">
            <v>19240</v>
          </cell>
        </row>
        <row r="1383">
          <cell r="D1383">
            <v>275.60578099999998</v>
          </cell>
        </row>
        <row r="1385">
          <cell r="D1385">
            <v>35316</v>
          </cell>
        </row>
        <row r="1386">
          <cell r="D1386">
            <v>465.71014800000006</v>
          </cell>
        </row>
        <row r="1391">
          <cell r="D1391">
            <v>12593.7</v>
          </cell>
        </row>
        <row r="1392">
          <cell r="D1392">
            <v>135.21924700000002</v>
          </cell>
        </row>
        <row r="1394">
          <cell r="D1394">
            <v>1282</v>
          </cell>
        </row>
        <row r="1395">
          <cell r="D1395">
            <v>16.077612000000002</v>
          </cell>
        </row>
        <row r="1397">
          <cell r="D1397">
            <v>7871</v>
          </cell>
        </row>
        <row r="1398">
          <cell r="D1398">
            <v>88.2547</v>
          </cell>
        </row>
        <row r="1400">
          <cell r="D1400">
            <v>4775</v>
          </cell>
        </row>
        <row r="1401">
          <cell r="D1401">
            <v>60.242899999999992</v>
          </cell>
        </row>
        <row r="1403">
          <cell r="D1403">
            <v>20958</v>
          </cell>
        </row>
        <row r="1404">
          <cell r="D1404">
            <v>207.69611122036457</v>
          </cell>
        </row>
        <row r="1406">
          <cell r="D1406">
            <v>36612</v>
          </cell>
        </row>
        <row r="1407">
          <cell r="D1407">
            <v>462.39848799999999</v>
          </cell>
        </row>
        <row r="1409">
          <cell r="D1409">
            <v>22475</v>
          </cell>
        </row>
        <row r="1410">
          <cell r="D1410">
            <v>307.7304122964286</v>
          </cell>
        </row>
        <row r="1412">
          <cell r="D1412">
            <v>24868</v>
          </cell>
        </row>
        <row r="1413">
          <cell r="D1413">
            <v>244.6914830031034</v>
          </cell>
        </row>
        <row r="1415">
          <cell r="D1415">
            <v>1160</v>
          </cell>
        </row>
        <row r="1416">
          <cell r="D1416">
            <v>12.948128047400001</v>
          </cell>
        </row>
        <row r="1418">
          <cell r="D1418">
            <v>3855</v>
          </cell>
        </row>
        <row r="1419">
          <cell r="D1419">
            <v>40.052799999999998</v>
          </cell>
        </row>
        <row r="1421">
          <cell r="D1421">
            <v>19096</v>
          </cell>
        </row>
        <row r="1422">
          <cell r="D1422">
            <v>278.35328000000004</v>
          </cell>
        </row>
        <row r="1424">
          <cell r="D1424">
            <v>10081</v>
          </cell>
        </row>
        <row r="1425">
          <cell r="D1425">
            <v>118.53600000000002</v>
          </cell>
        </row>
        <row r="1427">
          <cell r="D1427">
            <v>966</v>
          </cell>
        </row>
        <row r="1428">
          <cell r="D1428">
            <v>14.910489086571003</v>
          </cell>
        </row>
        <row r="1430">
          <cell r="D1430">
            <v>5960</v>
          </cell>
        </row>
        <row r="1431">
          <cell r="D1431">
            <v>89.340983904819268</v>
          </cell>
        </row>
        <row r="1433">
          <cell r="D1433">
            <v>24656</v>
          </cell>
        </row>
        <row r="1434">
          <cell r="D1434">
            <v>298.33839999999998</v>
          </cell>
        </row>
        <row r="1439">
          <cell r="D1439">
            <v>4637</v>
          </cell>
        </row>
        <row r="1440">
          <cell r="D1440">
            <v>56.15844400000001</v>
          </cell>
        </row>
        <row r="1442">
          <cell r="D1442">
            <v>11099.470000000001</v>
          </cell>
        </row>
        <row r="1443">
          <cell r="D1443">
            <v>118.09631000000002</v>
          </cell>
        </row>
        <row r="1445">
          <cell r="D1445">
            <v>4158</v>
          </cell>
        </row>
        <row r="1446">
          <cell r="D1446">
            <v>53.827200000000012</v>
          </cell>
        </row>
        <row r="1448">
          <cell r="D1448">
            <v>0</v>
          </cell>
        </row>
        <row r="1449">
          <cell r="D1449">
            <v>0</v>
          </cell>
        </row>
        <row r="1451">
          <cell r="D1451">
            <v>0</v>
          </cell>
        </row>
        <row r="1452">
          <cell r="D1452">
            <v>0</v>
          </cell>
        </row>
        <row r="1454">
          <cell r="D1454">
            <v>29.125599999999999</v>
          </cell>
        </row>
        <row r="1455">
          <cell r="D1455">
            <v>0.31367999999999996</v>
          </cell>
        </row>
        <row r="1457">
          <cell r="D1457">
            <v>0</v>
          </cell>
        </row>
        <row r="1458">
          <cell r="D1458">
            <v>0</v>
          </cell>
        </row>
        <row r="1460">
          <cell r="D1460">
            <v>0</v>
          </cell>
        </row>
        <row r="1461">
          <cell r="D1461">
            <v>0</v>
          </cell>
        </row>
      </sheetData>
      <sheetData sheetId="5">
        <row r="1376">
          <cell r="D1376">
            <v>0</v>
          </cell>
        </row>
        <row r="1377">
          <cell r="D1377">
            <v>0</v>
          </cell>
        </row>
        <row r="1379">
          <cell r="D1379">
            <v>0</v>
          </cell>
        </row>
        <row r="1380">
          <cell r="D1380">
            <v>0</v>
          </cell>
        </row>
        <row r="1382">
          <cell r="D1382">
            <v>0</v>
          </cell>
        </row>
        <row r="1383">
          <cell r="D1383">
            <v>0</v>
          </cell>
        </row>
        <row r="1385">
          <cell r="D1385">
            <v>1403</v>
          </cell>
        </row>
        <row r="1386">
          <cell r="D1386">
            <v>43.814309565686422</v>
          </cell>
        </row>
        <row r="1391">
          <cell r="D1391">
            <v>0</v>
          </cell>
        </row>
        <row r="1392">
          <cell r="D1392">
            <v>0</v>
          </cell>
        </row>
        <row r="1394">
          <cell r="D1394">
            <v>0</v>
          </cell>
        </row>
        <row r="1395">
          <cell r="D1395">
            <v>0</v>
          </cell>
        </row>
        <row r="1397">
          <cell r="D1397">
            <v>0</v>
          </cell>
        </row>
        <row r="1398">
          <cell r="D1398">
            <v>0</v>
          </cell>
        </row>
        <row r="1400">
          <cell r="D1400">
            <v>0</v>
          </cell>
        </row>
        <row r="1401">
          <cell r="D1401">
            <v>0</v>
          </cell>
        </row>
        <row r="1403">
          <cell r="D1403">
            <v>523</v>
          </cell>
        </row>
        <row r="1404">
          <cell r="D1404">
            <v>13.007080300476147</v>
          </cell>
        </row>
        <row r="1406">
          <cell r="D1406">
            <v>3449</v>
          </cell>
        </row>
        <row r="1407">
          <cell r="D1407">
            <v>100.17148500000002</v>
          </cell>
        </row>
        <row r="1409">
          <cell r="D1409">
            <v>0</v>
          </cell>
        </row>
        <row r="1410">
          <cell r="D1410">
            <v>0</v>
          </cell>
        </row>
        <row r="1412">
          <cell r="D1412">
            <v>1643</v>
          </cell>
        </row>
        <row r="1413">
          <cell r="D1413">
            <v>43.44503903392706</v>
          </cell>
        </row>
        <row r="1415">
          <cell r="D1415">
            <v>18075</v>
          </cell>
        </row>
        <row r="1416">
          <cell r="D1416">
            <v>416.07406079269163</v>
          </cell>
        </row>
        <row r="1418">
          <cell r="D1418">
            <v>14741</v>
          </cell>
        </row>
        <row r="1419">
          <cell r="D1419">
            <v>331.54289999999997</v>
          </cell>
        </row>
        <row r="1421">
          <cell r="D1421">
            <v>20113.79</v>
          </cell>
        </row>
        <row r="1422">
          <cell r="D1422">
            <v>499.23944000000006</v>
          </cell>
        </row>
        <row r="1424">
          <cell r="D1424">
            <v>48628</v>
          </cell>
        </row>
        <row r="1425">
          <cell r="D1425">
            <v>1192.7976000000001</v>
          </cell>
        </row>
        <row r="1427">
          <cell r="D1427">
            <v>4933</v>
          </cell>
        </row>
        <row r="1428">
          <cell r="D1428">
            <v>136.7632242429068</v>
          </cell>
        </row>
        <row r="1430">
          <cell r="D1430">
            <v>9574</v>
          </cell>
        </row>
        <row r="1431">
          <cell r="D1431">
            <v>264.95161729366782</v>
          </cell>
        </row>
        <row r="1433">
          <cell r="D1433">
            <v>29405</v>
          </cell>
        </row>
        <row r="1434">
          <cell r="D1434">
            <v>745.23915</v>
          </cell>
        </row>
        <row r="1439">
          <cell r="D1439">
            <v>13823.02</v>
          </cell>
        </row>
        <row r="1440">
          <cell r="D1440">
            <v>342.16313999999994</v>
          </cell>
        </row>
        <row r="1442">
          <cell r="D1442">
            <v>6562.27</v>
          </cell>
        </row>
        <row r="1443">
          <cell r="D1443">
            <v>159.76083949999997</v>
          </cell>
        </row>
        <row r="1445">
          <cell r="D1445">
            <v>96769</v>
          </cell>
        </row>
        <row r="1446">
          <cell r="D1446">
            <v>2597.0751</v>
          </cell>
        </row>
        <row r="1448">
          <cell r="D1448">
            <v>213605</v>
          </cell>
        </row>
        <row r="1449">
          <cell r="D1449">
            <v>5959.4952000000003</v>
          </cell>
        </row>
        <row r="1451">
          <cell r="D1451">
            <v>0</v>
          </cell>
        </row>
        <row r="1452">
          <cell r="D1452">
            <v>0</v>
          </cell>
        </row>
        <row r="1454">
          <cell r="D1454">
            <v>0</v>
          </cell>
        </row>
        <row r="1455">
          <cell r="D1455">
            <v>0</v>
          </cell>
        </row>
        <row r="1457">
          <cell r="D1457">
            <v>0</v>
          </cell>
        </row>
        <row r="1458">
          <cell r="D1458">
            <v>0</v>
          </cell>
        </row>
        <row r="1460">
          <cell r="D1460">
            <v>0</v>
          </cell>
        </row>
        <row r="1461">
          <cell r="D1461">
            <v>0</v>
          </cell>
        </row>
      </sheetData>
      <sheetData sheetId="6">
        <row r="1376">
          <cell r="D1376">
            <v>0</v>
          </cell>
        </row>
        <row r="1377">
          <cell r="D1377">
            <v>0</v>
          </cell>
        </row>
        <row r="1379">
          <cell r="D1379">
            <v>0</v>
          </cell>
        </row>
        <row r="1380">
          <cell r="D1380">
            <v>0</v>
          </cell>
        </row>
        <row r="1382">
          <cell r="D1382">
            <v>0</v>
          </cell>
        </row>
        <row r="1383">
          <cell r="D1383">
            <v>0</v>
          </cell>
        </row>
        <row r="1385">
          <cell r="D1385">
            <v>0</v>
          </cell>
        </row>
        <row r="1386">
          <cell r="D1386">
            <v>0</v>
          </cell>
        </row>
        <row r="1391">
          <cell r="D1391">
            <v>0</v>
          </cell>
        </row>
        <row r="1392">
          <cell r="D1392">
            <v>0</v>
          </cell>
        </row>
        <row r="1394">
          <cell r="D1394">
            <v>0</v>
          </cell>
        </row>
        <row r="1395">
          <cell r="D1395">
            <v>0</v>
          </cell>
        </row>
        <row r="1397">
          <cell r="D1397">
            <v>0</v>
          </cell>
        </row>
        <row r="1398">
          <cell r="D1398">
            <v>0</v>
          </cell>
        </row>
        <row r="1400">
          <cell r="D1400">
            <v>0</v>
          </cell>
        </row>
        <row r="1401">
          <cell r="D1401">
            <v>0</v>
          </cell>
        </row>
        <row r="1403">
          <cell r="D1403">
            <v>0</v>
          </cell>
        </row>
        <row r="1404">
          <cell r="D1404">
            <v>0</v>
          </cell>
        </row>
        <row r="1406">
          <cell r="D1406">
            <v>2120</v>
          </cell>
        </row>
        <row r="1407">
          <cell r="D1407">
            <v>68.453325000000007</v>
          </cell>
        </row>
        <row r="1409">
          <cell r="D1409">
            <v>0</v>
          </cell>
        </row>
        <row r="1410">
          <cell r="D1410">
            <v>0</v>
          </cell>
        </row>
        <row r="1412">
          <cell r="D1412">
            <v>0</v>
          </cell>
        </row>
        <row r="1413">
          <cell r="D1413">
            <v>0</v>
          </cell>
        </row>
        <row r="1415">
          <cell r="D1415">
            <v>4437</v>
          </cell>
        </row>
        <row r="1416">
          <cell r="D1416">
            <v>129.9974803682673</v>
          </cell>
        </row>
        <row r="1418">
          <cell r="D1418">
            <v>9188</v>
          </cell>
        </row>
        <row r="1419">
          <cell r="D1419">
            <v>256.83930000000004</v>
          </cell>
        </row>
        <row r="1421">
          <cell r="D1421">
            <v>7834</v>
          </cell>
        </row>
        <row r="1422">
          <cell r="D1422">
            <v>248.480073</v>
          </cell>
        </row>
        <row r="1424">
          <cell r="D1424">
            <v>13353</v>
          </cell>
        </row>
        <row r="1425">
          <cell r="D1425">
            <v>461.2183</v>
          </cell>
        </row>
        <row r="1427">
          <cell r="D1427">
            <v>1905</v>
          </cell>
        </row>
        <row r="1428">
          <cell r="D1428">
            <v>63.381679924000004</v>
          </cell>
        </row>
        <row r="1430">
          <cell r="D1430">
            <v>5408</v>
          </cell>
        </row>
        <row r="1431">
          <cell r="D1431">
            <v>153.44805076815709</v>
          </cell>
        </row>
        <row r="1433">
          <cell r="D1433">
            <v>5640</v>
          </cell>
        </row>
        <row r="1434">
          <cell r="D1434">
            <v>158.01255</v>
          </cell>
        </row>
        <row r="1439">
          <cell r="D1439">
            <v>5624</v>
          </cell>
        </row>
        <row r="1440">
          <cell r="D1440">
            <v>142.35718000000003</v>
          </cell>
        </row>
        <row r="1442">
          <cell r="D1442">
            <v>4466</v>
          </cell>
        </row>
        <row r="1443">
          <cell r="D1443">
            <v>136.491827</v>
          </cell>
        </row>
        <row r="1445">
          <cell r="D1445">
            <v>20280</v>
          </cell>
        </row>
        <row r="1446">
          <cell r="D1446">
            <v>619.43309999999985</v>
          </cell>
        </row>
        <row r="1448">
          <cell r="D1448">
            <v>39945</v>
          </cell>
        </row>
        <row r="1449">
          <cell r="D1449">
            <v>1583.1625000000001</v>
          </cell>
        </row>
        <row r="1451">
          <cell r="D1451">
            <v>0</v>
          </cell>
        </row>
        <row r="1452">
          <cell r="D1452">
            <v>0</v>
          </cell>
        </row>
        <row r="1454">
          <cell r="D1454">
            <v>0</v>
          </cell>
        </row>
        <row r="1455">
          <cell r="D1455">
            <v>0</v>
          </cell>
        </row>
        <row r="1457">
          <cell r="D1457">
            <v>0</v>
          </cell>
        </row>
        <row r="1458">
          <cell r="D1458">
            <v>0</v>
          </cell>
        </row>
        <row r="1460">
          <cell r="D1460">
            <v>0</v>
          </cell>
        </row>
        <row r="1461">
          <cell r="D1461">
            <v>0</v>
          </cell>
        </row>
      </sheetData>
      <sheetData sheetId="7">
        <row r="1376">
          <cell r="D1376">
            <v>10302.328</v>
          </cell>
        </row>
        <row r="1377">
          <cell r="D1377">
            <v>92.66847500999998</v>
          </cell>
        </row>
        <row r="1379">
          <cell r="D1379">
            <v>362950.52718333335</v>
          </cell>
        </row>
        <row r="1380">
          <cell r="D1380">
            <v>4656.822792768</v>
          </cell>
        </row>
        <row r="1382">
          <cell r="D1382">
            <v>421132.50489166664</v>
          </cell>
        </row>
        <row r="1383">
          <cell r="D1383">
            <v>7015.9450268539995</v>
          </cell>
        </row>
        <row r="1385">
          <cell r="D1385">
            <v>4786627.6182124997</v>
          </cell>
        </row>
        <row r="1386">
          <cell r="D1386">
            <v>85696.810851923001</v>
          </cell>
        </row>
        <row r="1391">
          <cell r="D1391">
            <v>158856.74786666667</v>
          </cell>
        </row>
        <row r="1392">
          <cell r="D1392">
            <v>1155.3611223279997</v>
          </cell>
        </row>
        <row r="1394">
          <cell r="D1394">
            <v>131676.40752000001</v>
          </cell>
        </row>
        <row r="1395">
          <cell r="D1395">
            <v>567.9945180648001</v>
          </cell>
        </row>
        <row r="1397">
          <cell r="D1397">
            <v>77905.246586666675</v>
          </cell>
        </row>
        <row r="1398">
          <cell r="D1398">
            <v>364.12894656879996</v>
          </cell>
        </row>
        <row r="1400">
          <cell r="D1400">
            <v>131816.25727500001</v>
          </cell>
        </row>
        <row r="1401">
          <cell r="D1401">
            <v>1296.5493580319999</v>
          </cell>
        </row>
        <row r="1403">
          <cell r="D1403">
            <v>195481.0168666667</v>
          </cell>
        </row>
        <row r="1404">
          <cell r="D1404">
            <v>1225.2145654240001</v>
          </cell>
        </row>
        <row r="1406">
          <cell r="D1406">
            <v>7491158.2870166665</v>
          </cell>
        </row>
        <row r="1407">
          <cell r="D1407">
            <v>139296.42850202802</v>
          </cell>
        </row>
        <row r="1409">
          <cell r="D1409">
            <v>10181755.872245831</v>
          </cell>
        </row>
        <row r="1410">
          <cell r="D1410">
            <v>207306.33633737499</v>
          </cell>
        </row>
        <row r="1412">
          <cell r="D1412">
            <v>163065.7149625</v>
          </cell>
        </row>
        <row r="1413">
          <cell r="D1413">
            <v>1160.2946447280001</v>
          </cell>
        </row>
        <row r="1415">
          <cell r="D1415">
            <v>27762.966204999993</v>
          </cell>
        </row>
        <row r="1416">
          <cell r="D1416">
            <v>142.97723908200001</v>
          </cell>
        </row>
        <row r="1418">
          <cell r="D1418">
            <v>132973.26156666665</v>
          </cell>
        </row>
        <row r="1419">
          <cell r="D1419">
            <v>977.86285764939998</v>
          </cell>
        </row>
        <row r="1421">
          <cell r="D1421">
            <v>116634.45845333334</v>
          </cell>
        </row>
        <row r="1422">
          <cell r="D1422">
            <v>555.02738192239997</v>
          </cell>
        </row>
        <row r="1424">
          <cell r="D1424">
            <v>1136319.8829916667</v>
          </cell>
        </row>
        <row r="1425">
          <cell r="D1425">
            <v>17769.918460463003</v>
          </cell>
        </row>
        <row r="1427">
          <cell r="D1427">
            <v>33664.670708333331</v>
          </cell>
        </row>
        <row r="1428">
          <cell r="D1428">
            <v>309.28972121999993</v>
          </cell>
        </row>
        <row r="1430">
          <cell r="D1430">
            <v>305191.40699583333</v>
          </cell>
        </row>
        <row r="1431">
          <cell r="D1431">
            <v>4951.8719881400002</v>
          </cell>
        </row>
        <row r="1433">
          <cell r="D1433">
            <v>111240.08974583332</v>
          </cell>
        </row>
        <row r="1434">
          <cell r="D1434">
            <v>725.87216871199996</v>
          </cell>
        </row>
        <row r="1439">
          <cell r="D1439">
            <v>42890.862841666669</v>
          </cell>
        </row>
        <row r="1440">
          <cell r="D1440">
            <v>227.61292574000001</v>
          </cell>
        </row>
        <row r="1442">
          <cell r="D1442">
            <v>47637.476658333333</v>
          </cell>
        </row>
        <row r="1443">
          <cell r="D1443">
            <v>212.60466792</v>
          </cell>
        </row>
        <row r="1445">
          <cell r="D1445">
            <v>227433.41820416669</v>
          </cell>
        </row>
        <row r="1446">
          <cell r="D1446">
            <v>749.23625747000006</v>
          </cell>
        </row>
        <row r="1448">
          <cell r="D1448">
            <v>321757.06095416669</v>
          </cell>
        </row>
        <row r="1449">
          <cell r="D1449">
            <v>1525.5568094899998</v>
          </cell>
        </row>
        <row r="1451">
          <cell r="D1451">
            <v>865884.24448749993</v>
          </cell>
        </row>
        <row r="1452">
          <cell r="D1452">
            <v>13975.590539687</v>
          </cell>
        </row>
        <row r="1454">
          <cell r="D1454">
            <v>354431.14309166657</v>
          </cell>
        </row>
        <row r="1455">
          <cell r="D1455">
            <v>4643.7214466380001</v>
          </cell>
        </row>
        <row r="1457">
          <cell r="D1457">
            <v>226269.42639166667</v>
          </cell>
        </row>
        <row r="1458">
          <cell r="D1458">
            <v>3326.9199551739994</v>
          </cell>
        </row>
        <row r="1460">
          <cell r="D1460">
            <v>198291.15774166666</v>
          </cell>
        </row>
        <row r="1461">
          <cell r="D1461">
            <v>3151.3852939779999</v>
          </cell>
        </row>
      </sheetData>
      <sheetData sheetId="8">
        <row r="1388">
          <cell r="D1388">
            <v>318.66666666666669</v>
          </cell>
        </row>
        <row r="1389">
          <cell r="D1389">
            <v>312.15886</v>
          </cell>
        </row>
        <row r="1391">
          <cell r="D1391">
            <v>25109.129363814751</v>
          </cell>
        </row>
        <row r="1392">
          <cell r="D1392">
            <v>44385.581885611209</v>
          </cell>
        </row>
        <row r="1394">
          <cell r="D1394">
            <v>17530.091666666667</v>
          </cell>
        </row>
        <row r="1395">
          <cell r="D1395">
            <v>44967.875599999999</v>
          </cell>
        </row>
        <row r="1397">
          <cell r="D1397">
            <v>55033</v>
          </cell>
        </row>
        <row r="1398">
          <cell r="D1398">
            <v>172973.25674499996</v>
          </cell>
        </row>
        <row r="1403">
          <cell r="D1403">
            <v>98962.275000000009</v>
          </cell>
        </row>
        <row r="1404">
          <cell r="D1404">
            <v>241949.29485964289</v>
          </cell>
        </row>
        <row r="1406">
          <cell r="D1406">
            <v>64920.008333333331</v>
          </cell>
        </row>
        <row r="1407">
          <cell r="D1407">
            <v>143670.13511</v>
          </cell>
        </row>
        <row r="1409">
          <cell r="D1409">
            <v>5528.8583333333327</v>
          </cell>
        </row>
        <row r="1410">
          <cell r="D1410">
            <v>7973.2458000000006</v>
          </cell>
        </row>
        <row r="1412">
          <cell r="D1412">
            <v>83168.333333333328</v>
          </cell>
        </row>
        <row r="1413">
          <cell r="D1413">
            <v>108888.055314966</v>
          </cell>
        </row>
        <row r="1415">
          <cell r="D1415">
            <v>18886.5</v>
          </cell>
        </row>
        <row r="1416">
          <cell r="D1416">
            <v>22250.639545390557</v>
          </cell>
        </row>
        <row r="1418">
          <cell r="D1418">
            <v>72321.044166666645</v>
          </cell>
        </row>
        <row r="1419">
          <cell r="D1419">
            <v>354212.14084524999</v>
          </cell>
        </row>
        <row r="1421">
          <cell r="D1421">
            <v>19217.916666666668</v>
          </cell>
        </row>
        <row r="1422">
          <cell r="D1422">
            <v>101493.66352355102</v>
          </cell>
        </row>
        <row r="1424">
          <cell r="D1424">
            <v>41204.25</v>
          </cell>
        </row>
        <row r="1425">
          <cell r="D1425">
            <v>63529.605474580363</v>
          </cell>
        </row>
        <row r="1427">
          <cell r="D1427">
            <v>31278.583333333332</v>
          </cell>
        </row>
        <row r="1428">
          <cell r="D1428">
            <v>38856.149197434337</v>
          </cell>
        </row>
        <row r="1430">
          <cell r="D1430">
            <v>41790.916666666664</v>
          </cell>
        </row>
        <row r="1431">
          <cell r="D1431">
            <v>61123.460588100002</v>
          </cell>
        </row>
        <row r="1433">
          <cell r="D1433">
            <v>12577.833333333334</v>
          </cell>
        </row>
        <row r="1434">
          <cell r="D1434">
            <v>21782.803799999998</v>
          </cell>
        </row>
        <row r="1436">
          <cell r="D1436">
            <v>71265.583333333328</v>
          </cell>
        </row>
        <row r="1437">
          <cell r="D1437">
            <v>335873.73530000006</v>
          </cell>
        </row>
        <row r="1439">
          <cell r="D1439">
            <v>5730.666666666667</v>
          </cell>
        </row>
        <row r="1440">
          <cell r="D1440">
            <v>17867.512536095193</v>
          </cell>
        </row>
        <row r="1442">
          <cell r="D1442">
            <v>5400.333333333333</v>
          </cell>
        </row>
        <row r="1443">
          <cell r="D1443">
            <v>23228.665107430003</v>
          </cell>
        </row>
        <row r="1445">
          <cell r="D1445">
            <v>28184.166666666668</v>
          </cell>
        </row>
        <row r="1446">
          <cell r="D1446">
            <v>46115.372179999998</v>
          </cell>
        </row>
        <row r="1451">
          <cell r="D1451">
            <v>17592.424999999999</v>
          </cell>
        </row>
        <row r="1452">
          <cell r="D1452">
            <v>17771.01698</v>
          </cell>
        </row>
        <row r="1454">
          <cell r="D1454">
            <v>11169.816666666666</v>
          </cell>
        </row>
        <row r="1455">
          <cell r="D1455">
            <v>14481.735599999998</v>
          </cell>
        </row>
        <row r="1457">
          <cell r="D1457">
            <v>83432.75</v>
          </cell>
        </row>
        <row r="1458">
          <cell r="D1458">
            <v>140381.99491590002</v>
          </cell>
        </row>
        <row r="1460">
          <cell r="D1460">
            <v>97251.666666666672</v>
          </cell>
        </row>
        <row r="1461">
          <cell r="D1461">
            <v>136055.53350000002</v>
          </cell>
        </row>
        <row r="1463">
          <cell r="D1463">
            <v>20473.333333333332</v>
          </cell>
        </row>
        <row r="1464">
          <cell r="D1464">
            <v>34447.25567450087</v>
          </cell>
        </row>
        <row r="1466">
          <cell r="D1466">
            <v>1170.5833333333333</v>
          </cell>
        </row>
        <row r="1467">
          <cell r="D1467">
            <v>1378.3331538000002</v>
          </cell>
        </row>
        <row r="1469">
          <cell r="D1469">
            <v>2962.5</v>
          </cell>
        </row>
        <row r="1470">
          <cell r="D1470">
            <v>3784.5998771200002</v>
          </cell>
        </row>
        <row r="1472">
          <cell r="D1472">
            <v>951.66666666666663</v>
          </cell>
        </row>
        <row r="1473">
          <cell r="D1473">
            <v>1342.465725132</v>
          </cell>
        </row>
      </sheetData>
      <sheetData sheetId="9">
        <row r="1376">
          <cell r="D1376">
            <v>0</v>
          </cell>
        </row>
        <row r="1377">
          <cell r="D1377">
            <v>0</v>
          </cell>
        </row>
        <row r="1379">
          <cell r="D1379">
            <v>0</v>
          </cell>
        </row>
        <row r="1380">
          <cell r="D1380">
            <v>0</v>
          </cell>
        </row>
        <row r="1382">
          <cell r="D1382">
            <v>0</v>
          </cell>
        </row>
        <row r="1383">
          <cell r="D1383">
            <v>0</v>
          </cell>
        </row>
        <row r="1385">
          <cell r="D1385">
            <v>4854</v>
          </cell>
        </row>
        <row r="1386">
          <cell r="D1386">
            <v>16.731060899999999</v>
          </cell>
        </row>
        <row r="1391">
          <cell r="D1391">
            <v>0</v>
          </cell>
        </row>
        <row r="1392">
          <cell r="D1392">
            <v>0</v>
          </cell>
        </row>
        <row r="1394">
          <cell r="D1394">
            <v>0</v>
          </cell>
        </row>
        <row r="1395">
          <cell r="D1395">
            <v>0</v>
          </cell>
        </row>
        <row r="1397">
          <cell r="D1397">
            <v>0</v>
          </cell>
        </row>
        <row r="1398">
          <cell r="D1398">
            <v>0</v>
          </cell>
        </row>
        <row r="1400">
          <cell r="D1400">
            <v>0</v>
          </cell>
        </row>
        <row r="1401">
          <cell r="D1401">
            <v>0</v>
          </cell>
        </row>
        <row r="1403">
          <cell r="D1403">
            <v>0</v>
          </cell>
        </row>
        <row r="1404">
          <cell r="D1404">
            <v>0</v>
          </cell>
        </row>
        <row r="1406">
          <cell r="D1406">
            <v>16577.7</v>
          </cell>
        </row>
        <row r="1407">
          <cell r="D1407">
            <v>27.547696999999999</v>
          </cell>
        </row>
        <row r="1409">
          <cell r="D1409">
            <v>0</v>
          </cell>
        </row>
        <row r="1410">
          <cell r="D1410">
            <v>0</v>
          </cell>
        </row>
        <row r="1412">
          <cell r="D1412">
            <v>2435</v>
          </cell>
        </row>
        <row r="1413">
          <cell r="D1413">
            <v>5.6456702793599991</v>
          </cell>
        </row>
        <row r="1415">
          <cell r="D1415">
            <v>107008</v>
          </cell>
        </row>
        <row r="1416">
          <cell r="D1416">
            <v>209.04712999999998</v>
          </cell>
        </row>
        <row r="1418">
          <cell r="D1418">
            <v>71413</v>
          </cell>
        </row>
        <row r="1419">
          <cell r="D1419">
            <v>203.87913839999999</v>
          </cell>
        </row>
        <row r="1421">
          <cell r="D1421">
            <v>51963.74</v>
          </cell>
        </row>
        <row r="1422">
          <cell r="D1422">
            <v>95.287864999999996</v>
          </cell>
        </row>
        <row r="1424">
          <cell r="D1424">
            <v>68485</v>
          </cell>
        </row>
        <row r="1425">
          <cell r="D1425">
            <v>135.08259999999996</v>
          </cell>
        </row>
        <row r="1427">
          <cell r="D1427">
            <v>26351</v>
          </cell>
        </row>
        <row r="1428">
          <cell r="D1428">
            <v>55.948596799644164</v>
          </cell>
        </row>
        <row r="1430">
          <cell r="D1430">
            <v>38738</v>
          </cell>
        </row>
        <row r="1431">
          <cell r="D1431">
            <v>108.114521</v>
          </cell>
        </row>
        <row r="1433">
          <cell r="D1433">
            <v>63250</v>
          </cell>
        </row>
        <row r="1434">
          <cell r="D1434">
            <v>110.58165000000001</v>
          </cell>
        </row>
        <row r="1439">
          <cell r="D1439">
            <v>29208.400000000001</v>
          </cell>
        </row>
        <row r="1440">
          <cell r="D1440">
            <v>58.338453999999999</v>
          </cell>
        </row>
        <row r="1442">
          <cell r="D1442">
            <v>8342.3179999999993</v>
          </cell>
        </row>
        <row r="1443">
          <cell r="D1443">
            <v>14.530348400000001</v>
          </cell>
        </row>
        <row r="1445">
          <cell r="D1445">
            <v>353945</v>
          </cell>
        </row>
        <row r="1446">
          <cell r="D1446">
            <v>709.4208744</v>
          </cell>
        </row>
        <row r="1448">
          <cell r="D1448">
            <v>1297770</v>
          </cell>
        </row>
        <row r="1449">
          <cell r="D1449">
            <v>2716.2159999999999</v>
          </cell>
        </row>
        <row r="1451">
          <cell r="D1451">
            <v>0</v>
          </cell>
        </row>
        <row r="1452">
          <cell r="D1452">
            <v>0</v>
          </cell>
        </row>
        <row r="1454">
          <cell r="D1454">
            <v>0</v>
          </cell>
        </row>
        <row r="1455">
          <cell r="D1455">
            <v>0</v>
          </cell>
        </row>
        <row r="1457">
          <cell r="D1457">
            <v>0</v>
          </cell>
        </row>
        <row r="1458">
          <cell r="D1458">
            <v>0</v>
          </cell>
        </row>
        <row r="1460">
          <cell r="D1460">
            <v>0</v>
          </cell>
        </row>
        <row r="1461">
          <cell r="D1461">
            <v>0</v>
          </cell>
        </row>
      </sheetData>
      <sheetData sheetId="10">
        <row r="1376">
          <cell r="D1376">
            <v>0</v>
          </cell>
        </row>
        <row r="1377">
          <cell r="D1377">
            <v>0</v>
          </cell>
        </row>
        <row r="1379">
          <cell r="D1379">
            <v>0</v>
          </cell>
        </row>
        <row r="1380">
          <cell r="D1380">
            <v>0</v>
          </cell>
        </row>
        <row r="1382">
          <cell r="D1382">
            <v>0</v>
          </cell>
        </row>
        <row r="1383">
          <cell r="D1383">
            <v>0</v>
          </cell>
        </row>
        <row r="1385">
          <cell r="D1385">
            <v>0</v>
          </cell>
        </row>
        <row r="1386">
          <cell r="D1386">
            <v>0</v>
          </cell>
        </row>
        <row r="1391">
          <cell r="D1391">
            <v>0</v>
          </cell>
        </row>
        <row r="1392">
          <cell r="D1392">
            <v>0</v>
          </cell>
        </row>
        <row r="1394">
          <cell r="D1394">
            <v>0</v>
          </cell>
        </row>
        <row r="1395">
          <cell r="D1395">
            <v>0</v>
          </cell>
        </row>
        <row r="1397">
          <cell r="D1397">
            <v>0</v>
          </cell>
        </row>
        <row r="1398">
          <cell r="D1398">
            <v>0</v>
          </cell>
        </row>
        <row r="1400">
          <cell r="D1400">
            <v>0</v>
          </cell>
        </row>
        <row r="1401">
          <cell r="D1401">
            <v>0</v>
          </cell>
        </row>
        <row r="1403">
          <cell r="D1403">
            <v>0</v>
          </cell>
        </row>
        <row r="1404">
          <cell r="D1404">
            <v>0</v>
          </cell>
        </row>
        <row r="1406">
          <cell r="D1406">
            <v>1436</v>
          </cell>
        </row>
        <row r="1407">
          <cell r="D1407">
            <v>2.2394880000000001</v>
          </cell>
        </row>
        <row r="1409">
          <cell r="D1409">
            <v>0</v>
          </cell>
        </row>
        <row r="1410">
          <cell r="D1410">
            <v>0</v>
          </cell>
        </row>
        <row r="1412">
          <cell r="D1412">
            <v>0</v>
          </cell>
        </row>
        <row r="1413">
          <cell r="D1413">
            <v>0</v>
          </cell>
        </row>
        <row r="1415">
          <cell r="D1415">
            <v>8561</v>
          </cell>
        </row>
        <row r="1416">
          <cell r="D1416">
            <v>14.4618324</v>
          </cell>
        </row>
        <row r="1418">
          <cell r="D1418">
            <v>36710</v>
          </cell>
        </row>
        <row r="1419">
          <cell r="D1419">
            <v>98.025228000000013</v>
          </cell>
        </row>
        <row r="1421">
          <cell r="D1421">
            <v>6238</v>
          </cell>
        </row>
        <row r="1422">
          <cell r="D1422">
            <v>11.534054000000001</v>
          </cell>
        </row>
        <row r="1424">
          <cell r="D1424">
            <v>17359</v>
          </cell>
        </row>
        <row r="1425">
          <cell r="D1425">
            <v>36.756820000000005</v>
          </cell>
        </row>
        <row r="1427">
          <cell r="D1427">
            <v>4091</v>
          </cell>
        </row>
        <row r="1428">
          <cell r="D1428">
            <v>7.8928367000000001</v>
          </cell>
        </row>
        <row r="1430">
          <cell r="D1430">
            <v>0</v>
          </cell>
        </row>
        <row r="1431">
          <cell r="D1431">
            <v>0</v>
          </cell>
        </row>
        <row r="1433">
          <cell r="D1433">
            <v>5795</v>
          </cell>
        </row>
        <row r="1434">
          <cell r="D1434">
            <v>9.2830500000000029</v>
          </cell>
        </row>
        <row r="1439">
          <cell r="D1439">
            <v>10930.3</v>
          </cell>
        </row>
        <row r="1440">
          <cell r="D1440">
            <v>18.741340000000001</v>
          </cell>
        </row>
        <row r="1442">
          <cell r="D1442">
            <v>6463</v>
          </cell>
        </row>
        <row r="1443">
          <cell r="D1443">
            <v>11.873149999999999</v>
          </cell>
        </row>
        <row r="1445">
          <cell r="D1445">
            <v>21660</v>
          </cell>
        </row>
        <row r="1446">
          <cell r="D1446">
            <v>41.613264000000001</v>
          </cell>
        </row>
        <row r="1448">
          <cell r="D1448">
            <v>219990</v>
          </cell>
        </row>
        <row r="1449">
          <cell r="D1449">
            <v>446.82529999999997</v>
          </cell>
        </row>
        <row r="1451">
          <cell r="D1451">
            <v>0</v>
          </cell>
        </row>
        <row r="1452">
          <cell r="D1452">
            <v>0</v>
          </cell>
        </row>
        <row r="1454">
          <cell r="D1454">
            <v>0</v>
          </cell>
        </row>
        <row r="1455">
          <cell r="D1455">
            <v>0</v>
          </cell>
        </row>
        <row r="1457">
          <cell r="D1457">
            <v>0</v>
          </cell>
        </row>
        <row r="1458">
          <cell r="D1458">
            <v>0</v>
          </cell>
        </row>
        <row r="1460">
          <cell r="D1460">
            <v>0</v>
          </cell>
        </row>
        <row r="1461">
          <cell r="D1461">
            <v>0</v>
          </cell>
        </row>
      </sheetData>
      <sheetData sheetId="11">
        <row r="1376">
          <cell r="D1376">
            <v>0</v>
          </cell>
        </row>
        <row r="1377">
          <cell r="D1377">
            <v>0</v>
          </cell>
        </row>
        <row r="1379">
          <cell r="D1379">
            <v>23198</v>
          </cell>
        </row>
        <row r="1380">
          <cell r="D1380">
            <v>25.515822110853545</v>
          </cell>
        </row>
        <row r="1382">
          <cell r="D1382">
            <v>0</v>
          </cell>
        </row>
        <row r="1383">
          <cell r="D1383">
            <v>0</v>
          </cell>
        </row>
        <row r="1385">
          <cell r="D1385">
            <v>263458</v>
          </cell>
        </row>
        <row r="1386">
          <cell r="D1386">
            <v>798.61761999999999</v>
          </cell>
        </row>
        <row r="1391">
          <cell r="D1391">
            <v>109789.04000000001</v>
          </cell>
        </row>
        <row r="1392">
          <cell r="D1392">
            <v>179.77514200000002</v>
          </cell>
        </row>
        <row r="1394">
          <cell r="D1394">
            <v>30323.300000000003</v>
          </cell>
        </row>
        <row r="1395">
          <cell r="D1395">
            <v>38.785330999999999</v>
          </cell>
        </row>
        <row r="1397">
          <cell r="D1397">
            <v>0</v>
          </cell>
        </row>
        <row r="1398">
          <cell r="D1398">
            <v>0</v>
          </cell>
        </row>
        <row r="1400">
          <cell r="D1400">
            <v>6054</v>
          </cell>
        </row>
        <row r="1401">
          <cell r="D1401">
            <v>3.7032329440000002</v>
          </cell>
        </row>
        <row r="1403">
          <cell r="D1403">
            <v>10280</v>
          </cell>
        </row>
        <row r="1404">
          <cell r="D1404">
            <v>19.720188445000602</v>
          </cell>
        </row>
        <row r="1406">
          <cell r="D1406">
            <v>89625.368000000002</v>
          </cell>
        </row>
        <row r="1407">
          <cell r="D1407">
            <v>123.0931052</v>
          </cell>
        </row>
        <row r="1409">
          <cell r="D1409">
            <v>0</v>
          </cell>
        </row>
        <row r="1410">
          <cell r="D1410">
            <v>0</v>
          </cell>
        </row>
        <row r="1412">
          <cell r="D1412">
            <v>78569</v>
          </cell>
        </row>
        <row r="1413">
          <cell r="D1413">
            <v>130.527776496255</v>
          </cell>
        </row>
        <row r="1415">
          <cell r="D1415">
            <v>396539</v>
          </cell>
        </row>
        <row r="1416">
          <cell r="D1416">
            <v>736.45811417999994</v>
          </cell>
        </row>
        <row r="1418">
          <cell r="D1418">
            <v>872873</v>
          </cell>
        </row>
        <row r="1419">
          <cell r="D1419">
            <v>1594.6475832000001</v>
          </cell>
        </row>
        <row r="1421">
          <cell r="D1421">
            <v>127851</v>
          </cell>
        </row>
        <row r="1422">
          <cell r="D1422">
            <v>197.29185899999999</v>
          </cell>
        </row>
        <row r="1424">
          <cell r="D1424">
            <v>31615</v>
          </cell>
        </row>
        <row r="1425">
          <cell r="D1425">
            <v>47.642514999999996</v>
          </cell>
        </row>
        <row r="1427">
          <cell r="D1427">
            <v>2453</v>
          </cell>
        </row>
        <row r="1428">
          <cell r="D1428">
            <v>3.7241310000000003</v>
          </cell>
        </row>
        <row r="1430">
          <cell r="D1430">
            <v>0</v>
          </cell>
        </row>
        <row r="1431">
          <cell r="D1431">
            <v>0</v>
          </cell>
        </row>
        <row r="1433">
          <cell r="D1433">
            <v>112360</v>
          </cell>
        </row>
        <row r="1434">
          <cell r="D1434">
            <v>149.87475000000001</v>
          </cell>
        </row>
        <row r="1439">
          <cell r="D1439">
            <v>54634</v>
          </cell>
        </row>
        <row r="1440">
          <cell r="D1440">
            <v>100.11751699999999</v>
          </cell>
        </row>
        <row r="1442">
          <cell r="D1442">
            <v>12509</v>
          </cell>
        </row>
        <row r="1443">
          <cell r="D1443">
            <v>20.688305</v>
          </cell>
        </row>
        <row r="1445">
          <cell r="D1445">
            <v>465170</v>
          </cell>
        </row>
        <row r="1446">
          <cell r="D1446">
            <v>742.78360799999996</v>
          </cell>
        </row>
        <row r="1448">
          <cell r="D1448">
            <v>1553480</v>
          </cell>
        </row>
        <row r="1449">
          <cell r="D1449">
            <v>3096.8629999999994</v>
          </cell>
        </row>
        <row r="1451">
          <cell r="D1451">
            <v>0</v>
          </cell>
        </row>
        <row r="1452">
          <cell r="D1452">
            <v>0</v>
          </cell>
        </row>
        <row r="1454">
          <cell r="D1454">
            <v>0</v>
          </cell>
        </row>
        <row r="1455">
          <cell r="D1455">
            <v>0</v>
          </cell>
        </row>
        <row r="1457">
          <cell r="D1457">
            <v>0</v>
          </cell>
        </row>
        <row r="1458">
          <cell r="D1458">
            <v>0</v>
          </cell>
        </row>
        <row r="1460">
          <cell r="D1460">
            <v>0</v>
          </cell>
        </row>
        <row r="1461">
          <cell r="D1461">
            <v>0</v>
          </cell>
        </row>
      </sheetData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 02-01"/>
      <sheetName val="C-95-97"/>
    </sheetNames>
    <sheetDataSet>
      <sheetData sheetId="0" refreshError="1">
        <row r="118">
          <cell r="T118" t="str">
            <v>ene</v>
          </cell>
          <cell r="U118" t="str">
            <v>feb</v>
          </cell>
          <cell r="V118" t="str">
            <v>mar</v>
          </cell>
          <cell r="W118" t="str">
            <v>abr</v>
          </cell>
          <cell r="X118" t="str">
            <v>may</v>
          </cell>
          <cell r="Y118" t="str">
            <v>jun</v>
          </cell>
          <cell r="Z118" t="str">
            <v>jul</v>
          </cell>
          <cell r="AA118" t="str">
            <v>ago</v>
          </cell>
          <cell r="AB118" t="str">
            <v>set</v>
          </cell>
          <cell r="AC118" t="str">
            <v>oct</v>
          </cell>
          <cell r="AD118" t="str">
            <v>nov</v>
          </cell>
          <cell r="AE118" t="str">
            <v>dic</v>
          </cell>
        </row>
        <row r="120">
          <cell r="T120">
            <v>5.7350236468733575</v>
          </cell>
          <cell r="U120">
            <v>6.9653179190751455</v>
          </cell>
          <cell r="V120">
            <v>7.6228323699421967</v>
          </cell>
          <cell r="W120">
            <v>10.407251707829742</v>
          </cell>
          <cell r="X120">
            <v>11.617840252233316</v>
          </cell>
          <cell r="Y120">
            <v>11.584997372569628</v>
          </cell>
          <cell r="Z120">
            <v>10.949487651077247</v>
          </cell>
          <cell r="AA120">
            <v>8.920126116657908</v>
          </cell>
          <cell r="AB120">
            <v>8.2294403573305317</v>
          </cell>
          <cell r="AC120">
            <v>6.8181818181818175</v>
          </cell>
          <cell r="AD120">
            <v>5.5599710982658959</v>
          </cell>
          <cell r="AE120">
            <v>5.5895296899632161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I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</sheetPr>
  <dimension ref="A1"/>
  <sheetViews>
    <sheetView topLeftCell="C1" zoomScale="136" zoomScaleNormal="136" workbookViewId="0">
      <selection activeCell="A33" sqref="A33"/>
    </sheetView>
  </sheetViews>
  <sheetFormatPr baseColWidth="10" defaultRowHeight="12" x14ac:dyDescent="0.15"/>
  <sheetData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Hoja2">
    <tabColor theme="4" tint="-0.249977111117893"/>
  </sheetPr>
  <dimension ref="A1:AA92"/>
  <sheetViews>
    <sheetView showGridLines="0" topLeftCell="A40" zoomScaleNormal="100" workbookViewId="0">
      <selection activeCell="AB15" sqref="AB15"/>
    </sheetView>
  </sheetViews>
  <sheetFormatPr baseColWidth="10" defaultColWidth="11" defaultRowHeight="13.35" customHeight="1" x14ac:dyDescent="0.15"/>
  <cols>
    <col min="1" max="1" width="1" style="17" customWidth="1"/>
    <col min="2" max="2" width="15.25" style="17" customWidth="1"/>
    <col min="3" max="3" width="7.375" style="17" hidden="1" customWidth="1"/>
    <col min="4" max="6" width="6.375" style="17" hidden="1" customWidth="1"/>
    <col min="7" max="7" width="7.25" style="17" hidden="1" customWidth="1"/>
    <col min="8" max="8" width="7.375" style="17" hidden="1" customWidth="1"/>
    <col min="9" max="9" width="7.25" style="17" hidden="1" customWidth="1"/>
    <col min="10" max="26" width="7" style="17" customWidth="1"/>
    <col min="27" max="27" width="5.625" style="17" customWidth="1"/>
    <col min="28" max="16384" width="11" style="17"/>
  </cols>
  <sheetData>
    <row r="1" spans="1:27" ht="1.35" customHeight="1" x14ac:dyDescent="0.15">
      <c r="C1" s="40"/>
      <c r="D1" s="40"/>
    </row>
    <row r="2" spans="1:27" ht="15" customHeight="1" x14ac:dyDescent="0.25">
      <c r="A2" s="54" t="s">
        <v>546</v>
      </c>
      <c r="B2" s="52"/>
    </row>
    <row r="3" spans="1:27" ht="13.5" x14ac:dyDescent="0.15">
      <c r="A3" s="53" t="s">
        <v>210</v>
      </c>
      <c r="B3" s="52"/>
    </row>
    <row r="4" spans="1:27" ht="5.0999999999999996" customHeight="1" thickBo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8" x14ac:dyDescent="0.15">
      <c r="A5" s="1022" t="s">
        <v>174</v>
      </c>
      <c r="B5" s="1022"/>
      <c r="C5" s="625" t="s">
        <v>0</v>
      </c>
      <c r="D5" s="625" t="s">
        <v>1</v>
      </c>
      <c r="E5" s="625" t="s">
        <v>2</v>
      </c>
      <c r="F5" s="626">
        <v>2003</v>
      </c>
      <c r="G5" s="626">
        <v>2004</v>
      </c>
      <c r="H5" s="626">
        <v>2005</v>
      </c>
      <c r="I5" s="626">
        <v>2006</v>
      </c>
      <c r="J5" s="627" t="s">
        <v>612</v>
      </c>
      <c r="K5" s="627" t="s">
        <v>613</v>
      </c>
      <c r="L5" s="627" t="s">
        <v>614</v>
      </c>
      <c r="M5" s="627" t="s">
        <v>615</v>
      </c>
      <c r="N5" s="627" t="s">
        <v>285</v>
      </c>
      <c r="O5" s="627" t="s">
        <v>286</v>
      </c>
      <c r="P5" s="627" t="s">
        <v>287</v>
      </c>
      <c r="Q5" s="627" t="s">
        <v>288</v>
      </c>
      <c r="R5" s="627" t="s">
        <v>289</v>
      </c>
      <c r="S5" s="627" t="s">
        <v>290</v>
      </c>
      <c r="T5" s="628" t="s">
        <v>291</v>
      </c>
      <c r="U5" s="628" t="s">
        <v>284</v>
      </c>
      <c r="V5" s="628" t="s">
        <v>616</v>
      </c>
      <c r="W5" s="628" t="s">
        <v>617</v>
      </c>
      <c r="X5" s="628" t="s">
        <v>618</v>
      </c>
      <c r="Y5" s="628" t="s">
        <v>619</v>
      </c>
      <c r="Z5" s="629" t="s">
        <v>620</v>
      </c>
      <c r="AA5" s="630" t="s">
        <v>418</v>
      </c>
    </row>
    <row r="6" spans="1:27" ht="15.95" customHeight="1" x14ac:dyDescent="0.15">
      <c r="A6" s="447" t="s">
        <v>172</v>
      </c>
      <c r="B6" s="631"/>
      <c r="C6" s="632">
        <v>17474.3</v>
      </c>
      <c r="D6" s="632">
        <v>17601.8</v>
      </c>
      <c r="E6" s="632">
        <v>18603.599999999999</v>
      </c>
      <c r="F6" s="632">
        <v>18969.3</v>
      </c>
      <c r="G6" s="633">
        <v>19096</v>
      </c>
      <c r="H6" s="633">
        <v>20511.900000000001</v>
      </c>
      <c r="I6" s="633">
        <v>22151.7</v>
      </c>
      <c r="J6" s="634">
        <v>22808.208501213518</v>
      </c>
      <c r="K6" s="634">
        <v>24741.748960556532</v>
      </c>
      <c r="L6" s="634">
        <v>25379.07563377362</v>
      </c>
      <c r="M6" s="634">
        <v>26407.360038934894</v>
      </c>
      <c r="N6" s="634">
        <v>27861.202616537863</v>
      </c>
      <c r="O6" s="634">
        <v>29537.879657094232</v>
      </c>
      <c r="P6" s="634">
        <v>30131.56115509156</v>
      </c>
      <c r="Q6" s="634">
        <v>30697.658229949269</v>
      </c>
      <c r="R6" s="634">
        <v>31893.695389577522</v>
      </c>
      <c r="S6" s="634">
        <v>32598.008490244152</v>
      </c>
      <c r="T6" s="634">
        <v>33558.831860097947</v>
      </c>
      <c r="U6" s="634">
        <v>36138.105236908166</v>
      </c>
      <c r="V6" s="634">
        <v>37418.529198304917</v>
      </c>
      <c r="W6" s="634">
        <v>37803.565761003068</v>
      </c>
      <c r="X6" s="634">
        <v>39559.208575543351</v>
      </c>
      <c r="Y6" s="634">
        <v>41353.209785984174</v>
      </c>
      <c r="Z6" s="634">
        <v>40349.979268828582</v>
      </c>
      <c r="AA6" s="635">
        <f>((Z6/Y6)-1)*100</f>
        <v>-2.4260039845700576</v>
      </c>
    </row>
    <row r="7" spans="1:27" ht="15.95" customHeight="1" x14ac:dyDescent="0.15">
      <c r="A7" s="447" t="s">
        <v>173</v>
      </c>
      <c r="B7" s="631"/>
      <c r="C7" s="632">
        <v>11577.1</v>
      </c>
      <c r="D7" s="632">
        <v>11537.3</v>
      </c>
      <c r="E7" s="632">
        <v>12282.8</v>
      </c>
      <c r="F7" s="632">
        <v>12444.9</v>
      </c>
      <c r="G7" s="633">
        <v>12391.7</v>
      </c>
      <c r="H7" s="633">
        <v>13289.3</v>
      </c>
      <c r="I7" s="633">
        <v>14340.7</v>
      </c>
      <c r="J7" s="634">
        <v>14533.197853420028</v>
      </c>
      <c r="K7" s="634">
        <v>15862.084010994875</v>
      </c>
      <c r="L7" s="634">
        <v>15991.165246821263</v>
      </c>
      <c r="M7" s="634">
        <v>16615.994127011429</v>
      </c>
      <c r="N7" s="634">
        <v>17377.296612269434</v>
      </c>
      <c r="O7" s="634">
        <v>18471.166060237192</v>
      </c>
      <c r="P7" s="634">
        <v>18672.44321872326</v>
      </c>
      <c r="Q7" s="634">
        <v>18832.948256087846</v>
      </c>
      <c r="R7" s="634">
        <v>19407.572281897013</v>
      </c>
      <c r="S7" s="634">
        <v>19606.725048065717</v>
      </c>
      <c r="T7" s="1014">
        <v>20205.448906015408</v>
      </c>
      <c r="U7" s="1014">
        <v>22039.849680929205</v>
      </c>
      <c r="V7" s="1014">
        <v>22755.490492847133</v>
      </c>
      <c r="W7" s="1014">
        <v>23398.86511227275</v>
      </c>
      <c r="X7" s="1014">
        <v>24866.703095896948</v>
      </c>
      <c r="Y7" s="1014">
        <v>26300.764932359922</v>
      </c>
      <c r="Z7" s="1014">
        <v>25306.554073607702</v>
      </c>
      <c r="AA7" s="635">
        <f>((Z7/Y7)-1)*100</f>
        <v>-3.7801594794262594</v>
      </c>
    </row>
    <row r="8" spans="1:27" ht="15.95" customHeight="1" x14ac:dyDescent="0.15">
      <c r="A8" s="447" t="s">
        <v>3</v>
      </c>
      <c r="B8" s="631"/>
      <c r="C8" s="636">
        <v>5897.2</v>
      </c>
      <c r="D8" s="636">
        <v>6064.5</v>
      </c>
      <c r="E8" s="636">
        <v>6320.8</v>
      </c>
      <c r="F8" s="636">
        <v>6524.4</v>
      </c>
      <c r="G8" s="637">
        <v>6704.3</v>
      </c>
      <c r="H8" s="637">
        <v>7222.6</v>
      </c>
      <c r="I8" s="637">
        <v>7811</v>
      </c>
      <c r="J8" s="638">
        <v>8275.0106477934896</v>
      </c>
      <c r="K8" s="638">
        <v>8879.6649495616566</v>
      </c>
      <c r="L8" s="638">
        <v>9387.9103869523569</v>
      </c>
      <c r="M8" s="638">
        <v>9791.3659119234635</v>
      </c>
      <c r="N8" s="638">
        <v>10483.90600426843</v>
      </c>
      <c r="O8" s="638">
        <v>11066.71359685704</v>
      </c>
      <c r="P8" s="638">
        <v>11459.1179363683</v>
      </c>
      <c r="Q8" s="638">
        <v>11864.709973861423</v>
      </c>
      <c r="R8" s="638">
        <v>12486.123107680509</v>
      </c>
      <c r="S8" s="638">
        <v>12991.283442178436</v>
      </c>
      <c r="T8" s="638">
        <v>13353.382954082541</v>
      </c>
      <c r="U8" s="638">
        <v>14098.255555978962</v>
      </c>
      <c r="V8" s="638">
        <v>14663.038705457782</v>
      </c>
      <c r="W8" s="638">
        <v>14404.700648730317</v>
      </c>
      <c r="X8" s="638">
        <v>14692.505479646401</v>
      </c>
      <c r="Y8" s="638">
        <v>15052.444853624249</v>
      </c>
      <c r="Z8" s="638">
        <v>15043.42519522088</v>
      </c>
      <c r="AA8" s="635">
        <f>((Z8/Y8)-1)*100</f>
        <v>-5.9921550891428588E-2</v>
      </c>
    </row>
    <row r="9" spans="1:27" ht="3" customHeight="1" x14ac:dyDescent="0.15">
      <c r="A9" s="1"/>
      <c r="B9" s="2"/>
      <c r="C9" s="3"/>
      <c r="D9" s="3"/>
      <c r="E9" s="3"/>
      <c r="F9" s="3"/>
      <c r="G9" s="3"/>
      <c r="H9" s="3"/>
      <c r="I9" s="3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42"/>
    </row>
    <row r="10" spans="1:27" ht="15" customHeight="1" x14ac:dyDescent="0.15">
      <c r="A10" s="1"/>
      <c r="B10" s="2" t="s">
        <v>190</v>
      </c>
      <c r="C10" s="4">
        <f t="shared" ref="C10:I10" si="0">SUM(C11:C13)</f>
        <v>2892.6</v>
      </c>
      <c r="D10" s="4">
        <f t="shared" si="0"/>
        <v>2958.5</v>
      </c>
      <c r="E10" s="4">
        <f t="shared" si="0"/>
        <v>3140.8999999999996</v>
      </c>
      <c r="F10" s="4">
        <f t="shared" si="0"/>
        <v>3262.9</v>
      </c>
      <c r="G10" s="4">
        <f t="shared" si="0"/>
        <v>3280.1</v>
      </c>
      <c r="H10" s="4">
        <f t="shared" si="0"/>
        <v>3623.2</v>
      </c>
      <c r="I10" s="4">
        <f t="shared" si="0"/>
        <v>4017.6000000000004</v>
      </c>
      <c r="J10" s="197">
        <f t="shared" ref="J10:U10" si="1">J11+J13</f>
        <v>4330.6000000000004</v>
      </c>
      <c r="K10" s="197">
        <f t="shared" si="1"/>
        <v>4847.7</v>
      </c>
      <c r="L10" s="197">
        <f t="shared" si="1"/>
        <v>5254.6</v>
      </c>
      <c r="M10" s="197">
        <f t="shared" si="1"/>
        <v>5560.0999999999995</v>
      </c>
      <c r="N10" s="197">
        <f t="shared" si="1"/>
        <v>6092.8</v>
      </c>
      <c r="O10" s="197">
        <f t="shared" si="1"/>
        <v>6526.6</v>
      </c>
      <c r="P10" s="197">
        <f t="shared" si="1"/>
        <v>6835.4</v>
      </c>
      <c r="Q10" s="197">
        <f t="shared" si="1"/>
        <v>7152.1</v>
      </c>
      <c r="R10" s="197">
        <f t="shared" si="1"/>
        <v>7724.4</v>
      </c>
      <c r="S10" s="197">
        <f t="shared" si="1"/>
        <v>8184.5</v>
      </c>
      <c r="T10" s="197">
        <f t="shared" si="1"/>
        <v>8482.7999999999993</v>
      </c>
      <c r="U10" s="197">
        <f t="shared" si="1"/>
        <v>9139.7999999999993</v>
      </c>
      <c r="V10" s="197">
        <f>V11+V13</f>
        <v>9596.8060000000005</v>
      </c>
      <c r="W10" s="197">
        <f>W11+W13</f>
        <v>9444.1610000000001</v>
      </c>
      <c r="X10" s="197">
        <f t="shared" ref="X10" si="2">X11+X13</f>
        <v>9593.4760000000006</v>
      </c>
      <c r="Y10" s="197">
        <f t="shared" ref="Y10" si="3">Y11+Y13</f>
        <v>9844.8040533672956</v>
      </c>
      <c r="Z10" s="197">
        <f>Z11+Z13</f>
        <v>9727.3063217861236</v>
      </c>
      <c r="AA10" s="43">
        <f>((Z10/Y10)-1)*100</f>
        <v>-1.1934999512863143</v>
      </c>
    </row>
    <row r="11" spans="1:27" ht="15" customHeight="1" x14ac:dyDescent="0.15">
      <c r="A11" s="5">
        <v>1</v>
      </c>
      <c r="B11" s="6" t="s">
        <v>4</v>
      </c>
      <c r="C11" s="4">
        <v>2340.6</v>
      </c>
      <c r="D11" s="4">
        <v>2376.6</v>
      </c>
      <c r="E11" s="4">
        <v>2551.1999999999998</v>
      </c>
      <c r="F11" s="4">
        <v>2651.8</v>
      </c>
      <c r="G11" s="4">
        <v>2655</v>
      </c>
      <c r="H11" s="4">
        <v>2983.5</v>
      </c>
      <c r="I11" s="4">
        <v>3259.4</v>
      </c>
      <c r="J11" s="197">
        <v>3534.8</v>
      </c>
      <c r="K11" s="197">
        <v>4024.4</v>
      </c>
      <c r="L11" s="197">
        <v>4424.6000000000004</v>
      </c>
      <c r="M11" s="197">
        <v>4679.3999999999996</v>
      </c>
      <c r="N11" s="197">
        <v>5111.6000000000004</v>
      </c>
      <c r="O11" s="197">
        <v>5556.6</v>
      </c>
      <c r="P11" s="197">
        <v>5754.9</v>
      </c>
      <c r="Q11" s="197">
        <v>6044.3</v>
      </c>
      <c r="R11" s="197">
        <v>6531.3</v>
      </c>
      <c r="S11" s="197">
        <v>6945.9</v>
      </c>
      <c r="T11" s="197">
        <v>7199.8</v>
      </c>
      <c r="U11" s="197">
        <v>7742.8</v>
      </c>
      <c r="V11" s="197">
        <v>8087.8779999999997</v>
      </c>
      <c r="W11" s="197">
        <v>7907.3050000000003</v>
      </c>
      <c r="X11" s="197">
        <v>8036.2740000000003</v>
      </c>
      <c r="Y11" s="197">
        <v>8266.4437279108715</v>
      </c>
      <c r="Z11" s="197">
        <v>8173.2921929689146</v>
      </c>
      <c r="AA11" s="43">
        <f t="shared" ref="AA11:AA23" si="4">((Z11/Y11)-1)*100</f>
        <v>-1.1268634736777972</v>
      </c>
    </row>
    <row r="12" spans="1:27" ht="15" customHeight="1" x14ac:dyDescent="0.15">
      <c r="A12" s="5"/>
      <c r="B12" s="1019" t="s">
        <v>658</v>
      </c>
      <c r="C12" s="4"/>
      <c r="D12" s="4"/>
      <c r="E12" s="4"/>
      <c r="F12" s="4"/>
      <c r="G12" s="4"/>
      <c r="H12" s="4"/>
      <c r="I12" s="4"/>
      <c r="J12" s="197">
        <v>3273.1</v>
      </c>
      <c r="K12" s="197">
        <v>3727.9</v>
      </c>
      <c r="L12" s="197">
        <v>4121.7</v>
      </c>
      <c r="M12" s="197">
        <v>4362.7</v>
      </c>
      <c r="N12" s="197">
        <v>4582.8999999999996</v>
      </c>
      <c r="O12" s="197">
        <v>5195.8</v>
      </c>
      <c r="P12" s="197">
        <v>5394.3</v>
      </c>
      <c r="Q12" s="197">
        <v>5657.9</v>
      </c>
      <c r="R12" s="197">
        <v>6101.3</v>
      </c>
      <c r="S12" s="197">
        <v>6448.2</v>
      </c>
      <c r="T12" s="197">
        <v>6719.3</v>
      </c>
      <c r="U12" s="197">
        <v>7257.1</v>
      </c>
      <c r="V12" s="197">
        <v>7579.0429999999997</v>
      </c>
      <c r="W12" s="197">
        <v>7415.8819999999996</v>
      </c>
      <c r="X12" s="197">
        <v>7520.4690000000001</v>
      </c>
      <c r="Y12" s="197">
        <v>7739.0314095669246</v>
      </c>
      <c r="Z12" s="197">
        <v>7657.1129037921191</v>
      </c>
      <c r="AA12" s="43">
        <f t="shared" si="4"/>
        <v>-1.0585110905938278</v>
      </c>
    </row>
    <row r="13" spans="1:27" ht="15" customHeight="1" x14ac:dyDescent="0.15">
      <c r="A13" s="5"/>
      <c r="B13" s="6" t="s">
        <v>547</v>
      </c>
      <c r="C13" s="4">
        <v>552</v>
      </c>
      <c r="D13" s="4">
        <v>581.9</v>
      </c>
      <c r="E13" s="4">
        <v>589.70000000000005</v>
      </c>
      <c r="F13" s="4">
        <v>611.1</v>
      </c>
      <c r="G13" s="4">
        <v>625.1</v>
      </c>
      <c r="H13" s="4">
        <v>639.70000000000005</v>
      </c>
      <c r="I13" s="4">
        <v>758.2</v>
      </c>
      <c r="J13" s="197">
        <v>795.8</v>
      </c>
      <c r="K13" s="197">
        <v>823.3</v>
      </c>
      <c r="L13" s="197">
        <v>830</v>
      </c>
      <c r="M13" s="197">
        <v>880.7</v>
      </c>
      <c r="N13" s="197">
        <v>981.2</v>
      </c>
      <c r="O13" s="197">
        <v>970</v>
      </c>
      <c r="P13" s="197">
        <v>1080.5</v>
      </c>
      <c r="Q13" s="197">
        <v>1107.8</v>
      </c>
      <c r="R13" s="197">
        <v>1193.0999999999999</v>
      </c>
      <c r="S13" s="197">
        <v>1238.5999999999999</v>
      </c>
      <c r="T13" s="197">
        <v>1283</v>
      </c>
      <c r="U13" s="197">
        <v>1397</v>
      </c>
      <c r="V13" s="197">
        <v>1508.9280000000001</v>
      </c>
      <c r="W13" s="197">
        <v>1536.856</v>
      </c>
      <c r="X13" s="197">
        <v>1557.202</v>
      </c>
      <c r="Y13" s="197">
        <v>1578.3603254564234</v>
      </c>
      <c r="Z13" s="197">
        <v>1554.0141288172088</v>
      </c>
      <c r="AA13" s="43">
        <f t="shared" si="4"/>
        <v>-1.5424992789383696</v>
      </c>
    </row>
    <row r="14" spans="1:27" ht="15" customHeight="1" x14ac:dyDescent="0.15">
      <c r="A14" s="5">
        <v>2</v>
      </c>
      <c r="B14" s="6" t="s">
        <v>5</v>
      </c>
      <c r="C14" s="4">
        <v>378.7</v>
      </c>
      <c r="D14" s="4">
        <v>388.4</v>
      </c>
      <c r="E14" s="4">
        <v>383.2</v>
      </c>
      <c r="F14" s="4">
        <v>389.2</v>
      </c>
      <c r="G14" s="4">
        <v>410.8</v>
      </c>
      <c r="H14" s="4">
        <v>410.6</v>
      </c>
      <c r="I14" s="4">
        <v>413.3</v>
      </c>
      <c r="J14" s="197">
        <v>412.5</v>
      </c>
      <c r="K14" s="197">
        <v>406.5</v>
      </c>
      <c r="L14" s="197">
        <v>407.8</v>
      </c>
      <c r="M14" s="197">
        <v>410.4</v>
      </c>
      <c r="N14" s="197">
        <v>417.6</v>
      </c>
      <c r="O14" s="197">
        <v>430.3</v>
      </c>
      <c r="P14" s="197">
        <v>425.5</v>
      </c>
      <c r="Q14" s="197">
        <v>419.6</v>
      </c>
      <c r="R14" s="197">
        <v>404.2</v>
      </c>
      <c r="S14" s="197">
        <v>413.9</v>
      </c>
      <c r="T14" s="197">
        <v>407.8</v>
      </c>
      <c r="U14" s="197">
        <v>410.4</v>
      </c>
      <c r="V14" s="197">
        <v>411.76799999999997</v>
      </c>
      <c r="W14" s="197">
        <v>395.15499999999997</v>
      </c>
      <c r="X14" s="197">
        <v>405.40899999999999</v>
      </c>
      <c r="Y14" s="197">
        <v>408.78638051588325</v>
      </c>
      <c r="Z14" s="197">
        <v>410.66447053539594</v>
      </c>
      <c r="AA14" s="43">
        <f t="shared" si="4"/>
        <v>0.45943067309204277</v>
      </c>
    </row>
    <row r="15" spans="1:27" ht="15" customHeight="1" x14ac:dyDescent="0.15">
      <c r="A15" s="5">
        <v>3</v>
      </c>
      <c r="B15" s="6" t="s">
        <v>6</v>
      </c>
      <c r="C15" s="4">
        <v>433.8</v>
      </c>
      <c r="D15" s="4">
        <v>442.2</v>
      </c>
      <c r="E15" s="4">
        <v>438.5</v>
      </c>
      <c r="F15" s="4">
        <v>439.5</v>
      </c>
      <c r="G15" s="4">
        <v>468.6</v>
      </c>
      <c r="H15" s="4">
        <v>494</v>
      </c>
      <c r="I15" s="4">
        <v>516.6</v>
      </c>
      <c r="J15" s="197">
        <v>542.70000000000005</v>
      </c>
      <c r="K15" s="197">
        <v>545.9</v>
      </c>
      <c r="L15" s="197">
        <v>543.6</v>
      </c>
      <c r="M15" s="197">
        <v>548.1</v>
      </c>
      <c r="N15" s="197">
        <v>557.20000000000005</v>
      </c>
      <c r="O15" s="197">
        <v>579.79999999999995</v>
      </c>
      <c r="P15" s="197">
        <v>605</v>
      </c>
      <c r="Q15" s="197">
        <v>641.6</v>
      </c>
      <c r="R15" s="197">
        <v>677.3</v>
      </c>
      <c r="S15" s="197">
        <v>708</v>
      </c>
      <c r="T15" s="197">
        <v>747.5</v>
      </c>
      <c r="U15" s="197">
        <v>781.6</v>
      </c>
      <c r="V15" s="197">
        <v>821.01300000000003</v>
      </c>
      <c r="W15" s="197">
        <v>805.12199999999996</v>
      </c>
      <c r="X15" s="197">
        <v>834.71299999999997</v>
      </c>
      <c r="Y15" s="197">
        <v>859.61391179710074</v>
      </c>
      <c r="Z15" s="197">
        <v>949.86218423386356</v>
      </c>
      <c r="AA15" s="43">
        <f t="shared" si="4"/>
        <v>10.498698450341571</v>
      </c>
    </row>
    <row r="16" spans="1:27" ht="15" customHeight="1" x14ac:dyDescent="0.15">
      <c r="A16" s="5">
        <v>4</v>
      </c>
      <c r="B16" s="6" t="s">
        <v>7</v>
      </c>
      <c r="C16" s="4">
        <v>1114.0999999999999</v>
      </c>
      <c r="D16" s="4">
        <v>1114.3</v>
      </c>
      <c r="E16" s="4">
        <v>1147.4000000000001</v>
      </c>
      <c r="F16" s="4">
        <v>1174.2</v>
      </c>
      <c r="G16" s="4">
        <v>1227.9000000000001</v>
      </c>
      <c r="H16" s="4">
        <v>1304.4000000000001</v>
      </c>
      <c r="I16" s="4">
        <v>1382.1</v>
      </c>
      <c r="J16" s="197">
        <v>1396.3</v>
      </c>
      <c r="K16" s="197">
        <v>1397</v>
      </c>
      <c r="L16" s="197">
        <v>1408.9</v>
      </c>
      <c r="M16" s="197">
        <v>1470.2</v>
      </c>
      <c r="N16" s="197">
        <v>1531.9</v>
      </c>
      <c r="O16" s="197">
        <v>1596.3</v>
      </c>
      <c r="P16" s="197">
        <v>1651.6</v>
      </c>
      <c r="Q16" s="197">
        <v>1678.5</v>
      </c>
      <c r="R16" s="197">
        <v>1676.7</v>
      </c>
      <c r="S16" s="197">
        <v>1648.4</v>
      </c>
      <c r="T16" s="197">
        <v>1614.4</v>
      </c>
      <c r="U16" s="197">
        <v>1622.7</v>
      </c>
      <c r="V16" s="197">
        <v>1650.213</v>
      </c>
      <c r="W16" s="197">
        <v>1573.412</v>
      </c>
      <c r="X16" s="197">
        <v>1624.579</v>
      </c>
      <c r="Y16" s="197">
        <v>1648.4917360187974</v>
      </c>
      <c r="Z16" s="197">
        <v>1699.8543545224911</v>
      </c>
      <c r="AA16" s="43">
        <f t="shared" si="4"/>
        <v>3.1157340605017181</v>
      </c>
    </row>
    <row r="17" spans="1:27" ht="15" customHeight="1" x14ac:dyDescent="0.15">
      <c r="A17" s="5">
        <v>5</v>
      </c>
      <c r="B17" s="6" t="s">
        <v>8</v>
      </c>
      <c r="C17" s="4">
        <v>57.6</v>
      </c>
      <c r="D17" s="4">
        <v>54.4</v>
      </c>
      <c r="E17" s="4">
        <v>53.3</v>
      </c>
      <c r="F17" s="4">
        <v>57.9</v>
      </c>
      <c r="G17" s="4">
        <v>59.5</v>
      </c>
      <c r="H17" s="4">
        <v>60.8</v>
      </c>
      <c r="I17" s="4">
        <v>62.3</v>
      </c>
      <c r="J17" s="197">
        <v>61.5</v>
      </c>
      <c r="K17" s="197">
        <v>59</v>
      </c>
      <c r="L17" s="197">
        <v>56.6</v>
      </c>
      <c r="M17" s="197">
        <v>56.4</v>
      </c>
      <c r="N17" s="197">
        <v>56.5</v>
      </c>
      <c r="O17" s="197">
        <v>57.4</v>
      </c>
      <c r="P17" s="197">
        <v>59.2</v>
      </c>
      <c r="Q17" s="197">
        <v>56.7</v>
      </c>
      <c r="R17" s="197">
        <v>54.3</v>
      </c>
      <c r="S17" s="197">
        <v>53.6</v>
      </c>
      <c r="T17" s="197">
        <v>50.5</v>
      </c>
      <c r="U17" s="197">
        <v>45.7</v>
      </c>
      <c r="V17" s="197">
        <v>46.912999999999997</v>
      </c>
      <c r="W17" s="197">
        <v>1573.412</v>
      </c>
      <c r="X17" s="197">
        <v>45.496000000000002</v>
      </c>
      <c r="Y17" s="197">
        <v>45.323481093759447</v>
      </c>
      <c r="Z17" s="197">
        <v>45.430455530870844</v>
      </c>
      <c r="AA17" s="43">
        <f t="shared" si="4"/>
        <v>0.23602431792497658</v>
      </c>
    </row>
    <row r="18" spans="1:27" ht="15" customHeight="1" x14ac:dyDescent="0.15">
      <c r="A18" s="5">
        <v>6</v>
      </c>
      <c r="B18" s="6" t="s">
        <v>9</v>
      </c>
      <c r="C18" s="4">
        <v>130.1</v>
      </c>
      <c r="D18" s="4">
        <v>137.30000000000001</v>
      </c>
      <c r="E18" s="4">
        <v>147.30000000000001</v>
      </c>
      <c r="F18" s="4">
        <v>146</v>
      </c>
      <c r="G18" s="4">
        <v>148.19999999999999</v>
      </c>
      <c r="H18" s="4">
        <v>154.4</v>
      </c>
      <c r="I18" s="4">
        <v>156.5</v>
      </c>
      <c r="J18" s="197">
        <v>166.7</v>
      </c>
      <c r="K18" s="197">
        <v>169.6</v>
      </c>
      <c r="L18" s="197">
        <v>181.4</v>
      </c>
      <c r="M18" s="197">
        <v>191.6</v>
      </c>
      <c r="N18" s="197">
        <v>201.5</v>
      </c>
      <c r="O18" s="197">
        <v>213.6</v>
      </c>
      <c r="P18" s="197">
        <v>216.6</v>
      </c>
      <c r="Q18" s="197">
        <v>224.2</v>
      </c>
      <c r="R18" s="197">
        <v>212.1</v>
      </c>
      <c r="S18" s="197">
        <v>221.5</v>
      </c>
      <c r="T18" s="197">
        <v>226.9</v>
      </c>
      <c r="U18" s="197">
        <v>225.9</v>
      </c>
      <c r="V18" s="197">
        <v>223.935</v>
      </c>
      <c r="W18" s="197">
        <v>45.581000000000003</v>
      </c>
      <c r="X18" s="197">
        <v>223.96299999999999</v>
      </c>
      <c r="Y18" s="197">
        <v>227.03400388159483</v>
      </c>
      <c r="Z18" s="197">
        <v>228.66822320759499</v>
      </c>
      <c r="AA18" s="43">
        <f t="shared" si="4"/>
        <v>0.71981258228281941</v>
      </c>
    </row>
    <row r="19" spans="1:27" ht="15" customHeight="1" x14ac:dyDescent="0.15">
      <c r="A19" s="5">
        <v>7</v>
      </c>
      <c r="B19" s="6" t="s">
        <v>10</v>
      </c>
      <c r="C19" s="4">
        <v>25.2</v>
      </c>
      <c r="D19" s="4">
        <v>25.5</v>
      </c>
      <c r="E19" s="4">
        <v>25.5</v>
      </c>
      <c r="F19" s="4">
        <v>27.5</v>
      </c>
      <c r="G19" s="4">
        <v>29.1</v>
      </c>
      <c r="H19" s="4">
        <v>30.4</v>
      </c>
      <c r="I19" s="4">
        <v>30.3</v>
      </c>
      <c r="J19" s="197">
        <v>31.9</v>
      </c>
      <c r="K19" s="197">
        <v>31.3</v>
      </c>
      <c r="L19" s="197">
        <v>32.9</v>
      </c>
      <c r="M19" s="197">
        <v>32.1</v>
      </c>
      <c r="N19" s="197">
        <v>33.4</v>
      </c>
      <c r="O19" s="197">
        <v>34.299999999999997</v>
      </c>
      <c r="P19" s="197">
        <v>32.9</v>
      </c>
      <c r="Q19" s="197">
        <v>32.9</v>
      </c>
      <c r="R19" s="197">
        <v>31.4</v>
      </c>
      <c r="S19" s="197">
        <v>31.3</v>
      </c>
      <c r="T19" s="197">
        <v>31.6</v>
      </c>
      <c r="U19" s="197">
        <v>31.5</v>
      </c>
      <c r="V19" s="197">
        <v>30.318999999999999</v>
      </c>
      <c r="W19" s="197">
        <v>220.072</v>
      </c>
      <c r="X19" s="197">
        <v>31.045999999999999</v>
      </c>
      <c r="Y19" s="197">
        <v>31.292594794103515</v>
      </c>
      <c r="Z19" s="197">
        <v>31.68637816985315</v>
      </c>
      <c r="AA19" s="43">
        <f t="shared" si="4"/>
        <v>1.2583915726408046</v>
      </c>
    </row>
    <row r="20" spans="1:27" ht="15" customHeight="1" x14ac:dyDescent="0.15">
      <c r="A20" s="5">
        <v>9</v>
      </c>
      <c r="B20" s="6" t="s">
        <v>548</v>
      </c>
      <c r="C20" s="4">
        <v>750.6</v>
      </c>
      <c r="D20" s="4">
        <v>822.4</v>
      </c>
      <c r="E20" s="4">
        <v>873.8</v>
      </c>
      <c r="F20" s="4">
        <v>918.1</v>
      </c>
      <c r="G20" s="4">
        <v>968.1</v>
      </c>
      <c r="H20" s="4">
        <v>1027.8</v>
      </c>
      <c r="I20" s="4">
        <v>1119.3</v>
      </c>
      <c r="J20" s="197">
        <v>1209.8</v>
      </c>
      <c r="K20" s="197">
        <v>1301</v>
      </c>
      <c r="L20" s="197">
        <v>1372.9</v>
      </c>
      <c r="M20" s="197">
        <v>1394.7</v>
      </c>
      <c r="N20" s="197">
        <v>1458.8</v>
      </c>
      <c r="O20" s="197">
        <v>1488</v>
      </c>
      <c r="P20" s="197">
        <v>1502.3</v>
      </c>
      <c r="Q20" s="197">
        <v>1529.2</v>
      </c>
      <c r="R20" s="197">
        <v>1581.5</v>
      </c>
      <c r="S20" s="197">
        <v>1624</v>
      </c>
      <c r="T20" s="197">
        <v>1673.4</v>
      </c>
      <c r="U20" s="197">
        <v>1717.8</v>
      </c>
      <c r="V20" s="197">
        <v>1762.855</v>
      </c>
      <c r="W20" s="197">
        <v>1774.9169999999999</v>
      </c>
      <c r="X20" s="197">
        <v>1815.68</v>
      </c>
      <c r="Y20" s="197">
        <v>1867.2035351549539</v>
      </c>
      <c r="Z20" s="197">
        <v>1829.1110150782883</v>
      </c>
      <c r="AA20" s="43">
        <f t="shared" si="4"/>
        <v>-2.0400839736790854</v>
      </c>
    </row>
    <row r="21" spans="1:27" ht="15" customHeight="1" x14ac:dyDescent="0.15">
      <c r="A21" s="5">
        <v>10</v>
      </c>
      <c r="B21" s="6" t="s">
        <v>550</v>
      </c>
      <c r="C21" s="4">
        <v>57</v>
      </c>
      <c r="D21" s="4">
        <v>62.3</v>
      </c>
      <c r="E21" s="4">
        <v>58</v>
      </c>
      <c r="F21" s="4">
        <v>56.9</v>
      </c>
      <c r="G21" s="4">
        <v>59.6</v>
      </c>
      <c r="H21" s="4">
        <v>66</v>
      </c>
      <c r="I21" s="4">
        <v>64.3</v>
      </c>
      <c r="J21" s="197">
        <v>71.400000000000006</v>
      </c>
      <c r="K21" s="197">
        <v>73.7</v>
      </c>
      <c r="L21" s="197">
        <v>80.400000000000006</v>
      </c>
      <c r="M21" s="197">
        <v>79.8</v>
      </c>
      <c r="N21" s="197">
        <v>85.5</v>
      </c>
      <c r="O21" s="197">
        <v>88</v>
      </c>
      <c r="P21" s="197">
        <v>81</v>
      </c>
      <c r="Q21" s="197">
        <v>82.2</v>
      </c>
      <c r="R21" s="197">
        <v>81.400000000000006</v>
      </c>
      <c r="S21" s="197">
        <v>82.7</v>
      </c>
      <c r="T21" s="197">
        <v>79.099999999999994</v>
      </c>
      <c r="U21" s="197">
        <v>83.9</v>
      </c>
      <c r="V21" s="197">
        <v>81.647000000000006</v>
      </c>
      <c r="W21" s="197">
        <v>79.789000000000001</v>
      </c>
      <c r="X21" s="197">
        <v>80.736000000000004</v>
      </c>
      <c r="Y21" s="197">
        <v>81.077270193921109</v>
      </c>
      <c r="Z21" s="197">
        <v>81.891861337329331</v>
      </c>
      <c r="AA21" s="43">
        <f t="shared" si="4"/>
        <v>1.0047096325022764</v>
      </c>
    </row>
    <row r="22" spans="1:27" ht="15" customHeight="1" x14ac:dyDescent="0.15">
      <c r="A22" s="5">
        <v>11</v>
      </c>
      <c r="B22" s="6" t="s">
        <v>551</v>
      </c>
      <c r="C22" s="4">
        <v>4.5999999999999996</v>
      </c>
      <c r="D22" s="4">
        <v>4.7</v>
      </c>
      <c r="E22" s="4">
        <v>3.8</v>
      </c>
      <c r="F22" s="4">
        <v>3.9</v>
      </c>
      <c r="G22" s="4">
        <v>3.8</v>
      </c>
      <c r="H22" s="4">
        <v>3.7</v>
      </c>
      <c r="I22" s="4">
        <v>3.8</v>
      </c>
      <c r="J22" s="197">
        <v>4.5</v>
      </c>
      <c r="K22" s="197">
        <v>4.3</v>
      </c>
      <c r="L22" s="197">
        <v>4.3</v>
      </c>
      <c r="M22" s="197">
        <v>3.9</v>
      </c>
      <c r="N22" s="197">
        <v>4.2</v>
      </c>
      <c r="O22" s="197">
        <v>4.5999999999999996</v>
      </c>
      <c r="P22" s="197">
        <v>4.4000000000000004</v>
      </c>
      <c r="Q22" s="197">
        <v>4.5999999999999996</v>
      </c>
      <c r="R22" s="197">
        <v>4</v>
      </c>
      <c r="S22" s="197">
        <v>4.0999999999999996</v>
      </c>
      <c r="T22" s="197">
        <v>4.2</v>
      </c>
      <c r="U22" s="197">
        <v>4</v>
      </c>
      <c r="V22" s="197">
        <v>4.0279999999999996</v>
      </c>
      <c r="W22" s="197">
        <v>4.0731999999999999</v>
      </c>
      <c r="X22" s="197">
        <v>4.1239999999999997</v>
      </c>
      <c r="Y22" s="197">
        <v>4.26405871295926</v>
      </c>
      <c r="Z22" s="197">
        <v>4.2857998313216275</v>
      </c>
      <c r="AA22" s="43">
        <f t="shared" si="4"/>
        <v>0.50986911358166243</v>
      </c>
    </row>
    <row r="23" spans="1:27" ht="15" customHeight="1" thickBot="1" x14ac:dyDescent="0.2">
      <c r="A23" s="7">
        <v>12</v>
      </c>
      <c r="B23" s="8" t="s">
        <v>213</v>
      </c>
      <c r="C23" s="19">
        <v>53.5</v>
      </c>
      <c r="D23" s="19">
        <v>54.4</v>
      </c>
      <c r="E23" s="19">
        <v>48.9</v>
      </c>
      <c r="F23" s="19">
        <v>49</v>
      </c>
      <c r="G23" s="19">
        <v>48.6</v>
      </c>
      <c r="H23" s="19">
        <v>47.2</v>
      </c>
      <c r="I23" s="19">
        <v>44.9</v>
      </c>
      <c r="J23" s="198">
        <v>47.2</v>
      </c>
      <c r="K23" s="198">
        <v>43.6</v>
      </c>
      <c r="L23" s="198">
        <v>44.5</v>
      </c>
      <c r="M23" s="198">
        <v>44.2</v>
      </c>
      <c r="N23" s="198">
        <v>44.5</v>
      </c>
      <c r="O23" s="198">
        <v>47.7</v>
      </c>
      <c r="P23" s="198">
        <v>45</v>
      </c>
      <c r="Q23" s="198">
        <v>43.2</v>
      </c>
      <c r="R23" s="198">
        <v>38.799999999999997</v>
      </c>
      <c r="S23" s="198">
        <v>40.5</v>
      </c>
      <c r="T23" s="198">
        <v>35.200000000000003</v>
      </c>
      <c r="U23" s="198">
        <v>34.9</v>
      </c>
      <c r="V23" s="198">
        <v>33.542999999999999</v>
      </c>
      <c r="W23" s="198">
        <v>32.314999999999998</v>
      </c>
      <c r="X23" s="198">
        <v>33.283000000000001</v>
      </c>
      <c r="Y23" s="198">
        <v>34.553828093875225</v>
      </c>
      <c r="Z23" s="198">
        <v>34.6665425112934</v>
      </c>
      <c r="AA23" s="44">
        <f t="shared" si="4"/>
        <v>0.32619950852321722</v>
      </c>
    </row>
    <row r="24" spans="1:27" ht="9" customHeight="1" x14ac:dyDescent="0.15">
      <c r="A24" s="468" t="s">
        <v>350</v>
      </c>
      <c r="B24" s="469"/>
      <c r="C24" s="47"/>
      <c r="D24" s="47"/>
      <c r="E24" s="48"/>
      <c r="F24" s="49"/>
      <c r="G24" s="49"/>
      <c r="H24" s="49"/>
      <c r="I24" s="49"/>
      <c r="J24" s="49"/>
      <c r="K24" s="49"/>
      <c r="L24" s="49"/>
    </row>
    <row r="25" spans="1:27" ht="9" customHeight="1" x14ac:dyDescent="0.15">
      <c r="A25" s="468" t="s">
        <v>553</v>
      </c>
      <c r="B25" s="469"/>
      <c r="C25" s="47"/>
      <c r="D25" s="47"/>
      <c r="E25" s="48"/>
      <c r="F25" s="49"/>
      <c r="G25" s="49"/>
      <c r="H25" s="49"/>
      <c r="I25" s="49"/>
      <c r="J25" s="49"/>
      <c r="K25" s="49"/>
      <c r="L25" s="49"/>
      <c r="S25" s="45"/>
    </row>
    <row r="26" spans="1:27" ht="9" customHeight="1" x14ac:dyDescent="0.15">
      <c r="A26" s="468" t="s">
        <v>321</v>
      </c>
      <c r="B26" s="469"/>
      <c r="C26" s="47"/>
      <c r="D26" s="47"/>
      <c r="E26" s="48"/>
      <c r="F26" s="49"/>
      <c r="G26" s="49"/>
      <c r="H26" s="49"/>
      <c r="I26" s="49"/>
      <c r="J26" s="49"/>
      <c r="K26" s="49"/>
      <c r="L26" s="49"/>
      <c r="S26" s="45"/>
    </row>
    <row r="27" spans="1:27" ht="9" customHeight="1" x14ac:dyDescent="0.15">
      <c r="A27" s="470" t="s">
        <v>320</v>
      </c>
      <c r="B27" s="471"/>
      <c r="C27" s="50"/>
      <c r="D27" s="51"/>
      <c r="E27" s="51"/>
      <c r="F27" s="51"/>
      <c r="G27" s="51"/>
      <c r="H27" s="51"/>
      <c r="I27" s="51"/>
      <c r="J27" s="51"/>
      <c r="K27" s="51"/>
      <c r="L27" s="51"/>
      <c r="M27" s="12"/>
      <c r="N27" s="12"/>
      <c r="O27" s="12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7" ht="13.35" customHeight="1" x14ac:dyDescent="0.15">
      <c r="B28" s="12"/>
      <c r="C28" s="12"/>
      <c r="D28" s="12"/>
      <c r="E28" s="12"/>
      <c r="F28" s="12"/>
      <c r="G28" s="13"/>
      <c r="H28" s="13"/>
      <c r="I28" s="13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</row>
    <row r="29" spans="1:27" ht="13.5" x14ac:dyDescent="0.25">
      <c r="A29" s="174" t="s">
        <v>527</v>
      </c>
      <c r="B29" s="55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7" ht="13.35" customHeight="1" x14ac:dyDescent="0.15">
      <c r="A30" s="53" t="s">
        <v>209</v>
      </c>
      <c r="B30" s="52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7" ht="5.0999999999999996" customHeight="1" thickBo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1:27" ht="18" customHeight="1" x14ac:dyDescent="0.15">
      <c r="A32" s="1022" t="s">
        <v>174</v>
      </c>
      <c r="B32" s="1022"/>
      <c r="C32" s="747" t="s">
        <v>0</v>
      </c>
      <c r="D32" s="747" t="s">
        <v>1</v>
      </c>
      <c r="E32" s="747" t="s">
        <v>2</v>
      </c>
      <c r="F32" s="748">
        <v>2003</v>
      </c>
      <c r="G32" s="748">
        <v>2004</v>
      </c>
      <c r="H32" s="748">
        <v>2005</v>
      </c>
      <c r="I32" s="748">
        <v>2006</v>
      </c>
      <c r="J32" s="749">
        <v>2007</v>
      </c>
      <c r="K32" s="749">
        <v>2008</v>
      </c>
      <c r="L32" s="749">
        <v>2009</v>
      </c>
      <c r="M32" s="749">
        <v>2010</v>
      </c>
      <c r="N32" s="749">
        <v>2011</v>
      </c>
      <c r="O32" s="749">
        <v>2012</v>
      </c>
      <c r="P32" s="749">
        <v>2013</v>
      </c>
      <c r="Q32" s="749">
        <v>2014</v>
      </c>
      <c r="R32" s="749">
        <v>2015</v>
      </c>
      <c r="S32" s="749">
        <v>2016</v>
      </c>
      <c r="T32" s="750">
        <v>2017</v>
      </c>
      <c r="U32" s="750">
        <v>2018</v>
      </c>
      <c r="V32" s="750">
        <v>2019</v>
      </c>
      <c r="W32" s="750">
        <v>2020</v>
      </c>
      <c r="X32" s="750">
        <v>2021</v>
      </c>
      <c r="Y32" s="750">
        <v>2022</v>
      </c>
      <c r="Z32" s="752" t="s">
        <v>417</v>
      </c>
    </row>
    <row r="33" spans="1:26" ht="15.95" customHeight="1" x14ac:dyDescent="0.15">
      <c r="A33" s="447" t="s">
        <v>172</v>
      </c>
      <c r="B33" s="631"/>
      <c r="C33" s="639">
        <f>C6/$C$6*100</f>
        <v>100</v>
      </c>
      <c r="D33" s="639">
        <f>D6/$D$6*100</f>
        <v>100</v>
      </c>
      <c r="E33" s="639">
        <f>E6/$E$6*100</f>
        <v>100</v>
      </c>
      <c r="F33" s="639">
        <f>F6/$F$6*100</f>
        <v>100</v>
      </c>
      <c r="G33" s="639">
        <f>G6/$G$6*100</f>
        <v>100</v>
      </c>
      <c r="H33" s="639">
        <f>H6/$H$6*100</f>
        <v>100</v>
      </c>
      <c r="I33" s="639">
        <f>I6/$I$6*100</f>
        <v>100</v>
      </c>
      <c r="J33" s="640">
        <f>J6/$J$6*100</f>
        <v>100</v>
      </c>
      <c r="K33" s="640">
        <f>K6/$K$6*100</f>
        <v>100</v>
      </c>
      <c r="L33" s="640">
        <f>L6/$L$6*100</f>
        <v>100</v>
      </c>
      <c r="M33" s="640">
        <f>M6/$M$6*100</f>
        <v>100</v>
      </c>
      <c r="N33" s="640">
        <f>N6/$N$6*100</f>
        <v>100</v>
      </c>
      <c r="O33" s="640">
        <f>O6/$O$6*100</f>
        <v>100</v>
      </c>
      <c r="P33" s="640">
        <f>P6/$P$6*100</f>
        <v>100</v>
      </c>
      <c r="Q33" s="640">
        <f>Q6/$Q$6*100</f>
        <v>100</v>
      </c>
      <c r="R33" s="640">
        <f>R6/$R$6*100</f>
        <v>100</v>
      </c>
      <c r="S33" s="640">
        <f>S6/$S$6*100</f>
        <v>100</v>
      </c>
      <c r="T33" s="640">
        <f>T6/$T$6*100</f>
        <v>100</v>
      </c>
      <c r="U33" s="640">
        <f>U6/$U$6*100</f>
        <v>100</v>
      </c>
      <c r="V33" s="640">
        <f>V6/$V$6*100</f>
        <v>100</v>
      </c>
      <c r="W33" s="640">
        <f t="shared" ref="W33:W35" si="5">W6/$W$6*100</f>
        <v>100</v>
      </c>
      <c r="X33" s="640">
        <f>X6/$X$6*100</f>
        <v>100</v>
      </c>
      <c r="Y33" s="640">
        <f>Y6/$Y$6*100</f>
        <v>100</v>
      </c>
      <c r="Z33" s="640">
        <f t="shared" ref="Z33:Z35" si="6">Z6/$Z$6*100</f>
        <v>100</v>
      </c>
    </row>
    <row r="34" spans="1:26" ht="15.95" customHeight="1" x14ac:dyDescent="0.15">
      <c r="A34" s="447" t="s">
        <v>173</v>
      </c>
      <c r="B34" s="631"/>
      <c r="C34" s="639">
        <f>C7/$C$6*100</f>
        <v>66.252153162072304</v>
      </c>
      <c r="D34" s="639">
        <f>D7/$D$6*100</f>
        <v>65.546137326864297</v>
      </c>
      <c r="E34" s="639">
        <f>E7/$E$6*100</f>
        <v>66.023780343589408</v>
      </c>
      <c r="F34" s="639">
        <f>F7/$F$6*100</f>
        <v>65.60547832550489</v>
      </c>
      <c r="G34" s="639">
        <f>G7/$G$6*100</f>
        <v>64.891600335148723</v>
      </c>
      <c r="H34" s="639">
        <f>H7/$H$6*100</f>
        <v>64.788244872488647</v>
      </c>
      <c r="I34" s="639">
        <f>I7/$I$6*100</f>
        <v>64.738597940564375</v>
      </c>
      <c r="J34" s="640">
        <f>J7/$J$6*100</f>
        <v>63.719155551593566</v>
      </c>
      <c r="K34" s="640">
        <f>K7/$K$6*100</f>
        <v>64.110601220157562</v>
      </c>
      <c r="L34" s="640">
        <f>L7/$L$6*100</f>
        <v>63.009250130216557</v>
      </c>
      <c r="M34" s="640">
        <f>M7/$M$6*100</f>
        <v>62.921829756980173</v>
      </c>
      <c r="N34" s="640">
        <f>N7/$N$6*100</f>
        <v>62.370949493596562</v>
      </c>
      <c r="O34" s="640">
        <f>O7/$O$6*100</f>
        <v>62.53382529372211</v>
      </c>
      <c r="P34" s="640">
        <f>P7/$P$6*100</f>
        <v>61.969717143474448</v>
      </c>
      <c r="Q34" s="640">
        <f>Q7/$Q$6*100</f>
        <v>61.349788035994337</v>
      </c>
      <c r="R34" s="640">
        <f>R7/$R$6*100</f>
        <v>60.850810935628289</v>
      </c>
      <c r="S34" s="640">
        <f>S7/$S$6*100</f>
        <v>60.147002703964468</v>
      </c>
      <c r="T34" s="640">
        <f>T7/$T$6*100</f>
        <v>60.209035255604505</v>
      </c>
      <c r="U34" s="640">
        <f>U7/$U$6*100</f>
        <v>60.987839667973823</v>
      </c>
      <c r="V34" s="640">
        <f>V7/$V$6*100</f>
        <v>60.813428481518116</v>
      </c>
      <c r="W34" s="640">
        <f t="shared" si="5"/>
        <v>61.895920771606839</v>
      </c>
      <c r="X34" s="640">
        <f>X7/$X$6*100</f>
        <v>62.859455462590489</v>
      </c>
      <c r="Y34" s="640">
        <f>Y7/$Y$6*100</f>
        <v>63.600298667200505</v>
      </c>
      <c r="Z34" s="640">
        <f t="shared" si="6"/>
        <v>62.717638353677373</v>
      </c>
    </row>
    <row r="35" spans="1:26" ht="15.95" customHeight="1" x14ac:dyDescent="0.15">
      <c r="A35" s="448" t="s">
        <v>175</v>
      </c>
      <c r="B35" s="641"/>
      <c r="C35" s="639">
        <f>C8/$C$6*100</f>
        <v>33.747846837927696</v>
      </c>
      <c r="D35" s="639">
        <f>D8/$D$6*100</f>
        <v>34.453862673135703</v>
      </c>
      <c r="E35" s="639">
        <f>E8/$E$6*100</f>
        <v>33.976219656410592</v>
      </c>
      <c r="F35" s="639">
        <f>F8/$F$6*100</f>
        <v>34.394521674495103</v>
      </c>
      <c r="G35" s="639">
        <f>G8/$G$6*100</f>
        <v>35.108399664851284</v>
      </c>
      <c r="H35" s="639">
        <f>H8/$H$6*100</f>
        <v>35.211755127511346</v>
      </c>
      <c r="I35" s="639">
        <f>I8/$I$6*100</f>
        <v>35.261402059435618</v>
      </c>
      <c r="J35" s="640">
        <f>J8/$J$6*100</f>
        <v>36.280844448406434</v>
      </c>
      <c r="K35" s="640">
        <f>K8/$K$6*100</f>
        <v>35.889398779842445</v>
      </c>
      <c r="L35" s="640">
        <f>L8/$L$6*100</f>
        <v>36.990749869783443</v>
      </c>
      <c r="M35" s="640">
        <f>M8/$M$6*100</f>
        <v>37.078170243019812</v>
      </c>
      <c r="N35" s="640">
        <f>N8/$N$6*100</f>
        <v>37.629050506403445</v>
      </c>
      <c r="O35" s="640">
        <f>O8/$O$6*100</f>
        <v>37.466174706277883</v>
      </c>
      <c r="P35" s="640">
        <f>P8/$P$6*100</f>
        <v>38.03028285652556</v>
      </c>
      <c r="Q35" s="640">
        <f>Q8/$Q$6*100</f>
        <v>38.65021196400567</v>
      </c>
      <c r="R35" s="640">
        <f>R8/$R$6*100</f>
        <v>39.149189064371711</v>
      </c>
      <c r="S35" s="640">
        <f>S8/$S$6*100</f>
        <v>39.852997296035532</v>
      </c>
      <c r="T35" s="640">
        <f>T8/$T$6*100</f>
        <v>39.790964744395509</v>
      </c>
      <c r="U35" s="640">
        <f>U8/$U$6*100</f>
        <v>39.012160332026177</v>
      </c>
      <c r="V35" s="640">
        <f>V8/$V$6*100</f>
        <v>39.186571518481884</v>
      </c>
      <c r="W35" s="640">
        <f t="shared" si="5"/>
        <v>38.104079228393154</v>
      </c>
      <c r="X35" s="640">
        <f>X8/$X$6*100</f>
        <v>37.140544537409511</v>
      </c>
      <c r="Y35" s="640">
        <f>Y8/$Y$6*100</f>
        <v>36.399701332799481</v>
      </c>
      <c r="Z35" s="640">
        <f t="shared" si="6"/>
        <v>37.282361646322634</v>
      </c>
    </row>
    <row r="36" spans="1:26" ht="1.35" customHeight="1" x14ac:dyDescent="0.15">
      <c r="A36" s="6"/>
      <c r="C36" s="4"/>
      <c r="D36" s="4"/>
      <c r="E36" s="4"/>
      <c r="F36" s="4"/>
      <c r="G36" s="4"/>
      <c r="H36" s="4"/>
      <c r="I36" s="4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spans="1:26" ht="15" customHeight="1" x14ac:dyDescent="0.15">
      <c r="A37" s="1"/>
      <c r="B37" s="2" t="s">
        <v>190</v>
      </c>
      <c r="C37" s="14">
        <f>C10/$C$6*100</f>
        <v>16.553452784947037</v>
      </c>
      <c r="D37" s="14">
        <f>D10/$D$6*100</f>
        <v>16.80794009703553</v>
      </c>
      <c r="E37" s="14">
        <f>E10/$E$6*100</f>
        <v>16.883291405964439</v>
      </c>
      <c r="F37" s="14">
        <f>F10/$F$6*100</f>
        <v>17.200951010316672</v>
      </c>
      <c r="G37" s="14">
        <f>G10/$G$6*100</f>
        <v>17.176895684960201</v>
      </c>
      <c r="H37" s="14">
        <f>H10/$H$6*100</f>
        <v>17.663892667183436</v>
      </c>
      <c r="I37" s="14">
        <f>I10/$I$6*100</f>
        <v>18.136756998334214</v>
      </c>
      <c r="J37" s="201">
        <f t="shared" ref="J37:J50" si="7">J10/$J$6*100</f>
        <v>18.987023903125007</v>
      </c>
      <c r="K37" s="201">
        <f t="shared" ref="K37:K50" si="8">K10/$K$6*100</f>
        <v>19.593198555721493</v>
      </c>
      <c r="L37" s="201">
        <f t="shared" ref="L37:L50" si="9">L10/$L$6*100</f>
        <v>20.704457781777343</v>
      </c>
      <c r="M37" s="201">
        <f t="shared" ref="M37:M50" si="10">M10/$M$6*100</f>
        <v>21.055114906610175</v>
      </c>
      <c r="N37" s="201">
        <f t="shared" ref="N37:N50" si="11">N10/$N$6*100</f>
        <v>21.868402752950203</v>
      </c>
      <c r="O37" s="201">
        <f t="shared" ref="O37:O50" si="12">O10/$O$6*100</f>
        <v>22.095695682179681</v>
      </c>
      <c r="P37" s="201">
        <f t="shared" ref="P37:P50" si="13">P10/$P$6*100</f>
        <v>22.685183700961243</v>
      </c>
      <c r="Q37" s="201">
        <f t="shared" ref="Q37:Q50" si="14">Q10/$Q$6*100</f>
        <v>23.29851986241173</v>
      </c>
      <c r="R37" s="201">
        <f t="shared" ref="R37:R50" si="15">R10/$R$6*100</f>
        <v>24.21920666654464</v>
      </c>
      <c r="S37" s="201">
        <f t="shared" ref="S37:S50" si="16">S10/$S$6*100</f>
        <v>25.10736201093216</v>
      </c>
      <c r="T37" s="201">
        <f t="shared" ref="T37:T50" si="17">T10/$T$6*100</f>
        <v>25.277399509504978</v>
      </c>
      <c r="U37" s="201">
        <f t="shared" ref="U37:U50" si="18">U10/$U$6*100</f>
        <v>25.291309381282783</v>
      </c>
      <c r="V37" s="201">
        <f t="shared" ref="V37:V50" si="19">V10/$V$6*100</f>
        <v>25.647202617559707</v>
      </c>
      <c r="W37" s="201">
        <f t="shared" ref="W37:W50" si="20">W10/$W$6*100</f>
        <v>24.982196281976897</v>
      </c>
      <c r="X37" s="201">
        <f>X10/$X$6*100</f>
        <v>24.250930050028771</v>
      </c>
      <c r="Y37" s="201">
        <f t="shared" ref="Y37:Y50" si="21">Y10/$Y$6*100</f>
        <v>23.806626146597189</v>
      </c>
      <c r="Z37" s="201">
        <f>Z10/$Z$6*100</f>
        <v>24.107339081833736</v>
      </c>
    </row>
    <row r="38" spans="1:26" ht="15" customHeight="1" x14ac:dyDescent="0.15">
      <c r="A38" s="1"/>
      <c r="B38" s="6" t="s">
        <v>4</v>
      </c>
      <c r="C38" s="14">
        <f>C11/$C$6*100</f>
        <v>13.394527963924164</v>
      </c>
      <c r="D38" s="14">
        <f>D11/$D$6*100</f>
        <v>13.502028201661192</v>
      </c>
      <c r="E38" s="14">
        <f>E11/$E$6*100</f>
        <v>13.71347481132684</v>
      </c>
      <c r="F38" s="14">
        <f>F11/$F$6*100</f>
        <v>13.979429920977582</v>
      </c>
      <c r="G38" s="14">
        <f>G11/$G$6*100</f>
        <v>13.903435274403018</v>
      </c>
      <c r="H38" s="14">
        <f>H11/$H$6*100</f>
        <v>14.545215216532842</v>
      </c>
      <c r="I38" s="14">
        <f>I11/$I$6*100</f>
        <v>14.713994862696769</v>
      </c>
      <c r="J38" s="201">
        <f t="shared" si="7"/>
        <v>15.497929176734464</v>
      </c>
      <c r="K38" s="201">
        <f t="shared" si="8"/>
        <v>16.265624578180493</v>
      </c>
      <c r="L38" s="201">
        <f t="shared" si="9"/>
        <v>17.434047101825456</v>
      </c>
      <c r="M38" s="201">
        <f t="shared" si="10"/>
        <v>17.720059835972673</v>
      </c>
      <c r="N38" s="201">
        <f t="shared" si="11"/>
        <v>18.346659583767767</v>
      </c>
      <c r="O38" s="201">
        <f t="shared" si="12"/>
        <v>18.811776825238198</v>
      </c>
      <c r="P38" s="201">
        <f t="shared" si="13"/>
        <v>19.099242718884316</v>
      </c>
      <c r="Q38" s="201">
        <f t="shared" si="14"/>
        <v>19.689775535070151</v>
      </c>
      <c r="R38" s="201">
        <f t="shared" si="15"/>
        <v>20.47834194257198</v>
      </c>
      <c r="S38" s="201">
        <f t="shared" si="16"/>
        <v>21.307743391988964</v>
      </c>
      <c r="T38" s="201">
        <f t="shared" si="17"/>
        <v>21.454262859967695</v>
      </c>
      <c r="U38" s="201">
        <f t="shared" si="18"/>
        <v>21.425583741153673</v>
      </c>
      <c r="V38" s="201">
        <f t="shared" si="19"/>
        <v>21.614633640828369</v>
      </c>
      <c r="W38" s="201">
        <f t="shared" si="20"/>
        <v>20.916823164223626</v>
      </c>
      <c r="X38" s="201">
        <f>X11/$X$6*100</f>
        <v>20.314546952206364</v>
      </c>
      <c r="Y38" s="201">
        <f t="shared" si="21"/>
        <v>19.989847875636038</v>
      </c>
      <c r="Z38" s="201">
        <f>Z11/$Z$6*100</f>
        <v>20.256000972181411</v>
      </c>
    </row>
    <row r="39" spans="1:26" ht="15" customHeight="1" x14ac:dyDescent="0.15">
      <c r="A39" s="1"/>
      <c r="B39" s="6" t="s">
        <v>529</v>
      </c>
      <c r="C39" s="14"/>
      <c r="D39" s="14"/>
      <c r="E39" s="14"/>
      <c r="F39" s="14"/>
      <c r="G39" s="14"/>
      <c r="H39" s="14"/>
      <c r="I39" s="14"/>
      <c r="J39" s="201">
        <f t="shared" si="7"/>
        <v>14.350535246228802</v>
      </c>
      <c r="K39" s="201">
        <f t="shared" si="8"/>
        <v>15.067245270102141</v>
      </c>
      <c r="L39" s="201">
        <f t="shared" si="9"/>
        <v>16.24054421633458</v>
      </c>
      <c r="M39" s="201">
        <f t="shared" si="10"/>
        <v>16.520772972260968</v>
      </c>
      <c r="N39" s="201">
        <f t="shared" si="11"/>
        <v>16.449038697560315</v>
      </c>
      <c r="O39" s="201">
        <f t="shared" si="12"/>
        <v>17.590294429790269</v>
      </c>
      <c r="P39" s="201">
        <f t="shared" si="13"/>
        <v>17.902490920516026</v>
      </c>
      <c r="Q39" s="201">
        <v>18.430722322481447</v>
      </c>
      <c r="R39" s="201">
        <v>19.129930394431554</v>
      </c>
      <c r="S39" s="201">
        <v>19.78442761020241</v>
      </c>
      <c r="T39" s="201">
        <v>20.056175079994269</v>
      </c>
      <c r="U39" s="201">
        <v>20.092974062506926</v>
      </c>
      <c r="V39" s="201">
        <v>20.255343088127212</v>
      </c>
      <c r="W39" s="201">
        <v>19.618424046179161</v>
      </c>
      <c r="X39" s="201">
        <v>19.024363478677319</v>
      </c>
      <c r="Y39" s="201">
        <f t="shared" si="21"/>
        <v>18.714463640473952</v>
      </c>
      <c r="Z39" s="201">
        <f>Z12/$Z$6*100</f>
        <v>18.976745570988285</v>
      </c>
    </row>
    <row r="40" spans="1:26" ht="15" customHeight="1" x14ac:dyDescent="0.15">
      <c r="A40" s="5">
        <v>1</v>
      </c>
      <c r="B40" s="6" t="s">
        <v>547</v>
      </c>
      <c r="C40" s="14">
        <f t="shared" ref="C40:C50" si="22">C13/$C$6*100</f>
        <v>3.1589248210228735</v>
      </c>
      <c r="D40" s="14">
        <f t="shared" ref="D40:D50" si="23">D13/$D$6*100</f>
        <v>3.3059118953743369</v>
      </c>
      <c r="E40" s="14">
        <f t="shared" ref="E40:E50" si="24">E13/$E$6*100</f>
        <v>3.1698165946375978</v>
      </c>
      <c r="F40" s="14">
        <f t="shared" ref="F40:F50" si="25">F13/$F$6*100</f>
        <v>3.2215210893390904</v>
      </c>
      <c r="G40" s="14">
        <f t="shared" ref="G40:G50" si="26">G13/$G$6*100</f>
        <v>3.2734604105571852</v>
      </c>
      <c r="H40" s="14">
        <f t="shared" ref="H40:H50" si="27">H13/$H$6*100</f>
        <v>3.1186774506505981</v>
      </c>
      <c r="I40" s="14">
        <f t="shared" ref="I40:I50" si="28">I13/$I$6*100</f>
        <v>3.4227621356374458</v>
      </c>
      <c r="J40" s="201">
        <f t="shared" si="7"/>
        <v>3.4890947263905412</v>
      </c>
      <c r="K40" s="201">
        <f t="shared" si="8"/>
        <v>3.3275739775409998</v>
      </c>
      <c r="L40" s="201">
        <f t="shared" si="9"/>
        <v>3.2704106799518886</v>
      </c>
      <c r="M40" s="201">
        <f t="shared" si="10"/>
        <v>3.3350550706375035</v>
      </c>
      <c r="N40" s="201">
        <f t="shared" si="11"/>
        <v>3.521743169182435</v>
      </c>
      <c r="O40" s="201">
        <f t="shared" si="12"/>
        <v>3.2839188569414839</v>
      </c>
      <c r="P40" s="201">
        <f t="shared" si="13"/>
        <v>3.5859409820769268</v>
      </c>
      <c r="Q40" s="201">
        <f t="shared" si="14"/>
        <v>3.6087443273415802</v>
      </c>
      <c r="R40" s="201">
        <f t="shared" si="15"/>
        <v>3.7408647239726589</v>
      </c>
      <c r="S40" s="201">
        <f t="shared" si="16"/>
        <v>3.7996186189431937</v>
      </c>
      <c r="T40" s="201">
        <f t="shared" si="17"/>
        <v>3.8231366495372865</v>
      </c>
      <c r="U40" s="201">
        <f t="shared" si="18"/>
        <v>3.8657256401291114</v>
      </c>
      <c r="V40" s="201">
        <f t="shared" si="19"/>
        <v>4.0325689767313344</v>
      </c>
      <c r="W40" s="201">
        <f t="shared" si="20"/>
        <v>4.0653731177532748</v>
      </c>
      <c r="X40" s="201">
        <f t="shared" ref="X40:X50" si="29">X13/$X$6*100</f>
        <v>3.9363830978224055</v>
      </c>
      <c r="Y40" s="201">
        <f t="shared" si="21"/>
        <v>3.8167782709611493</v>
      </c>
      <c r="Z40" s="201">
        <f t="shared" ref="Z40:Z50" si="30">Z13/$Z$6*100</f>
        <v>3.8513381096523274</v>
      </c>
    </row>
    <row r="41" spans="1:26" ht="15" customHeight="1" x14ac:dyDescent="0.15">
      <c r="A41" s="5"/>
      <c r="B41" s="6" t="s">
        <v>5</v>
      </c>
      <c r="C41" s="14">
        <f t="shared" si="22"/>
        <v>2.1671826625386998</v>
      </c>
      <c r="D41" s="14">
        <f t="shared" si="23"/>
        <v>2.2065925075844515</v>
      </c>
      <c r="E41" s="14">
        <f t="shared" si="24"/>
        <v>2.0598163796254489</v>
      </c>
      <c r="F41" s="14">
        <f t="shared" si="25"/>
        <v>2.0517362264290195</v>
      </c>
      <c r="G41" s="14">
        <f t="shared" si="26"/>
        <v>2.15123586091328</v>
      </c>
      <c r="H41" s="14">
        <f t="shared" si="27"/>
        <v>2.0017648291967101</v>
      </c>
      <c r="I41" s="14">
        <f t="shared" si="28"/>
        <v>1.8657710243457613</v>
      </c>
      <c r="J41" s="201">
        <f t="shared" si="7"/>
        <v>1.8085594051722775</v>
      </c>
      <c r="K41" s="201">
        <f t="shared" si="8"/>
        <v>1.6429719687482285</v>
      </c>
      <c r="L41" s="201">
        <f t="shared" si="9"/>
        <v>1.6068355123908196</v>
      </c>
      <c r="M41" s="201">
        <f t="shared" si="10"/>
        <v>1.5541121846140926</v>
      </c>
      <c r="N41" s="201">
        <f t="shared" si="11"/>
        <v>1.4988584870063033</v>
      </c>
      <c r="O41" s="201">
        <f t="shared" si="12"/>
        <v>1.4567734888061037</v>
      </c>
      <c r="P41" s="201">
        <f t="shared" si="13"/>
        <v>1.4121405718405666</v>
      </c>
      <c r="Q41" s="201">
        <f t="shared" si="14"/>
        <v>1.3668795087132399</v>
      </c>
      <c r="R41" s="201">
        <f t="shared" si="15"/>
        <v>1.2673351114154294</v>
      </c>
      <c r="S41" s="201">
        <f t="shared" si="16"/>
        <v>1.2697094674475924</v>
      </c>
      <c r="T41" s="201">
        <f t="shared" si="17"/>
        <v>1.2151793653010954</v>
      </c>
      <c r="U41" s="201">
        <f t="shared" si="18"/>
        <v>1.1356433806077215</v>
      </c>
      <c r="V41" s="201">
        <f t="shared" si="19"/>
        <v>1.1004387634205925</v>
      </c>
      <c r="W41" s="201">
        <f t="shared" si="20"/>
        <v>1.0452849937442383</v>
      </c>
      <c r="X41" s="201">
        <f t="shared" si="29"/>
        <v>1.0248157498546004</v>
      </c>
      <c r="Y41" s="201">
        <f t="shared" si="21"/>
        <v>0.98852394440838065</v>
      </c>
      <c r="Z41" s="201">
        <f t="shared" si="30"/>
        <v>1.0177563358815529</v>
      </c>
    </row>
    <row r="42" spans="1:26" ht="15" customHeight="1" x14ac:dyDescent="0.15">
      <c r="A42" s="5"/>
      <c r="B42" s="6" t="s">
        <v>6</v>
      </c>
      <c r="C42" s="14">
        <f t="shared" si="22"/>
        <v>2.4825028756516718</v>
      </c>
      <c r="D42" s="14">
        <f t="shared" si="23"/>
        <v>2.512243066050063</v>
      </c>
      <c r="E42" s="14">
        <f t="shared" si="24"/>
        <v>2.3570706744931091</v>
      </c>
      <c r="F42" s="14">
        <f t="shared" si="25"/>
        <v>2.3169015198241367</v>
      </c>
      <c r="G42" s="14">
        <f t="shared" si="26"/>
        <v>2.4539170506912447</v>
      </c>
      <c r="H42" s="14">
        <f t="shared" si="27"/>
        <v>2.4083580750686182</v>
      </c>
      <c r="I42" s="14">
        <f t="shared" si="28"/>
        <v>2.3321009222768456</v>
      </c>
      <c r="J42" s="201">
        <f t="shared" si="7"/>
        <v>2.3794065192411997</v>
      </c>
      <c r="K42" s="201">
        <f t="shared" si="8"/>
        <v>2.2063921223607821</v>
      </c>
      <c r="L42" s="201">
        <f t="shared" si="9"/>
        <v>2.1419219826769238</v>
      </c>
      <c r="M42" s="201">
        <f t="shared" si="10"/>
        <v>2.0755577202411897</v>
      </c>
      <c r="N42" s="201">
        <f t="shared" si="11"/>
        <v>1.9999136708810161</v>
      </c>
      <c r="O42" s="201">
        <f t="shared" si="12"/>
        <v>1.9629032507780124</v>
      </c>
      <c r="P42" s="201">
        <f t="shared" si="13"/>
        <v>2.0078614476228975</v>
      </c>
      <c r="Q42" s="201">
        <f t="shared" si="14"/>
        <v>2.0900617082707691</v>
      </c>
      <c r="R42" s="201">
        <f t="shared" si="15"/>
        <v>2.1236171968373836</v>
      </c>
      <c r="S42" s="201">
        <f t="shared" si="16"/>
        <v>2.1719118215822553</v>
      </c>
      <c r="T42" s="201">
        <f t="shared" si="17"/>
        <v>2.2274315241848179</v>
      </c>
      <c r="U42" s="201">
        <f t="shared" si="18"/>
        <v>2.1628140016642186</v>
      </c>
      <c r="V42" s="201">
        <f t="shared" si="19"/>
        <v>2.1941348780678225</v>
      </c>
      <c r="W42" s="201">
        <f t="shared" si="20"/>
        <v>2.1297514765936119</v>
      </c>
      <c r="X42" s="201">
        <f t="shared" si="29"/>
        <v>2.1100346292469654</v>
      </c>
      <c r="Y42" s="201">
        <f t="shared" si="21"/>
        <v>2.0787114621715514</v>
      </c>
      <c r="Z42" s="201">
        <f t="shared" si="30"/>
        <v>2.354058667305579</v>
      </c>
    </row>
    <row r="43" spans="1:26" ht="15" customHeight="1" x14ac:dyDescent="0.15">
      <c r="A43" s="5"/>
      <c r="B43" s="6" t="s">
        <v>7</v>
      </c>
      <c r="C43" s="14">
        <f t="shared" si="22"/>
        <v>6.375648809966636</v>
      </c>
      <c r="D43" s="14">
        <f t="shared" si="23"/>
        <v>6.3306025520117259</v>
      </c>
      <c r="E43" s="14">
        <f t="shared" si="24"/>
        <v>6.1676234707260971</v>
      </c>
      <c r="F43" s="14">
        <f t="shared" si="25"/>
        <v>6.1900017396530185</v>
      </c>
      <c r="G43" s="14">
        <f t="shared" si="26"/>
        <v>6.4301424382069552</v>
      </c>
      <c r="H43" s="14">
        <f t="shared" si="27"/>
        <v>6.3592353706872595</v>
      </c>
      <c r="I43" s="14">
        <f t="shared" si="28"/>
        <v>6.2392502607023381</v>
      </c>
      <c r="J43" s="201">
        <f t="shared" si="7"/>
        <v>6.1219187816776985</v>
      </c>
      <c r="K43" s="201">
        <f t="shared" si="8"/>
        <v>5.6463267905074419</v>
      </c>
      <c r="L43" s="201">
        <f t="shared" si="9"/>
        <v>5.5514236228725498</v>
      </c>
      <c r="M43" s="201">
        <f t="shared" si="10"/>
        <v>5.5673872656423953</v>
      </c>
      <c r="N43" s="201">
        <f t="shared" si="11"/>
        <v>5.4983269067168488</v>
      </c>
      <c r="O43" s="201">
        <f t="shared" si="12"/>
        <v>5.404247083851228</v>
      </c>
      <c r="P43" s="201">
        <f t="shared" si="13"/>
        <v>5.4812958130478959</v>
      </c>
      <c r="Q43" s="201">
        <f t="shared" si="14"/>
        <v>5.4678437926005072</v>
      </c>
      <c r="R43" s="201">
        <f t="shared" si="15"/>
        <v>5.257151858758661</v>
      </c>
      <c r="S43" s="201">
        <f t="shared" si="16"/>
        <v>5.056750630926822</v>
      </c>
      <c r="T43" s="201">
        <f t="shared" si="17"/>
        <v>4.810656123938422</v>
      </c>
      <c r="U43" s="201">
        <f t="shared" si="18"/>
        <v>4.490274156218689</v>
      </c>
      <c r="V43" s="201">
        <f t="shared" si="19"/>
        <v>4.4101492906213844</v>
      </c>
      <c r="W43" s="201">
        <f t="shared" si="20"/>
        <v>4.1620729905406986</v>
      </c>
      <c r="X43" s="201">
        <f t="shared" si="29"/>
        <v>4.1067024809094939</v>
      </c>
      <c r="Y43" s="201">
        <f t="shared" si="21"/>
        <v>3.9863694851022666</v>
      </c>
      <c r="Z43" s="201">
        <f t="shared" si="30"/>
        <v>4.2127762772747523</v>
      </c>
    </row>
    <row r="44" spans="1:26" ht="15" customHeight="1" x14ac:dyDescent="0.15">
      <c r="A44" s="5"/>
      <c r="B44" s="6" t="s">
        <v>8</v>
      </c>
      <c r="C44" s="14">
        <f t="shared" si="22"/>
        <v>0.32962693784586505</v>
      </c>
      <c r="D44" s="14">
        <f t="shared" si="23"/>
        <v>0.30905930075333204</v>
      </c>
      <c r="E44" s="14">
        <f t="shared" si="24"/>
        <v>0.28650368745834143</v>
      </c>
      <c r="F44" s="14">
        <f t="shared" si="25"/>
        <v>0.30523002957410134</v>
      </c>
      <c r="G44" s="14">
        <f t="shared" si="26"/>
        <v>0.31158357771260997</v>
      </c>
      <c r="H44" s="14">
        <f t="shared" si="27"/>
        <v>0.29641330154690693</v>
      </c>
      <c r="I44" s="14">
        <f t="shared" si="28"/>
        <v>0.2812425231472076</v>
      </c>
      <c r="J44" s="201">
        <f t="shared" si="7"/>
        <v>0.26963976586204863</v>
      </c>
      <c r="K44" s="201">
        <f t="shared" si="8"/>
        <v>0.23846333617747964</v>
      </c>
      <c r="L44" s="201">
        <f t="shared" si="9"/>
        <v>0.22301836684973123</v>
      </c>
      <c r="M44" s="201">
        <f t="shared" si="10"/>
        <v>0.21357682069257999</v>
      </c>
      <c r="N44" s="201">
        <f t="shared" si="11"/>
        <v>0.20279095908969383</v>
      </c>
      <c r="O44" s="201">
        <f t="shared" si="12"/>
        <v>0.19432674473035172</v>
      </c>
      <c r="P44" s="201">
        <f t="shared" si="13"/>
        <v>0.19647173173433971</v>
      </c>
      <c r="Q44" s="201">
        <f t="shared" si="14"/>
        <v>0.18470464285996355</v>
      </c>
      <c r="R44" s="201">
        <f t="shared" si="15"/>
        <v>0.17025308399272099</v>
      </c>
      <c r="S44" s="201">
        <f t="shared" si="16"/>
        <v>0.16442722265086002</v>
      </c>
      <c r="T44" s="201">
        <f t="shared" si="17"/>
        <v>0.15048199594827197</v>
      </c>
      <c r="U44" s="201">
        <f t="shared" si="18"/>
        <v>0.12645931406864738</v>
      </c>
      <c r="V44" s="201">
        <f t="shared" si="19"/>
        <v>0.12537371458770535</v>
      </c>
      <c r="W44" s="201">
        <f t="shared" si="20"/>
        <v>4.1620729905406986</v>
      </c>
      <c r="X44" s="201">
        <f t="shared" si="29"/>
        <v>0.11500735641138925</v>
      </c>
      <c r="Y44" s="201">
        <f t="shared" si="21"/>
        <v>0.10960087821071851</v>
      </c>
      <c r="Z44" s="201">
        <f t="shared" si="30"/>
        <v>0.11259102570584729</v>
      </c>
    </row>
    <row r="45" spans="1:26" ht="15" customHeight="1" x14ac:dyDescent="0.15">
      <c r="A45" s="5"/>
      <c r="B45" s="6" t="s">
        <v>9</v>
      </c>
      <c r="C45" s="14">
        <f t="shared" si="22"/>
        <v>0.74452195509977515</v>
      </c>
      <c r="D45" s="14">
        <f t="shared" si="23"/>
        <v>0.78003386017339149</v>
      </c>
      <c r="E45" s="14">
        <f t="shared" si="24"/>
        <v>0.79178223569631689</v>
      </c>
      <c r="F45" s="14">
        <f t="shared" si="25"/>
        <v>0.76966466870153361</v>
      </c>
      <c r="G45" s="14">
        <f t="shared" si="26"/>
        <v>0.77607875994972764</v>
      </c>
      <c r="H45" s="14">
        <f t="shared" si="27"/>
        <v>0.75273377892832938</v>
      </c>
      <c r="I45" s="14">
        <f t="shared" si="28"/>
        <v>0.70649205252869973</v>
      </c>
      <c r="J45" s="201">
        <f t="shared" si="7"/>
        <v>0.73087721901143909</v>
      </c>
      <c r="K45" s="201">
        <f t="shared" si="8"/>
        <v>0.68548104772373808</v>
      </c>
      <c r="L45" s="201">
        <f t="shared" si="9"/>
        <v>0.71476204499189477</v>
      </c>
      <c r="M45" s="201">
        <f t="shared" si="10"/>
        <v>0.7255552986648639</v>
      </c>
      <c r="N45" s="201">
        <f t="shared" si="11"/>
        <v>0.72322793374466021</v>
      </c>
      <c r="O45" s="201">
        <f t="shared" si="12"/>
        <v>0.7231392451986608</v>
      </c>
      <c r="P45" s="201">
        <f t="shared" si="13"/>
        <v>0.71884758604151988</v>
      </c>
      <c r="Q45" s="201">
        <f t="shared" si="14"/>
        <v>0.73034887000359472</v>
      </c>
      <c r="R45" s="201">
        <f t="shared" si="15"/>
        <v>0.66502171482239636</v>
      </c>
      <c r="S45" s="201">
        <f t="shared" si="16"/>
        <v>0.67948936226055012</v>
      </c>
      <c r="T45" s="201">
        <f t="shared" si="17"/>
        <v>0.67612603724084974</v>
      </c>
      <c r="U45" s="201">
        <f t="shared" si="18"/>
        <v>0.62510194853626788</v>
      </c>
      <c r="V45" s="201">
        <f t="shared" si="19"/>
        <v>0.59846018750021956</v>
      </c>
      <c r="W45" s="201">
        <f t="shared" si="20"/>
        <v>0.12057328212943311</v>
      </c>
      <c r="X45" s="201">
        <f t="shared" si="29"/>
        <v>0.56614631097160117</v>
      </c>
      <c r="Y45" s="201">
        <f t="shared" si="21"/>
        <v>0.54901180599176458</v>
      </c>
      <c r="Z45" s="201">
        <f t="shared" si="30"/>
        <v>0.5667121206782062</v>
      </c>
    </row>
    <row r="46" spans="1:26" ht="15" customHeight="1" x14ac:dyDescent="0.15">
      <c r="A46" s="5"/>
      <c r="B46" s="6" t="s">
        <v>10</v>
      </c>
      <c r="C46" s="14">
        <f t="shared" si="22"/>
        <v>0.14421178530756598</v>
      </c>
      <c r="D46" s="14">
        <f t="shared" si="23"/>
        <v>0.1448715472281244</v>
      </c>
      <c r="E46" s="14">
        <f t="shared" si="24"/>
        <v>0.1370702444688125</v>
      </c>
      <c r="F46" s="14">
        <f t="shared" si="25"/>
        <v>0.14497108485816557</v>
      </c>
      <c r="G46" s="14">
        <f t="shared" si="26"/>
        <v>0.15238793464599917</v>
      </c>
      <c r="H46" s="14">
        <f t="shared" si="27"/>
        <v>0.14820665077345346</v>
      </c>
      <c r="I46" s="14">
        <f t="shared" si="28"/>
        <v>0.13678408429149908</v>
      </c>
      <c r="J46" s="201">
        <f t="shared" si="7"/>
        <v>0.13986192733332278</v>
      </c>
      <c r="K46" s="201">
        <f t="shared" si="8"/>
        <v>0.12650682071788327</v>
      </c>
      <c r="L46" s="201">
        <f t="shared" si="9"/>
        <v>0.12963435104869533</v>
      </c>
      <c r="M46" s="201">
        <f t="shared" si="10"/>
        <v>0.1215570202877982</v>
      </c>
      <c r="N46" s="201">
        <f t="shared" si="11"/>
        <v>0.11987996519638537</v>
      </c>
      <c r="O46" s="201">
        <f t="shared" si="12"/>
        <v>0.11612207916813699</v>
      </c>
      <c r="P46" s="201">
        <f t="shared" si="13"/>
        <v>0.10918783739965839</v>
      </c>
      <c r="Q46" s="201">
        <f t="shared" si="14"/>
        <v>0.10717429894343561</v>
      </c>
      <c r="R46" s="201">
        <f t="shared" si="15"/>
        <v>9.845205962010016E-2</v>
      </c>
      <c r="S46" s="201">
        <f t="shared" si="16"/>
        <v>9.6018135615147729E-2</v>
      </c>
      <c r="T46" s="201">
        <f t="shared" si="17"/>
        <v>9.4162991524067222E-2</v>
      </c>
      <c r="U46" s="201">
        <f t="shared" si="18"/>
        <v>8.716561035366284E-2</v>
      </c>
      <c r="V46" s="201">
        <f t="shared" si="19"/>
        <v>8.1026701609034565E-2</v>
      </c>
      <c r="W46" s="201">
        <f t="shared" si="20"/>
        <v>0.58214614301548018</v>
      </c>
      <c r="X46" s="201">
        <f t="shared" si="29"/>
        <v>7.8479830911464529E-2</v>
      </c>
      <c r="Y46" s="201">
        <f t="shared" si="21"/>
        <v>7.5671501574007205E-2</v>
      </c>
      <c r="Z46" s="201">
        <f t="shared" si="30"/>
        <v>7.8528858611661562E-2</v>
      </c>
    </row>
    <row r="47" spans="1:26" ht="15" customHeight="1" x14ac:dyDescent="0.15">
      <c r="A47" s="5"/>
      <c r="B47" s="6" t="s">
        <v>548</v>
      </c>
      <c r="C47" s="14">
        <f t="shared" si="22"/>
        <v>4.2954510338039293</v>
      </c>
      <c r="D47" s="14">
        <f t="shared" si="23"/>
        <v>4.6722494290356664</v>
      </c>
      <c r="E47" s="14">
        <f t="shared" si="24"/>
        <v>4.6969403771313081</v>
      </c>
      <c r="F47" s="14">
        <f t="shared" si="25"/>
        <v>4.8399255639375198</v>
      </c>
      <c r="G47" s="14">
        <f t="shared" si="26"/>
        <v>5.0696480938416419</v>
      </c>
      <c r="H47" s="14">
        <f t="shared" si="27"/>
        <v>5.0107498573998503</v>
      </c>
      <c r="I47" s="14">
        <f t="shared" si="28"/>
        <v>5.0528853315998319</v>
      </c>
      <c r="J47" s="201">
        <f t="shared" si="7"/>
        <v>5.3042307112179907</v>
      </c>
      <c r="K47" s="201">
        <f t="shared" si="8"/>
        <v>5.2583186502864576</v>
      </c>
      <c r="L47" s="201">
        <f t="shared" si="9"/>
        <v>5.4095744849469263</v>
      </c>
      <c r="M47" s="201">
        <f t="shared" si="10"/>
        <v>5.2814821244670451</v>
      </c>
      <c r="N47" s="201">
        <f t="shared" si="11"/>
        <v>5.2359548870804486</v>
      </c>
      <c r="O47" s="201">
        <f t="shared" si="12"/>
        <v>5.0375992362153896</v>
      </c>
      <c r="P47" s="201">
        <f t="shared" si="13"/>
        <v>4.9858020706840973</v>
      </c>
      <c r="Q47" s="201">
        <f t="shared" si="14"/>
        <v>4.9814874755106926</v>
      </c>
      <c r="R47" s="201">
        <f t="shared" si="15"/>
        <v>4.958660263986892</v>
      </c>
      <c r="S47" s="201">
        <f t="shared" si="16"/>
        <v>4.9818994325559078</v>
      </c>
      <c r="T47" s="201">
        <f t="shared" si="17"/>
        <v>4.9864667726700667</v>
      </c>
      <c r="U47" s="201">
        <f t="shared" si="18"/>
        <v>4.7534312846197473</v>
      </c>
      <c r="V47" s="201">
        <f t="shared" si="19"/>
        <v>4.7111819672480832</v>
      </c>
      <c r="W47" s="201">
        <f t="shared" si="20"/>
        <v>4.6951047190128996</v>
      </c>
      <c r="X47" s="201">
        <f t="shared" si="29"/>
        <v>4.5897783736818898</v>
      </c>
      <c r="Y47" s="201">
        <f t="shared" si="21"/>
        <v>4.5152566023733529</v>
      </c>
      <c r="Z47" s="201">
        <f t="shared" si="30"/>
        <v>4.5331151297302519</v>
      </c>
    </row>
    <row r="48" spans="1:26" ht="15" customHeight="1" x14ac:dyDescent="0.15">
      <c r="A48" s="5"/>
      <c r="B48" s="6" t="s">
        <v>550</v>
      </c>
      <c r="C48" s="14">
        <f t="shared" si="22"/>
        <v>0.32619332390997063</v>
      </c>
      <c r="D48" s="14">
        <f t="shared" si="23"/>
        <v>0.35394107420831961</v>
      </c>
      <c r="E48" s="14">
        <f t="shared" si="24"/>
        <v>0.31176761487024018</v>
      </c>
      <c r="F48" s="14">
        <f t="shared" si="25"/>
        <v>0.2999583537610771</v>
      </c>
      <c r="G48" s="14">
        <f t="shared" si="26"/>
        <v>0.31210724759111858</v>
      </c>
      <c r="H48" s="14">
        <f t="shared" si="27"/>
        <v>0.32176443917920816</v>
      </c>
      <c r="I48" s="14">
        <f t="shared" si="28"/>
        <v>0.29027117557568943</v>
      </c>
      <c r="J48" s="201">
        <f t="shared" si="7"/>
        <v>0.31304519158618332</v>
      </c>
      <c r="K48" s="201">
        <f t="shared" si="8"/>
        <v>0.29787708264881779</v>
      </c>
      <c r="L48" s="201">
        <f t="shared" si="9"/>
        <v>0.31679640803389381</v>
      </c>
      <c r="M48" s="201">
        <f t="shared" si="10"/>
        <v>0.30218848034162915</v>
      </c>
      <c r="N48" s="201">
        <f t="shared" si="11"/>
        <v>0.30687835402068708</v>
      </c>
      <c r="O48" s="201">
        <f t="shared" si="12"/>
        <v>0.29792253547510372</v>
      </c>
      <c r="P48" s="201">
        <f t="shared" si="13"/>
        <v>0.26882111943380943</v>
      </c>
      <c r="Q48" s="201">
        <f t="shared" si="14"/>
        <v>0.26777286848481485</v>
      </c>
      <c r="R48" s="201">
        <f t="shared" si="15"/>
        <v>0.25522285519350812</v>
      </c>
      <c r="S48" s="201">
        <f t="shared" si="16"/>
        <v>0.25369647972436793</v>
      </c>
      <c r="T48" s="201">
        <f t="shared" si="17"/>
        <v>0.23570546296056066</v>
      </c>
      <c r="U48" s="201">
        <f t="shared" si="18"/>
        <v>0.23216491138642265</v>
      </c>
      <c r="V48" s="201">
        <f t="shared" si="19"/>
        <v>0.21819938343193529</v>
      </c>
      <c r="W48" s="201">
        <f t="shared" si="20"/>
        <v>0.21106210060826522</v>
      </c>
      <c r="X48" s="201">
        <f t="shared" si="29"/>
        <v>0.20408901721535788</v>
      </c>
      <c r="Y48" s="201">
        <f t="shared" si="21"/>
        <v>0.1960604040497011</v>
      </c>
      <c r="Z48" s="201">
        <f t="shared" si="30"/>
        <v>0.20295391180186537</v>
      </c>
    </row>
    <row r="49" spans="1:27" ht="15" customHeight="1" x14ac:dyDescent="0.15">
      <c r="A49" s="5"/>
      <c r="B49" s="6" t="s">
        <v>551</v>
      </c>
      <c r="C49" s="14">
        <f t="shared" si="22"/>
        <v>2.6324373508523943E-2</v>
      </c>
      <c r="D49" s="14">
        <f t="shared" si="23"/>
        <v>2.6701814587144497E-2</v>
      </c>
      <c r="E49" s="14">
        <f t="shared" si="24"/>
        <v>2.0426154077705389E-2</v>
      </c>
      <c r="F49" s="14">
        <f t="shared" si="25"/>
        <v>2.0559535670794389E-2</v>
      </c>
      <c r="G49" s="14">
        <f t="shared" si="26"/>
        <v>1.989945538332635E-2</v>
      </c>
      <c r="H49" s="14">
        <f t="shared" si="27"/>
        <v>1.8038309469137426E-2</v>
      </c>
      <c r="I49" s="14">
        <f t="shared" si="28"/>
        <v>1.7154439614115394E-2</v>
      </c>
      <c r="J49" s="201">
        <f t="shared" si="7"/>
        <v>1.9729738965515754E-2</v>
      </c>
      <c r="K49" s="201">
        <f t="shared" si="8"/>
        <v>1.7379531280731567E-2</v>
      </c>
      <c r="L49" s="201">
        <f t="shared" si="9"/>
        <v>1.6943091474449543E-2</v>
      </c>
      <c r="M49" s="201">
        <f t="shared" si="10"/>
        <v>1.4768609941508191E-2</v>
      </c>
      <c r="N49" s="201">
        <f t="shared" si="11"/>
        <v>1.5074726162419717E-2</v>
      </c>
      <c r="O49" s="201">
        <f t="shared" si="12"/>
        <v>1.5573223445289509E-2</v>
      </c>
      <c r="P49" s="201">
        <f t="shared" si="13"/>
        <v>1.4602628709984709E-2</v>
      </c>
      <c r="Q49" s="201">
        <f t="shared" si="14"/>
        <v>1.4984856387228079E-2</v>
      </c>
      <c r="R49" s="201">
        <f t="shared" si="15"/>
        <v>1.2541663645872631E-2</v>
      </c>
      <c r="S49" s="201">
        <f t="shared" si="16"/>
        <v>1.2577455463965036E-2</v>
      </c>
      <c r="T49" s="201">
        <f t="shared" si="17"/>
        <v>1.2515334316489947E-2</v>
      </c>
      <c r="U49" s="201">
        <f t="shared" si="18"/>
        <v>1.1068648933798457E-2</v>
      </c>
      <c r="V49" s="201">
        <f t="shared" si="19"/>
        <v>1.0764720277093281E-2</v>
      </c>
      <c r="W49" s="201">
        <f t="shared" si="20"/>
        <v>1.0774644978600884E-2</v>
      </c>
      <c r="X49" s="201">
        <f t="shared" si="29"/>
        <v>1.0424879941985432E-2</v>
      </c>
      <c r="Y49" s="201">
        <f t="shared" si="21"/>
        <v>1.0311312555971111E-2</v>
      </c>
      <c r="Z49" s="201">
        <f t="shared" si="30"/>
        <v>1.0621566377439308E-2</v>
      </c>
    </row>
    <row r="50" spans="1:27" ht="15" customHeight="1" thickBot="1" x14ac:dyDescent="0.2">
      <c r="A50" s="7">
        <v>3</v>
      </c>
      <c r="B50" s="8" t="s">
        <v>72</v>
      </c>
      <c r="C50" s="15">
        <f t="shared" si="22"/>
        <v>0.30616390928391984</v>
      </c>
      <c r="D50" s="15">
        <f t="shared" si="23"/>
        <v>0.30905930075333204</v>
      </c>
      <c r="E50" s="15">
        <f t="shared" si="24"/>
        <v>0.26285235115784045</v>
      </c>
      <c r="F50" s="15">
        <f t="shared" si="25"/>
        <v>0.25831211483818589</v>
      </c>
      <c r="G50" s="15">
        <f t="shared" si="26"/>
        <v>0.25450356095517385</v>
      </c>
      <c r="H50" s="15">
        <f t="shared" si="27"/>
        <v>0.23011032620088825</v>
      </c>
      <c r="I50" s="15">
        <f t="shared" si="28"/>
        <v>0.2026932470194161</v>
      </c>
      <c r="J50" s="202">
        <f t="shared" si="7"/>
        <v>0.20694303981607637</v>
      </c>
      <c r="K50" s="202">
        <f t="shared" si="8"/>
        <v>0.17622036368369684</v>
      </c>
      <c r="L50" s="202">
        <f t="shared" si="9"/>
        <v>0.17534129549139646</v>
      </c>
      <c r="M50" s="202">
        <f t="shared" si="10"/>
        <v>0.16737757933709282</v>
      </c>
      <c r="N50" s="202">
        <f t="shared" si="11"/>
        <v>0.15972031291135175</v>
      </c>
      <c r="O50" s="202">
        <f t="shared" si="12"/>
        <v>0.16148755616093691</v>
      </c>
      <c r="P50" s="202">
        <f t="shared" si="13"/>
        <v>0.14934506635211633</v>
      </c>
      <c r="Q50" s="202">
        <f t="shared" si="14"/>
        <v>0.14072734694092459</v>
      </c>
      <c r="R50" s="202">
        <f t="shared" si="15"/>
        <v>0.12165413736496453</v>
      </c>
      <c r="S50" s="202">
        <f t="shared" si="16"/>
        <v>0.12424071860745953</v>
      </c>
      <c r="T50" s="202">
        <f t="shared" si="17"/>
        <v>0.10489042093820147</v>
      </c>
      <c r="U50" s="202">
        <f t="shared" si="18"/>
        <v>9.6573961947391526E-2</v>
      </c>
      <c r="V50" s="202">
        <f t="shared" si="19"/>
        <v>8.9642753787125121E-2</v>
      </c>
      <c r="W50" s="202">
        <f t="shared" si="20"/>
        <v>8.5481354336513674E-2</v>
      </c>
      <c r="X50" s="202">
        <f t="shared" si="29"/>
        <v>8.4134645758753929E-2</v>
      </c>
      <c r="Y50" s="202">
        <f t="shared" si="21"/>
        <v>8.3557789764572371E-2</v>
      </c>
      <c r="Z50" s="202">
        <f t="shared" si="30"/>
        <v>8.5914647639172934E-2</v>
      </c>
    </row>
    <row r="51" spans="1:27" ht="9" customHeight="1" x14ac:dyDescent="0.15">
      <c r="A51" s="468" t="s">
        <v>350</v>
      </c>
      <c r="B51" s="469"/>
      <c r="C51" s="476"/>
      <c r="D51" s="476"/>
      <c r="E51" s="478"/>
      <c r="F51" s="479"/>
      <c r="G51" s="479"/>
      <c r="H51" s="479"/>
      <c r="I51" s="479"/>
      <c r="J51" s="479"/>
      <c r="K51" s="479"/>
      <c r="L51" s="479"/>
      <c r="M51" s="49"/>
      <c r="O51" s="4"/>
      <c r="P51" s="4"/>
      <c r="Q51" s="4"/>
      <c r="R51" s="4"/>
      <c r="S51" s="4"/>
    </row>
    <row r="52" spans="1:27" ht="9" customHeight="1" x14ac:dyDescent="0.15">
      <c r="A52" s="468" t="s">
        <v>553</v>
      </c>
      <c r="B52" s="469"/>
      <c r="C52" s="476"/>
      <c r="D52" s="476"/>
      <c r="E52" s="478"/>
      <c r="F52" s="479"/>
      <c r="G52" s="479"/>
      <c r="H52" s="479"/>
      <c r="I52" s="479"/>
      <c r="J52" s="479"/>
      <c r="K52" s="479"/>
      <c r="L52" s="479"/>
      <c r="M52" s="49"/>
      <c r="O52" s="4"/>
      <c r="P52" s="4"/>
      <c r="Q52" s="4"/>
      <c r="R52" s="4"/>
      <c r="S52" s="4"/>
    </row>
    <row r="53" spans="1:27" ht="9" customHeight="1" x14ac:dyDescent="0.15">
      <c r="A53" s="468" t="s">
        <v>321</v>
      </c>
      <c r="B53" s="469"/>
      <c r="C53" s="476"/>
      <c r="D53" s="476"/>
      <c r="E53" s="478"/>
      <c r="F53" s="479"/>
      <c r="G53" s="479"/>
      <c r="H53" s="479"/>
      <c r="I53" s="479"/>
      <c r="J53" s="479"/>
      <c r="K53" s="479"/>
      <c r="L53" s="479"/>
      <c r="M53" s="49"/>
      <c r="O53" s="4"/>
      <c r="P53" s="4"/>
      <c r="Q53" s="4"/>
      <c r="R53" s="4"/>
      <c r="S53" s="4"/>
    </row>
    <row r="54" spans="1:27" ht="9" customHeight="1" x14ac:dyDescent="0.15">
      <c r="A54" s="470" t="s">
        <v>320</v>
      </c>
      <c r="B54" s="471"/>
      <c r="C54" s="471"/>
      <c r="D54" s="480"/>
      <c r="E54" s="480"/>
      <c r="F54" s="480"/>
      <c r="G54" s="480"/>
      <c r="H54" s="480"/>
      <c r="I54" s="480"/>
      <c r="J54" s="480"/>
      <c r="K54" s="480"/>
      <c r="L54" s="480"/>
      <c r="M54" s="51"/>
      <c r="N54" s="12"/>
      <c r="O54" s="4"/>
      <c r="P54" s="4"/>
      <c r="Q54" s="201"/>
      <c r="R54" s="201"/>
      <c r="S54" s="201"/>
      <c r="T54" s="201"/>
      <c r="U54" s="201"/>
      <c r="V54" s="201"/>
      <c r="W54" s="201"/>
      <c r="X54" s="201"/>
      <c r="Y54" s="201"/>
      <c r="Z54" s="201"/>
    </row>
    <row r="55" spans="1:27" ht="10.35" customHeight="1" x14ac:dyDescent="0.15">
      <c r="A55" s="27"/>
      <c r="B55" s="50"/>
      <c r="C55" s="50"/>
      <c r="D55" s="51"/>
      <c r="E55" s="51"/>
      <c r="F55" s="51"/>
      <c r="G55" s="51"/>
      <c r="H55" s="51"/>
      <c r="I55" s="51"/>
      <c r="J55" s="51"/>
      <c r="K55" s="51"/>
      <c r="L55" s="51"/>
      <c r="M55" s="12"/>
      <c r="N55" s="12"/>
      <c r="O55" s="4"/>
      <c r="P55" s="4"/>
      <c r="Q55" s="4"/>
      <c r="R55" s="4"/>
      <c r="S55" s="4"/>
      <c r="T55" s="12"/>
      <c r="U55" s="12"/>
      <c r="V55" s="12"/>
      <c r="W55" s="12"/>
      <c r="X55" s="12"/>
      <c r="Y55" s="12"/>
      <c r="Z55" s="12"/>
    </row>
    <row r="56" spans="1:27" ht="16.350000000000001" customHeight="1" x14ac:dyDescent="0.25">
      <c r="A56" s="54" t="s">
        <v>528</v>
      </c>
      <c r="B56" s="54"/>
      <c r="C56" s="52"/>
      <c r="D56" s="52"/>
      <c r="E56" s="52"/>
      <c r="F56" s="52"/>
      <c r="G56" s="52"/>
      <c r="H56" s="52"/>
      <c r="I56" s="52"/>
      <c r="J56" s="52"/>
      <c r="K56" s="56"/>
    </row>
    <row r="57" spans="1:27" ht="13.35" customHeight="1" x14ac:dyDescent="0.15">
      <c r="A57" s="53" t="s">
        <v>341</v>
      </c>
      <c r="B57" s="53"/>
      <c r="C57" s="52"/>
      <c r="D57" s="52"/>
      <c r="E57" s="52"/>
      <c r="F57" s="52"/>
      <c r="G57" s="52"/>
      <c r="H57" s="52"/>
      <c r="I57" s="52"/>
      <c r="J57" s="52"/>
      <c r="K57" s="56"/>
    </row>
    <row r="58" spans="1:27" ht="5.0999999999999996" customHeight="1" thickBo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1:27" ht="18" customHeight="1" x14ac:dyDescent="0.15">
      <c r="A59" s="1022" t="s">
        <v>15</v>
      </c>
      <c r="B59" s="1022"/>
      <c r="C59" s="747" t="s">
        <v>0</v>
      </c>
      <c r="D59" s="747" t="s">
        <v>1</v>
      </c>
      <c r="E59" s="747" t="s">
        <v>2</v>
      </c>
      <c r="F59" s="748">
        <v>2003</v>
      </c>
      <c r="G59" s="748">
        <v>2004</v>
      </c>
      <c r="H59" s="748">
        <v>2005</v>
      </c>
      <c r="I59" s="748">
        <v>2006</v>
      </c>
      <c r="J59" s="749">
        <v>2007</v>
      </c>
      <c r="K59" s="749">
        <v>2008</v>
      </c>
      <c r="L59" s="749">
        <v>2009</v>
      </c>
      <c r="M59" s="749">
        <v>2010</v>
      </c>
      <c r="N59" s="749">
        <v>2011</v>
      </c>
      <c r="O59" s="749">
        <v>2012</v>
      </c>
      <c r="P59" s="749">
        <v>2013</v>
      </c>
      <c r="Q59" s="749">
        <v>2014</v>
      </c>
      <c r="R59" s="749">
        <v>2015</v>
      </c>
      <c r="S59" s="749">
        <v>2016</v>
      </c>
      <c r="T59" s="750">
        <v>2017</v>
      </c>
      <c r="U59" s="750">
        <v>2018</v>
      </c>
      <c r="V59" s="750">
        <v>2019</v>
      </c>
      <c r="W59" s="750">
        <v>2020</v>
      </c>
      <c r="X59" s="750">
        <v>2021</v>
      </c>
      <c r="Y59" s="750">
        <v>2022</v>
      </c>
      <c r="Z59" s="752" t="s">
        <v>417</v>
      </c>
    </row>
    <row r="60" spans="1:27" ht="3" customHeight="1" x14ac:dyDescent="0.15">
      <c r="A60" s="1"/>
      <c r="B60" s="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46"/>
    </row>
    <row r="61" spans="1:27" ht="15" customHeight="1" x14ac:dyDescent="0.15">
      <c r="A61" s="1"/>
      <c r="B61" s="1" t="s">
        <v>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7" ht="15" customHeight="1" x14ac:dyDescent="0.15">
      <c r="B62" s="9" t="s">
        <v>191</v>
      </c>
      <c r="C62" s="4">
        <v>622.1</v>
      </c>
      <c r="D62" s="4">
        <v>631.70000000000005</v>
      </c>
      <c r="E62" s="4">
        <v>678.1</v>
      </c>
      <c r="F62" s="4">
        <v>704.9</v>
      </c>
      <c r="G62" s="4">
        <v>705.7</v>
      </c>
      <c r="H62" s="4">
        <v>793</v>
      </c>
      <c r="I62" s="4">
        <v>866.4</v>
      </c>
      <c r="J62" s="199">
        <v>939.56645151462601</v>
      </c>
      <c r="K62" s="199">
        <v>1069.7208962777295</v>
      </c>
      <c r="L62" s="199">
        <v>1176.1057897813946</v>
      </c>
      <c r="M62" s="199">
        <v>1243.8236571023624</v>
      </c>
      <c r="N62" s="199">
        <v>1358.7137798330534</v>
      </c>
      <c r="O62" s="199">
        <v>1476.9996294766233</v>
      </c>
      <c r="P62" s="199">
        <v>1529.692810740542</v>
      </c>
      <c r="Q62" s="199">
        <v>1606.6168259900869</v>
      </c>
      <c r="R62" s="199">
        <v>1736.0802311516054</v>
      </c>
      <c r="S62" s="199">
        <v>1846.2799957845775</v>
      </c>
      <c r="T62" s="199">
        <v>1913.7561968351301</v>
      </c>
      <c r="U62" s="199">
        <v>2058.1098053887717</v>
      </c>
      <c r="V62" s="199">
        <v>2149.8239600884599</v>
      </c>
      <c r="W62" s="199">
        <v>2101.8261811994212</v>
      </c>
      <c r="X62" s="199">
        <v>2136.1070817588989</v>
      </c>
      <c r="Y62" s="199">
        <v>2197.2881615115225</v>
      </c>
      <c r="Z62" s="199">
        <v>2172.5277238080025</v>
      </c>
    </row>
    <row r="63" spans="1:27" ht="15" customHeight="1" x14ac:dyDescent="0.15">
      <c r="B63" s="9" t="s">
        <v>530</v>
      </c>
      <c r="C63" s="4"/>
      <c r="D63" s="4"/>
      <c r="E63" s="4"/>
      <c r="F63" s="4"/>
      <c r="G63" s="4"/>
      <c r="H63" s="4"/>
      <c r="I63" s="4"/>
      <c r="J63" s="199">
        <v>870</v>
      </c>
      <c r="K63" s="199">
        <v>990.9</v>
      </c>
      <c r="L63" s="199">
        <v>1095.5999999999999</v>
      </c>
      <c r="M63" s="199">
        <v>1159.5999999999999</v>
      </c>
      <c r="N63" s="199">
        <v>1218.2</v>
      </c>
      <c r="O63" s="199">
        <v>1381.1</v>
      </c>
      <c r="P63" s="199">
        <v>1433.8</v>
      </c>
      <c r="Q63" s="199">
        <v>1503.9</v>
      </c>
      <c r="R63" s="199">
        <v>1621.8</v>
      </c>
      <c r="S63" s="199">
        <v>1714</v>
      </c>
      <c r="T63" s="199">
        <v>1786</v>
      </c>
      <c r="U63" s="199">
        <v>1929</v>
      </c>
      <c r="V63" s="199">
        <v>2014.5719999999999</v>
      </c>
      <c r="W63" s="199">
        <v>1971.202</v>
      </c>
      <c r="X63" s="199">
        <v>1999.002</v>
      </c>
      <c r="Y63" s="199">
        <v>2057.098</v>
      </c>
      <c r="Z63" s="199">
        <v>2035.3230589415252</v>
      </c>
    </row>
    <row r="64" spans="1:27" ht="15" customHeight="1" x14ac:dyDescent="0.15">
      <c r="B64" s="9" t="s">
        <v>192</v>
      </c>
      <c r="C64" s="4">
        <v>77.7</v>
      </c>
      <c r="D64" s="4">
        <v>79.7</v>
      </c>
      <c r="E64" s="4">
        <v>78.599999999999994</v>
      </c>
      <c r="F64" s="4">
        <v>79.8</v>
      </c>
      <c r="G64" s="4">
        <v>84.2</v>
      </c>
      <c r="H64" s="4">
        <v>84.2</v>
      </c>
      <c r="I64" s="4">
        <v>84.8</v>
      </c>
      <c r="J64" s="199">
        <v>84.6</v>
      </c>
      <c r="K64" s="199">
        <v>83.4</v>
      </c>
      <c r="L64" s="199">
        <v>83.6</v>
      </c>
      <c r="M64" s="199">
        <v>84.2</v>
      </c>
      <c r="N64" s="199">
        <v>85.6</v>
      </c>
      <c r="O64" s="199">
        <v>88.3</v>
      </c>
      <c r="P64" s="199">
        <v>87.3</v>
      </c>
      <c r="Q64" s="199">
        <v>86.1</v>
      </c>
      <c r="R64" s="199">
        <v>82.9</v>
      </c>
      <c r="S64" s="199">
        <v>84.9</v>
      </c>
      <c r="T64" s="199">
        <v>83.6</v>
      </c>
      <c r="U64" s="199">
        <v>84.2</v>
      </c>
      <c r="V64" s="199">
        <v>84.451999999999998</v>
      </c>
      <c r="W64" s="199">
        <v>81.045000000000002</v>
      </c>
      <c r="X64" s="199">
        <v>83.147999999999996</v>
      </c>
      <c r="Y64" s="199">
        <v>83.840999999999994</v>
      </c>
      <c r="Z64" s="199">
        <v>84.225999675923191</v>
      </c>
    </row>
    <row r="65" spans="1:26" ht="15" customHeight="1" x14ac:dyDescent="0.15">
      <c r="B65" s="9" t="s">
        <v>193</v>
      </c>
      <c r="C65" s="4">
        <v>122.1</v>
      </c>
      <c r="D65" s="4">
        <v>124.4</v>
      </c>
      <c r="E65" s="4">
        <v>123.4</v>
      </c>
      <c r="F65" s="4">
        <v>123.7</v>
      </c>
      <c r="G65" s="4">
        <v>131.80000000000001</v>
      </c>
      <c r="H65" s="4">
        <v>139</v>
      </c>
      <c r="I65" s="4">
        <v>145.30000000000001</v>
      </c>
      <c r="J65" s="199">
        <v>152.69336636355555</v>
      </c>
      <c r="K65" s="199">
        <v>153.59471849400001</v>
      </c>
      <c r="L65" s="199">
        <v>152.95837931831014</v>
      </c>
      <c r="M65" s="199">
        <v>154.20705248643645</v>
      </c>
      <c r="N65" s="199">
        <v>156.78411624939505</v>
      </c>
      <c r="O65" s="199">
        <v>163.13724835713589</v>
      </c>
      <c r="P65" s="199">
        <v>170.24506613986665</v>
      </c>
      <c r="Q65" s="199">
        <v>180.51984083306047</v>
      </c>
      <c r="R65" s="199">
        <v>190.56707951319225</v>
      </c>
      <c r="S65" s="199">
        <v>199.19893336924656</v>
      </c>
      <c r="T65" s="199">
        <v>210.32487271118595</v>
      </c>
      <c r="U65" s="199">
        <v>219.93463885614148</v>
      </c>
      <c r="V65" s="199">
        <v>231.0115509961332</v>
      </c>
      <c r="W65" s="199">
        <v>226.54013530833669</v>
      </c>
      <c r="X65" s="199">
        <v>234.86623253306163</v>
      </c>
      <c r="Y65" s="199">
        <v>241.87283401530141</v>
      </c>
      <c r="Z65" s="199">
        <v>267.26633349186284</v>
      </c>
    </row>
    <row r="66" spans="1:26" ht="15" customHeight="1" x14ac:dyDescent="0.15">
      <c r="B66" s="9" t="s">
        <v>194</v>
      </c>
      <c r="C66" s="4">
        <v>255.4</v>
      </c>
      <c r="D66" s="4">
        <v>255.4</v>
      </c>
      <c r="E66" s="4">
        <v>263</v>
      </c>
      <c r="F66" s="4">
        <v>269.2</v>
      </c>
      <c r="G66" s="4">
        <v>281.5</v>
      </c>
      <c r="H66" s="4">
        <v>299</v>
      </c>
      <c r="I66" s="4">
        <v>316.8</v>
      </c>
      <c r="J66" s="199">
        <v>320.0685235481543</v>
      </c>
      <c r="K66" s="199">
        <v>320.23116448762926</v>
      </c>
      <c r="L66" s="199">
        <v>322.94809999327646</v>
      </c>
      <c r="M66" s="199">
        <v>337.00320265430099</v>
      </c>
      <c r="N66" s="199">
        <v>351.14586961998867</v>
      </c>
      <c r="O66" s="199">
        <v>365.91543721560129</v>
      </c>
      <c r="P66" s="199">
        <v>378.60242433089485</v>
      </c>
      <c r="Q66" s="199">
        <v>384.76822623546826</v>
      </c>
      <c r="R66" s="199">
        <v>384.34298495698567</v>
      </c>
      <c r="S66" s="199">
        <v>372.99145286675423</v>
      </c>
      <c r="T66" s="199">
        <v>370.07359493440094</v>
      </c>
      <c r="U66" s="199">
        <v>371.96685365707867</v>
      </c>
      <c r="V66" s="199">
        <v>378.27369847937075</v>
      </c>
      <c r="W66" s="199">
        <v>360.66887290637322</v>
      </c>
      <c r="X66" s="199">
        <v>372.39787615674584</v>
      </c>
      <c r="Y66" s="199">
        <v>377.87921882211862</v>
      </c>
      <c r="Z66" s="199">
        <v>389.65293035051678</v>
      </c>
    </row>
    <row r="67" spans="1:26" ht="15" customHeight="1" x14ac:dyDescent="0.15">
      <c r="B67" s="9" t="s">
        <v>195</v>
      </c>
      <c r="C67" s="4">
        <v>15.5</v>
      </c>
      <c r="D67" s="4">
        <v>14.8</v>
      </c>
      <c r="E67" s="4">
        <v>14.5</v>
      </c>
      <c r="F67" s="4">
        <v>15.7</v>
      </c>
      <c r="G67" s="4">
        <v>16.2</v>
      </c>
      <c r="H67" s="4">
        <v>16.5</v>
      </c>
      <c r="I67" s="4">
        <v>16.899999999999999</v>
      </c>
      <c r="J67" s="199">
        <v>16.713896624733284</v>
      </c>
      <c r="K67" s="199">
        <v>16.048394763666668</v>
      </c>
      <c r="L67" s="199">
        <v>15.382862932880899</v>
      </c>
      <c r="M67" s="199">
        <v>15.327630557621834</v>
      </c>
      <c r="N67" s="199">
        <v>15.37505631424056</v>
      </c>
      <c r="O67" s="199">
        <v>15.616858790658204</v>
      </c>
      <c r="P67" s="199">
        <v>16.097784544348912</v>
      </c>
      <c r="Q67" s="199">
        <v>15.418262058134021</v>
      </c>
      <c r="R67" s="199">
        <v>14.752061781059163</v>
      </c>
      <c r="S67" s="199">
        <v>14.56758453384286</v>
      </c>
      <c r="T67" s="199">
        <v>13.733900606473389</v>
      </c>
      <c r="U67" s="199">
        <v>12.415769331766608</v>
      </c>
      <c r="V67" s="199">
        <v>12.755629543291031</v>
      </c>
      <c r="W67" s="199">
        <v>12.3933840890793</v>
      </c>
      <c r="X67" s="199">
        <v>12.370257973361337</v>
      </c>
      <c r="Y67" s="199">
        <v>12.323384412125041</v>
      </c>
      <c r="Z67" s="199">
        <v>12.351860096129014</v>
      </c>
    </row>
    <row r="68" spans="1:26" ht="15" customHeight="1" x14ac:dyDescent="0.15">
      <c r="B68" s="9" t="s">
        <v>196</v>
      </c>
      <c r="C68" s="4">
        <v>16.2</v>
      </c>
      <c r="D68" s="4">
        <v>17.100000000000001</v>
      </c>
      <c r="E68" s="4">
        <v>18.399999999999999</v>
      </c>
      <c r="F68" s="4">
        <v>18.2</v>
      </c>
      <c r="G68" s="4">
        <v>18.5</v>
      </c>
      <c r="H68" s="4">
        <v>19.3</v>
      </c>
      <c r="I68" s="4">
        <v>19.5</v>
      </c>
      <c r="J68" s="199">
        <v>20.81434672180556</v>
      </c>
      <c r="K68" s="199">
        <v>21.171595724444447</v>
      </c>
      <c r="L68" s="199">
        <v>22.641214523333336</v>
      </c>
      <c r="M68" s="199">
        <v>23.912935720308642</v>
      </c>
      <c r="N68" s="199">
        <v>25.15193891944444</v>
      </c>
      <c r="O68" s="199">
        <v>26.66501447689177</v>
      </c>
      <c r="P68" s="199">
        <v>27.042342589777775</v>
      </c>
      <c r="Q68" s="199">
        <v>27.987032118333332</v>
      </c>
      <c r="R68" s="199">
        <v>26.483108266388889</v>
      </c>
      <c r="S68" s="199">
        <v>27.654467318472228</v>
      </c>
      <c r="T68" s="199">
        <v>28.327629455876544</v>
      </c>
      <c r="U68" s="199">
        <v>28.198616282995879</v>
      </c>
      <c r="V68" s="199">
        <v>27.954751219975439</v>
      </c>
      <c r="W68" s="199">
        <v>27.474686372069645</v>
      </c>
      <c r="X68" s="199">
        <v>27.958305004431661</v>
      </c>
      <c r="Y68" s="199">
        <v>28.341638179534957</v>
      </c>
      <c r="Z68" s="199">
        <v>28.545644857176349</v>
      </c>
    </row>
    <row r="69" spans="1:26" ht="15" customHeight="1" x14ac:dyDescent="0.15">
      <c r="B69" s="9" t="s">
        <v>197</v>
      </c>
      <c r="C69" s="4">
        <v>7.1</v>
      </c>
      <c r="D69" s="4">
        <v>7.2</v>
      </c>
      <c r="E69" s="4">
        <v>7.2</v>
      </c>
      <c r="F69" s="4">
        <v>7.8</v>
      </c>
      <c r="G69" s="4">
        <v>8.1999999999999993</v>
      </c>
      <c r="H69" s="4">
        <v>8.6</v>
      </c>
      <c r="I69" s="4">
        <v>8.5</v>
      </c>
      <c r="J69" s="199">
        <v>9.0066802392592606</v>
      </c>
      <c r="K69" s="199">
        <v>8.825497640617284</v>
      </c>
      <c r="L69" s="199">
        <v>9.2787898504444435</v>
      </c>
      <c r="M69" s="199">
        <v>9.0558047044444425</v>
      </c>
      <c r="N69" s="199">
        <v>9.4104232368666647</v>
      </c>
      <c r="O69" s="199">
        <v>9.6669071046746762</v>
      </c>
      <c r="P69" s="199">
        <v>9.2860081999999995</v>
      </c>
      <c r="Q69" s="199">
        <v>9.2667703877777772</v>
      </c>
      <c r="R69" s="199">
        <v>8.8444790077777782</v>
      </c>
      <c r="S69" s="199">
        <v>8.8372940537777769</v>
      </c>
      <c r="T69" s="199">
        <v>8.9085523799999997</v>
      </c>
      <c r="U69" s="199">
        <v>8.8952166616427935</v>
      </c>
      <c r="V69" s="199">
        <v>8.5502045694274393</v>
      </c>
      <c r="W69" s="199">
        <v>8.4852265594444436</v>
      </c>
      <c r="X69" s="199">
        <v>8.7556422937777754</v>
      </c>
      <c r="Y69" s="199">
        <v>8.8251130018430608</v>
      </c>
      <c r="Z69" s="199">
        <v>8.9361674801342765</v>
      </c>
    </row>
    <row r="70" spans="1:26" ht="15" customHeight="1" x14ac:dyDescent="0.15">
      <c r="B70" s="6" t="s">
        <v>549</v>
      </c>
      <c r="C70" s="4">
        <v>178.7</v>
      </c>
      <c r="D70" s="4">
        <v>188.4</v>
      </c>
      <c r="E70" s="4">
        <v>190.9</v>
      </c>
      <c r="F70" s="4">
        <v>197.8</v>
      </c>
      <c r="G70" s="4">
        <v>202.4</v>
      </c>
      <c r="H70" s="4">
        <v>207.1</v>
      </c>
      <c r="I70" s="4">
        <v>245.5</v>
      </c>
      <c r="J70" s="199">
        <v>257.6211160378042</v>
      </c>
      <c r="K70" s="199">
        <v>266.54052276983214</v>
      </c>
      <c r="L70" s="199">
        <v>268.70693766327264</v>
      </c>
      <c r="M70" s="199">
        <v>285.10164329036985</v>
      </c>
      <c r="N70" s="199">
        <v>317.65441124675988</v>
      </c>
      <c r="O70" s="199">
        <v>314.02390941851974</v>
      </c>
      <c r="P70" s="199">
        <v>349.79078303424126</v>
      </c>
      <c r="Q70" s="199">
        <v>358.62993572390616</v>
      </c>
      <c r="R70" s="199">
        <v>386.2546357730568</v>
      </c>
      <c r="S70" s="199">
        <v>400.97960333937357</v>
      </c>
      <c r="T70" s="199">
        <v>415.33649121304501</v>
      </c>
      <c r="U70" s="199">
        <v>452.23436143020251</v>
      </c>
      <c r="V70" s="199">
        <v>488.48443735854397</v>
      </c>
      <c r="W70" s="199">
        <v>497.52538752156556</v>
      </c>
      <c r="X70" s="199">
        <v>504.11203933299595</v>
      </c>
      <c r="Y70" s="199">
        <v>510.96158156569237</v>
      </c>
      <c r="Z70" s="199">
        <v>503.08000285438936</v>
      </c>
    </row>
    <row r="71" spans="1:26" ht="15" customHeight="1" x14ac:dyDescent="0.15">
      <c r="B71" s="6" t="s">
        <v>548</v>
      </c>
      <c r="C71" s="4">
        <v>903.2</v>
      </c>
      <c r="D71" s="4">
        <v>989.7</v>
      </c>
      <c r="E71" s="4">
        <v>1051.5</v>
      </c>
      <c r="F71" s="4">
        <v>1104.8</v>
      </c>
      <c r="G71" s="4">
        <v>1165</v>
      </c>
      <c r="H71" s="4">
        <v>1236.8</v>
      </c>
      <c r="I71" s="4">
        <v>1347</v>
      </c>
      <c r="J71" s="199">
        <v>1455.814925372229</v>
      </c>
      <c r="K71" s="199">
        <v>1565.5282071279396</v>
      </c>
      <c r="L71" s="199">
        <v>1652.1123218322687</v>
      </c>
      <c r="M71" s="199">
        <v>1678.372090593223</v>
      </c>
      <c r="N71" s="199">
        <v>1755.5286562142719</v>
      </c>
      <c r="O71" s="199">
        <v>1790.6696513017671</v>
      </c>
      <c r="P71" s="199">
        <v>1807.8059137818057</v>
      </c>
      <c r="Q71" s="199">
        <v>1840.2259962872304</v>
      </c>
      <c r="R71" s="199">
        <v>1903.1767256046485</v>
      </c>
      <c r="S71" s="199">
        <v>1954.2317411687607</v>
      </c>
      <c r="T71" s="199">
        <v>2013.6737182955262</v>
      </c>
      <c r="U71" s="199">
        <v>2067.1425065071944</v>
      </c>
      <c r="V71" s="199">
        <v>2121.3658522205019</v>
      </c>
      <c r="W71" s="199">
        <v>2135.8813208302035</v>
      </c>
      <c r="X71" s="199">
        <v>2184.9343376475895</v>
      </c>
      <c r="Y71" s="199">
        <v>2246.9356620396557</v>
      </c>
      <c r="Z71" s="199">
        <v>2201.0960876995046</v>
      </c>
    </row>
    <row r="72" spans="1:26" ht="15" customHeight="1" x14ac:dyDescent="0.15">
      <c r="B72" s="6" t="s">
        <v>550</v>
      </c>
      <c r="C72" s="4">
        <v>3.1</v>
      </c>
      <c r="D72" s="4">
        <v>3.4</v>
      </c>
      <c r="E72" s="4">
        <v>3.2</v>
      </c>
      <c r="F72" s="4">
        <v>3.1</v>
      </c>
      <c r="G72" s="4">
        <v>3.2</v>
      </c>
      <c r="H72" s="4">
        <v>3.6</v>
      </c>
      <c r="I72" s="4">
        <v>3.5</v>
      </c>
      <c r="J72" s="199">
        <v>3.8947965421000004</v>
      </c>
      <c r="K72" s="199">
        <v>4.01917259133758</v>
      </c>
      <c r="L72" s="199">
        <v>4.3865017065679996</v>
      </c>
      <c r="M72" s="199">
        <v>4.3517826225239995</v>
      </c>
      <c r="N72" s="199">
        <v>4.6614143952800005</v>
      </c>
      <c r="O72" s="199">
        <v>4.7973932921199998</v>
      </c>
      <c r="P72" s="199">
        <v>4.4202621337382713</v>
      </c>
      <c r="Q72" s="199">
        <v>4.4849348427279994</v>
      </c>
      <c r="R72" s="199">
        <v>4.4380008303373621</v>
      </c>
      <c r="S72" s="199">
        <v>4.5084825524774939</v>
      </c>
      <c r="T72" s="199">
        <v>4.3142295304220522</v>
      </c>
      <c r="U72" s="199">
        <v>4.5748439407972912</v>
      </c>
      <c r="V72" s="199">
        <v>4.4530293069745213</v>
      </c>
      <c r="W72" s="199">
        <v>4.3516747393440003</v>
      </c>
      <c r="X72" s="199">
        <v>4.4033227581280006</v>
      </c>
      <c r="Y72" s="199">
        <v>4.4219439097736597</v>
      </c>
      <c r="Z72" s="199">
        <v>4.4663716061790044</v>
      </c>
    </row>
    <row r="73" spans="1:26" ht="15" customHeight="1" x14ac:dyDescent="0.15">
      <c r="B73" s="6" t="s">
        <v>551</v>
      </c>
      <c r="C73" s="4">
        <v>0.7</v>
      </c>
      <c r="D73" s="4">
        <v>0.8</v>
      </c>
      <c r="E73" s="4">
        <v>0.6</v>
      </c>
      <c r="F73" s="4">
        <v>0.6</v>
      </c>
      <c r="G73" s="4">
        <v>0.6</v>
      </c>
      <c r="H73" s="4">
        <v>0.6</v>
      </c>
      <c r="I73" s="4">
        <v>0.6</v>
      </c>
      <c r="J73" s="199">
        <v>0.74007281593983731</v>
      </c>
      <c r="K73" s="199">
        <v>0.70387043717612008</v>
      </c>
      <c r="L73" s="199">
        <v>0.69581126593999998</v>
      </c>
      <c r="M73" s="199">
        <v>0.63204508984990004</v>
      </c>
      <c r="N73" s="199">
        <v>0.6773595805</v>
      </c>
      <c r="O73" s="199">
        <v>0.74539273635999992</v>
      </c>
      <c r="P73" s="199">
        <v>0.72585134915899996</v>
      </c>
      <c r="Q73" s="199">
        <v>0.74482293857599979</v>
      </c>
      <c r="R73" s="199">
        <v>0.65599278945600004</v>
      </c>
      <c r="S73" s="199">
        <v>0.66955003707360006</v>
      </c>
      <c r="T73" s="199">
        <v>0.68054649144799995</v>
      </c>
      <c r="U73" s="199">
        <v>0.65997904175104705</v>
      </c>
      <c r="V73" s="199">
        <v>0.65710990950854964</v>
      </c>
      <c r="W73" s="199">
        <v>0.66455613720240003</v>
      </c>
      <c r="X73" s="199">
        <v>0.67283795209999997</v>
      </c>
      <c r="Y73" s="199">
        <v>0.69569920771642157</v>
      </c>
      <c r="Z73" s="199">
        <v>0.69924636309999999</v>
      </c>
    </row>
    <row r="74" spans="1:26" ht="15" customHeight="1" thickBot="1" x14ac:dyDescent="0.2">
      <c r="A74" s="18"/>
      <c r="B74" s="8" t="s">
        <v>213</v>
      </c>
      <c r="C74" s="19">
        <v>12.4</v>
      </c>
      <c r="D74" s="19">
        <v>12.6</v>
      </c>
      <c r="E74" s="19">
        <v>11.3</v>
      </c>
      <c r="F74" s="19">
        <v>11.3</v>
      </c>
      <c r="G74" s="19">
        <v>11.2</v>
      </c>
      <c r="H74" s="19">
        <v>10.9</v>
      </c>
      <c r="I74" s="19">
        <v>10.4</v>
      </c>
      <c r="J74" s="203">
        <v>10.894517391099999</v>
      </c>
      <c r="K74" s="203">
        <v>10.085339362678285</v>
      </c>
      <c r="L74" s="203">
        <v>10.279006247604</v>
      </c>
      <c r="M74" s="203">
        <v>10.218058699485209</v>
      </c>
      <c r="N74" s="203">
        <v>10.2918612653592</v>
      </c>
      <c r="O74" s="203">
        <v>11.029406458315982</v>
      </c>
      <c r="P74" s="203">
        <v>10.403074148514934</v>
      </c>
      <c r="Q74" s="203">
        <v>9.9747705018306334</v>
      </c>
      <c r="R74" s="203">
        <v>8.9542333575703452</v>
      </c>
      <c r="S74" s="203">
        <v>9.3522387768933442</v>
      </c>
      <c r="T74" s="203">
        <v>8.1383729286775193</v>
      </c>
      <c r="U74" s="203">
        <v>8.0563635489869441</v>
      </c>
      <c r="V74" s="203">
        <v>7.7501701075763343</v>
      </c>
      <c r="W74" s="203">
        <v>7.4664020324688885</v>
      </c>
      <c r="X74" s="203">
        <v>7.6902523709422921</v>
      </c>
      <c r="Y74" s="203">
        <v>7.98378652815971</v>
      </c>
      <c r="Z74" s="203">
        <v>8.0098296005761078</v>
      </c>
    </row>
    <row r="75" spans="1:26" ht="9" customHeight="1" x14ac:dyDescent="0.15">
      <c r="A75" s="468" t="s">
        <v>350</v>
      </c>
      <c r="B75" s="469"/>
      <c r="C75" s="476"/>
      <c r="D75" s="476"/>
      <c r="E75" s="477"/>
      <c r="F75" s="471"/>
      <c r="G75" s="477"/>
      <c r="H75" s="477"/>
      <c r="I75" s="471"/>
      <c r="J75" s="477"/>
      <c r="K75" s="477"/>
      <c r="L75" s="477"/>
      <c r="M75" s="477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9" customHeight="1" x14ac:dyDescent="0.15">
      <c r="A76" s="468" t="s">
        <v>352</v>
      </c>
      <c r="B76" s="469"/>
      <c r="C76" s="476"/>
      <c r="D76" s="476"/>
      <c r="E76" s="477"/>
      <c r="F76" s="471"/>
      <c r="G76" s="477"/>
      <c r="H76" s="477"/>
      <c r="I76" s="471"/>
      <c r="J76" s="477"/>
      <c r="K76" s="477"/>
      <c r="L76" s="477"/>
      <c r="M76" s="477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9" customHeight="1" x14ac:dyDescent="0.15">
      <c r="A77" s="468" t="s">
        <v>321</v>
      </c>
      <c r="B77" s="469"/>
      <c r="C77" s="476"/>
      <c r="D77" s="476"/>
      <c r="E77" s="477"/>
      <c r="F77" s="471"/>
      <c r="G77" s="477"/>
      <c r="H77" s="477"/>
      <c r="I77" s="471"/>
      <c r="J77" s="477"/>
      <c r="K77" s="477"/>
      <c r="L77" s="477"/>
      <c r="M77" s="477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9" customHeight="1" x14ac:dyDescent="0.15">
      <c r="A78" s="470" t="s">
        <v>320</v>
      </c>
      <c r="B78" s="469"/>
      <c r="C78" s="476"/>
      <c r="D78" s="476"/>
      <c r="E78" s="477"/>
      <c r="F78" s="477"/>
      <c r="G78" s="477"/>
      <c r="H78" s="477"/>
      <c r="I78" s="477"/>
      <c r="J78" s="477"/>
      <c r="K78" s="477"/>
      <c r="L78" s="477"/>
      <c r="M78" s="477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3.35" customHeight="1" x14ac:dyDescent="0.15">
      <c r="A79" s="9"/>
      <c r="B79" s="6"/>
      <c r="C79" s="6"/>
      <c r="D79" s="12"/>
      <c r="E79" s="12"/>
      <c r="F79" s="12"/>
      <c r="G79" s="12"/>
      <c r="H79" s="12"/>
      <c r="I79" s="12"/>
      <c r="J79" s="12"/>
      <c r="K79" s="12"/>
      <c r="L79" s="12"/>
      <c r="M79" s="12"/>
      <c r="T79" s="41"/>
      <c r="U79" s="41"/>
      <c r="V79" s="41"/>
      <c r="W79" s="41"/>
      <c r="X79" s="41"/>
      <c r="Y79" s="41"/>
      <c r="Z79" s="41"/>
    </row>
    <row r="80" spans="1:26" ht="13.35" customHeight="1" x14ac:dyDescent="0.15">
      <c r="T80" s="41"/>
      <c r="U80" s="41"/>
      <c r="V80" s="41"/>
      <c r="W80" s="41"/>
      <c r="X80" s="41"/>
      <c r="Y80" s="41"/>
      <c r="Z80" s="41"/>
    </row>
    <row r="81" spans="1:26" ht="13.35" customHeight="1" x14ac:dyDescent="0.15">
      <c r="A81" s="9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41"/>
      <c r="U81" s="41"/>
      <c r="V81" s="41"/>
      <c r="W81" s="41"/>
      <c r="X81" s="41"/>
      <c r="Y81" s="41"/>
      <c r="Z81" s="41"/>
    </row>
    <row r="82" spans="1:26" ht="13.35" customHeight="1" x14ac:dyDescent="0.15">
      <c r="A82" s="9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3.35" customHeight="1" x14ac:dyDescent="0.15">
      <c r="A83" s="9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3.35" customHeight="1" x14ac:dyDescent="0.15"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3.35" customHeight="1" x14ac:dyDescent="0.15"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3.35" customHeight="1" x14ac:dyDescent="0.15"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3.35" customHeight="1" x14ac:dyDescent="0.15"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3.35" customHeight="1" x14ac:dyDescent="0.15"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3.35" customHeight="1" x14ac:dyDescent="0.15">
      <c r="B89" s="6"/>
      <c r="C89" s="4"/>
      <c r="D89" s="4"/>
      <c r="E89" s="4"/>
      <c r="F89" s="4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3.35" customHeight="1" x14ac:dyDescent="0.15">
      <c r="C90" s="4"/>
      <c r="D90" s="4"/>
      <c r="E90" s="4"/>
      <c r="F90" s="4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3.35" customHeight="1" x14ac:dyDescent="0.15"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3.35" customHeight="1" x14ac:dyDescent="0.15"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</sheetData>
  <mergeCells count="3">
    <mergeCell ref="A5:B5"/>
    <mergeCell ref="A59:B59"/>
    <mergeCell ref="A32:B32"/>
  </mergeCells>
  <phoneticPr fontId="2" type="noConversion"/>
  <printOptions horizontalCentered="1" verticalCentered="1"/>
  <pageMargins left="0.78740157480314965" right="0" top="0" bottom="0" header="0" footer="0"/>
  <pageSetup paperSize="9" scale="110" orientation="landscape" r:id="rId1"/>
  <headerFooter alignWithMargins="0"/>
  <rowBreaks count="2" manualBreakCount="2">
    <brk id="28" max="23" man="1"/>
    <brk id="55" max="23" man="1"/>
  </rowBreaks>
  <ignoredErrors>
    <ignoredError sqref="J5:AA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4" tint="-0.249977111117893"/>
  </sheetPr>
  <dimension ref="A1"/>
  <sheetViews>
    <sheetView showGridLines="0" zoomScaleNormal="100" workbookViewId="0"/>
  </sheetViews>
  <sheetFormatPr baseColWidth="10" defaultColWidth="11" defaultRowHeight="13.35" customHeight="1" x14ac:dyDescent="0.25"/>
  <cols>
    <col min="1" max="16384" width="11" style="38"/>
  </cols>
  <sheetData/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5" tint="0.39997558519241921"/>
  </sheetPr>
  <dimension ref="A1:I40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" style="11" customWidth="1"/>
    <col min="2" max="9" width="10.5" style="11" customWidth="1"/>
    <col min="10" max="16384" width="7" style="11"/>
  </cols>
  <sheetData>
    <row r="1" spans="1:9" ht="9.75" customHeight="1" x14ac:dyDescent="0.15">
      <c r="B1" s="59"/>
      <c r="C1" s="59"/>
      <c r="D1" s="59"/>
      <c r="E1" s="59"/>
      <c r="F1" s="59"/>
      <c r="G1" s="59"/>
      <c r="H1" s="59"/>
      <c r="I1" s="59"/>
    </row>
    <row r="2" spans="1:9" ht="17.25" customHeight="1" x14ac:dyDescent="0.25">
      <c r="A2" s="167" t="s">
        <v>419</v>
      </c>
      <c r="B2" s="60"/>
      <c r="C2" s="60"/>
      <c r="D2" s="60"/>
      <c r="E2" s="60"/>
      <c r="F2" s="60"/>
      <c r="G2" s="60"/>
      <c r="H2" s="60"/>
      <c r="I2" s="60"/>
    </row>
    <row r="3" spans="1:9" s="173" customFormat="1" ht="13.35" customHeight="1" x14ac:dyDescent="0.15">
      <c r="A3" s="171" t="s">
        <v>211</v>
      </c>
      <c r="B3" s="172"/>
      <c r="C3" s="172"/>
      <c r="D3" s="172"/>
      <c r="E3" s="172"/>
      <c r="F3" s="172"/>
      <c r="G3" s="172"/>
      <c r="H3" s="172"/>
      <c r="I3" s="172"/>
    </row>
    <row r="4" spans="1:9" ht="5.0999999999999996" customHeight="1" thickBot="1" x14ac:dyDescent="0.2">
      <c r="A4" s="61"/>
      <c r="B4" s="61"/>
      <c r="C4" s="61"/>
      <c r="D4" s="61"/>
      <c r="E4" s="61"/>
      <c r="F4" s="61"/>
      <c r="G4" s="61"/>
      <c r="H4" s="61"/>
      <c r="I4" s="61"/>
    </row>
    <row r="5" spans="1:9" ht="26.1" customHeight="1" x14ac:dyDescent="0.15">
      <c r="A5" s="754" t="s">
        <v>16</v>
      </c>
      <c r="B5" s="754" t="s">
        <v>17</v>
      </c>
      <c r="C5" s="754" t="s">
        <v>9</v>
      </c>
      <c r="D5" s="754" t="s">
        <v>18</v>
      </c>
      <c r="E5" s="754" t="s">
        <v>8</v>
      </c>
      <c r="F5" s="754" t="s">
        <v>5</v>
      </c>
      <c r="G5" s="754" t="s">
        <v>6</v>
      </c>
      <c r="H5" s="754" t="s">
        <v>7</v>
      </c>
      <c r="I5" s="755" t="s">
        <v>565</v>
      </c>
    </row>
    <row r="6" spans="1:9" ht="18" customHeight="1" x14ac:dyDescent="0.15">
      <c r="A6" s="753" t="s">
        <v>93</v>
      </c>
      <c r="B6" s="856">
        <f t="shared" ref="B6:H6" si="0">(B8+B9+B10+B11+B12+B16+B17+B18+B19+B20+B21+B22+B23+B24+B25+B26+B27+B28+B31+B32+B33+B34+B35+B36)</f>
        <v>191690902</v>
      </c>
      <c r="C6" s="856">
        <f t="shared" si="0"/>
        <v>4483838</v>
      </c>
      <c r="D6" s="856">
        <f t="shared" si="0"/>
        <v>1071971</v>
      </c>
      <c r="E6" s="856">
        <f t="shared" si="0"/>
        <v>1764665</v>
      </c>
      <c r="F6" s="856">
        <f t="shared" si="0"/>
        <v>11238432</v>
      </c>
      <c r="G6" s="856">
        <f t="shared" si="0"/>
        <v>3465175</v>
      </c>
      <c r="H6" s="856">
        <f t="shared" si="0"/>
        <v>5866167.5</v>
      </c>
      <c r="I6" s="856">
        <f t="shared" ref="I6" si="1">(I8+I9+I10+I11+I12+I16+I17+I18+I19+I20+I21+I22+I23+I24+I25+I26+I27+I28+I31+I32+I33+I34+I35+I36)</f>
        <v>933432.89853048138</v>
      </c>
    </row>
    <row r="7" spans="1:9" ht="3" customHeight="1" x14ac:dyDescent="0.15">
      <c r="A7" s="59"/>
      <c r="B7" s="270"/>
      <c r="C7" s="270"/>
      <c r="D7" s="270"/>
      <c r="E7" s="270"/>
      <c r="F7" s="270"/>
      <c r="G7" s="270"/>
      <c r="H7" s="270"/>
      <c r="I7" s="270"/>
    </row>
    <row r="8" spans="1:9" ht="15" customHeight="1" x14ac:dyDescent="0.15">
      <c r="A8" s="26" t="s">
        <v>19</v>
      </c>
      <c r="B8" s="857">
        <v>181330</v>
      </c>
      <c r="C8" s="857">
        <v>0</v>
      </c>
      <c r="D8" s="857">
        <v>0</v>
      </c>
      <c r="E8" s="857">
        <v>94086</v>
      </c>
      <c r="F8" s="857">
        <v>11437</v>
      </c>
      <c r="G8" s="857">
        <v>27921</v>
      </c>
      <c r="H8" s="857">
        <v>17720</v>
      </c>
      <c r="I8" s="273">
        <v>318.66666666666669</v>
      </c>
    </row>
    <row r="9" spans="1:9" ht="15" customHeight="1" x14ac:dyDescent="0.15">
      <c r="A9" s="26" t="s">
        <v>20</v>
      </c>
      <c r="B9" s="857">
        <v>3987073</v>
      </c>
      <c r="C9" s="857">
        <v>105</v>
      </c>
      <c r="D9" s="857">
        <v>0</v>
      </c>
      <c r="E9" s="857">
        <v>296221</v>
      </c>
      <c r="F9" s="857">
        <v>243119</v>
      </c>
      <c r="G9" s="857">
        <v>173258</v>
      </c>
      <c r="H9" s="857">
        <v>268181</v>
      </c>
      <c r="I9" s="273">
        <v>25109.129363814751</v>
      </c>
    </row>
    <row r="10" spans="1:9" ht="15" customHeight="1" x14ac:dyDescent="0.15">
      <c r="A10" s="26" t="s">
        <v>21</v>
      </c>
      <c r="B10" s="857">
        <v>2591887</v>
      </c>
      <c r="C10" s="857">
        <v>0</v>
      </c>
      <c r="D10" s="857">
        <v>0</v>
      </c>
      <c r="E10" s="857">
        <v>105365</v>
      </c>
      <c r="F10" s="857">
        <v>71310</v>
      </c>
      <c r="G10" s="857">
        <v>65400</v>
      </c>
      <c r="H10" s="857">
        <v>109560</v>
      </c>
      <c r="I10" s="273">
        <v>17530.091666666667</v>
      </c>
    </row>
    <row r="11" spans="1:9" ht="15" customHeight="1" x14ac:dyDescent="0.15">
      <c r="A11" s="66" t="s">
        <v>22</v>
      </c>
      <c r="B11" s="857">
        <v>25521509</v>
      </c>
      <c r="C11" s="857">
        <v>8015</v>
      </c>
      <c r="D11" s="857">
        <v>0</v>
      </c>
      <c r="E11" s="857">
        <v>84406</v>
      </c>
      <c r="F11" s="857">
        <v>369947</v>
      </c>
      <c r="G11" s="857">
        <v>103302</v>
      </c>
      <c r="H11" s="857">
        <v>235167</v>
      </c>
      <c r="I11" s="273">
        <v>55033</v>
      </c>
    </row>
    <row r="12" spans="1:9" ht="15" customHeight="1" x14ac:dyDescent="0.15">
      <c r="A12" s="26" t="s">
        <v>23</v>
      </c>
      <c r="B12" s="270">
        <f t="shared" ref="B12:G12" si="2">SUM(B13:B15)</f>
        <v>889358</v>
      </c>
      <c r="C12" s="270">
        <f t="shared" si="2"/>
        <v>1193</v>
      </c>
      <c r="D12" s="270">
        <f t="shared" si="2"/>
        <v>0</v>
      </c>
      <c r="E12" s="270">
        <f t="shared" si="2"/>
        <v>105217</v>
      </c>
      <c r="F12" s="270">
        <f t="shared" si="2"/>
        <v>483579</v>
      </c>
      <c r="G12" s="270">
        <f t="shared" si="2"/>
        <v>291453</v>
      </c>
      <c r="H12" s="270">
        <v>656258</v>
      </c>
      <c r="I12" s="270">
        <v>169411.14166666666</v>
      </c>
    </row>
    <row r="13" spans="1:9" ht="15" customHeight="1" x14ac:dyDescent="0.15">
      <c r="A13" s="66" t="s">
        <v>24</v>
      </c>
      <c r="B13" s="857">
        <v>379163</v>
      </c>
      <c r="C13" s="857">
        <v>1193</v>
      </c>
      <c r="D13" s="857">
        <v>0</v>
      </c>
      <c r="E13" s="857">
        <v>65820</v>
      </c>
      <c r="F13" s="857">
        <v>344151</v>
      </c>
      <c r="G13" s="857">
        <v>77751</v>
      </c>
      <c r="H13" s="857">
        <v>264094.5</v>
      </c>
      <c r="I13" s="273">
        <v>98962.275000000009</v>
      </c>
    </row>
    <row r="14" spans="1:9" ht="15" customHeight="1" x14ac:dyDescent="0.15">
      <c r="A14" s="66" t="s">
        <v>25</v>
      </c>
      <c r="B14" s="857">
        <v>211445</v>
      </c>
      <c r="C14" s="857">
        <v>0</v>
      </c>
      <c r="D14" s="857">
        <v>0</v>
      </c>
      <c r="E14" s="857">
        <v>20711</v>
      </c>
      <c r="F14" s="857">
        <v>103091</v>
      </c>
      <c r="G14" s="857">
        <v>103842</v>
      </c>
      <c r="H14" s="857">
        <v>273014</v>
      </c>
      <c r="I14" s="273">
        <v>64920.008333333331</v>
      </c>
    </row>
    <row r="15" spans="1:9" ht="15" customHeight="1" x14ac:dyDescent="0.15">
      <c r="A15" s="66" t="s">
        <v>26</v>
      </c>
      <c r="B15" s="857">
        <v>298750</v>
      </c>
      <c r="C15" s="857">
        <v>0</v>
      </c>
      <c r="D15" s="857">
        <v>0</v>
      </c>
      <c r="E15" s="857">
        <v>18686</v>
      </c>
      <c r="F15" s="857">
        <v>36337</v>
      </c>
      <c r="G15" s="857">
        <v>109860</v>
      </c>
      <c r="H15" s="857">
        <v>119149.5</v>
      </c>
      <c r="I15" s="273">
        <v>5528.8583333333327</v>
      </c>
    </row>
    <row r="16" spans="1:9" ht="15" customHeight="1" x14ac:dyDescent="0.15">
      <c r="A16" s="26" t="s">
        <v>27</v>
      </c>
      <c r="B16" s="857">
        <v>1529745</v>
      </c>
      <c r="C16" s="857">
        <v>0</v>
      </c>
      <c r="D16" s="857">
        <v>0</v>
      </c>
      <c r="E16" s="857">
        <v>15271</v>
      </c>
      <c r="F16" s="857">
        <v>28499</v>
      </c>
      <c r="G16" s="857">
        <v>98622</v>
      </c>
      <c r="H16" s="857">
        <v>405051</v>
      </c>
      <c r="I16" s="273">
        <v>83168.333333333328</v>
      </c>
    </row>
    <row r="17" spans="1:9" ht="15" customHeight="1" x14ac:dyDescent="0.15">
      <c r="A17" s="66" t="s">
        <v>28</v>
      </c>
      <c r="B17" s="857">
        <v>2627008</v>
      </c>
      <c r="C17" s="857">
        <v>11119</v>
      </c>
      <c r="D17" s="857">
        <v>0</v>
      </c>
      <c r="E17" s="857">
        <v>168033</v>
      </c>
      <c r="F17" s="857">
        <v>671820</v>
      </c>
      <c r="G17" s="857">
        <v>185907</v>
      </c>
      <c r="H17" s="857">
        <v>307203</v>
      </c>
      <c r="I17" s="273">
        <v>18886.5</v>
      </c>
    </row>
    <row r="18" spans="1:9" ht="15" customHeight="1" x14ac:dyDescent="0.15">
      <c r="A18" s="66" t="s">
        <v>401</v>
      </c>
      <c r="B18" s="857">
        <v>92164669</v>
      </c>
      <c r="C18" s="857">
        <v>46625</v>
      </c>
      <c r="D18" s="857">
        <v>18780</v>
      </c>
      <c r="E18" s="857">
        <v>159255</v>
      </c>
      <c r="F18" s="857">
        <v>321147</v>
      </c>
      <c r="G18" s="857">
        <v>503561</v>
      </c>
      <c r="H18" s="857">
        <v>268184</v>
      </c>
      <c r="I18" s="273">
        <v>72321.044166666645</v>
      </c>
    </row>
    <row r="19" spans="1:9" ht="15" customHeight="1" x14ac:dyDescent="0.15">
      <c r="A19" s="26" t="s">
        <v>30</v>
      </c>
      <c r="B19" s="857">
        <v>19902381</v>
      </c>
      <c r="C19" s="857">
        <v>0</v>
      </c>
      <c r="D19" s="857">
        <v>0</v>
      </c>
      <c r="E19" s="857">
        <v>80874</v>
      </c>
      <c r="F19" s="857">
        <v>30121</v>
      </c>
      <c r="G19" s="857">
        <v>195225</v>
      </c>
      <c r="H19" s="857">
        <v>55524</v>
      </c>
      <c r="I19" s="273">
        <v>19217.916666666668</v>
      </c>
    </row>
    <row r="20" spans="1:9" ht="15" customHeight="1" x14ac:dyDescent="0.15">
      <c r="A20" s="26" t="s">
        <v>31</v>
      </c>
      <c r="B20" s="857">
        <v>1756819</v>
      </c>
      <c r="C20" s="857">
        <v>6988</v>
      </c>
      <c r="D20" s="857">
        <v>3479</v>
      </c>
      <c r="E20" s="857">
        <v>101647</v>
      </c>
      <c r="F20" s="857">
        <v>527339</v>
      </c>
      <c r="G20" s="857">
        <v>404816</v>
      </c>
      <c r="H20" s="857">
        <v>285746</v>
      </c>
      <c r="I20" s="273">
        <v>41204.25</v>
      </c>
    </row>
    <row r="21" spans="1:9" ht="15" customHeight="1" x14ac:dyDescent="0.15">
      <c r="A21" s="26" t="s">
        <v>32</v>
      </c>
      <c r="B21" s="857">
        <v>139453</v>
      </c>
      <c r="C21" s="857">
        <v>131076</v>
      </c>
      <c r="D21" s="857">
        <v>44377</v>
      </c>
      <c r="E21" s="857">
        <v>6396</v>
      </c>
      <c r="F21" s="857">
        <v>683544</v>
      </c>
      <c r="G21" s="857">
        <v>53110</v>
      </c>
      <c r="H21" s="857">
        <v>118477.5</v>
      </c>
      <c r="I21" s="273">
        <v>31278.583333333332</v>
      </c>
    </row>
    <row r="22" spans="1:9" ht="15" customHeight="1" x14ac:dyDescent="0.15">
      <c r="A22" s="26" t="s">
        <v>33</v>
      </c>
      <c r="B22" s="857">
        <v>2568571</v>
      </c>
      <c r="C22" s="857">
        <v>121987</v>
      </c>
      <c r="D22" s="857">
        <v>74625</v>
      </c>
      <c r="E22" s="857">
        <v>17118</v>
      </c>
      <c r="F22" s="857">
        <v>1652072</v>
      </c>
      <c r="G22" s="857">
        <v>204941</v>
      </c>
      <c r="H22" s="857">
        <v>359952</v>
      </c>
      <c r="I22" s="273">
        <v>41790.916666666664</v>
      </c>
    </row>
    <row r="23" spans="1:9" ht="15" customHeight="1" x14ac:dyDescent="0.15">
      <c r="A23" s="26" t="s">
        <v>34</v>
      </c>
      <c r="B23" s="857">
        <v>388342</v>
      </c>
      <c r="C23" s="857">
        <v>269108</v>
      </c>
      <c r="D23" s="857">
        <v>129490</v>
      </c>
      <c r="E23" s="857">
        <v>186954</v>
      </c>
      <c r="F23" s="857">
        <v>623222</v>
      </c>
      <c r="G23" s="857">
        <v>156101</v>
      </c>
      <c r="H23" s="857">
        <v>178512</v>
      </c>
      <c r="I23" s="273">
        <v>12577.833333333334</v>
      </c>
    </row>
    <row r="24" spans="1:9" ht="15" customHeight="1" x14ac:dyDescent="0.15">
      <c r="A24" s="66" t="s">
        <v>35</v>
      </c>
      <c r="B24" s="857">
        <v>16948124</v>
      </c>
      <c r="C24" s="857">
        <v>471885</v>
      </c>
      <c r="D24" s="857">
        <v>87938</v>
      </c>
      <c r="E24" s="857">
        <v>31937</v>
      </c>
      <c r="F24" s="857">
        <v>204621</v>
      </c>
      <c r="G24" s="857">
        <v>119024</v>
      </c>
      <c r="H24" s="857">
        <v>219346</v>
      </c>
      <c r="I24" s="273">
        <v>71265.583333333328</v>
      </c>
    </row>
    <row r="25" spans="1:9" ht="15" customHeight="1" x14ac:dyDescent="0.15">
      <c r="A25" s="26" t="s">
        <v>36</v>
      </c>
      <c r="B25" s="857">
        <v>60446</v>
      </c>
      <c r="C25" s="857">
        <v>146156</v>
      </c>
      <c r="D25" s="857">
        <v>38208</v>
      </c>
      <c r="E25" s="857">
        <v>8305</v>
      </c>
      <c r="F25" s="857">
        <v>48070</v>
      </c>
      <c r="G25" s="857">
        <v>13211</v>
      </c>
      <c r="H25" s="857">
        <v>23201.5</v>
      </c>
      <c r="I25" s="273">
        <v>5730.666666666667</v>
      </c>
    </row>
    <row r="26" spans="1:9" ht="15" customHeight="1" x14ac:dyDescent="0.15">
      <c r="A26" s="26" t="s">
        <v>37</v>
      </c>
      <c r="B26" s="857">
        <v>1189233</v>
      </c>
      <c r="C26" s="857">
        <v>79091</v>
      </c>
      <c r="D26" s="857">
        <v>28399</v>
      </c>
      <c r="E26" s="857">
        <v>17078</v>
      </c>
      <c r="F26" s="857">
        <v>35869</v>
      </c>
      <c r="G26" s="857">
        <v>38469</v>
      </c>
      <c r="H26" s="857">
        <v>18651</v>
      </c>
      <c r="I26" s="273">
        <v>5400.333333333333</v>
      </c>
    </row>
    <row r="27" spans="1:9" ht="15" customHeight="1" x14ac:dyDescent="0.15">
      <c r="A27" s="26" t="s">
        <v>38</v>
      </c>
      <c r="B27" s="857">
        <v>578129</v>
      </c>
      <c r="C27" s="857">
        <v>267415</v>
      </c>
      <c r="D27" s="857">
        <v>78579</v>
      </c>
      <c r="E27" s="857">
        <v>159445</v>
      </c>
      <c r="F27" s="857">
        <v>635108</v>
      </c>
      <c r="G27" s="857">
        <v>128976</v>
      </c>
      <c r="H27" s="857">
        <v>421401</v>
      </c>
      <c r="I27" s="273">
        <v>28184.166666666668</v>
      </c>
    </row>
    <row r="28" spans="1:9" ht="15" customHeight="1" x14ac:dyDescent="0.15">
      <c r="A28" s="66" t="s">
        <v>39</v>
      </c>
      <c r="B28" s="270">
        <f t="shared" ref="B28:G28" si="3">SUM(B29:B30)</f>
        <v>306580</v>
      </c>
      <c r="C28" s="270">
        <f t="shared" si="3"/>
        <v>213848</v>
      </c>
      <c r="D28" s="270">
        <f t="shared" si="3"/>
        <v>72271</v>
      </c>
      <c r="E28" s="270">
        <f t="shared" si="3"/>
        <v>108213</v>
      </c>
      <c r="F28" s="270">
        <f t="shared" si="3"/>
        <v>454659</v>
      </c>
      <c r="G28" s="270">
        <f t="shared" si="3"/>
        <v>138421</v>
      </c>
      <c r="H28" s="270">
        <v>293901.5</v>
      </c>
      <c r="I28" s="270">
        <v>28762.241666666665</v>
      </c>
    </row>
    <row r="29" spans="1:9" ht="15" customHeight="1" x14ac:dyDescent="0.15">
      <c r="A29" s="66" t="s">
        <v>40</v>
      </c>
      <c r="B29" s="857">
        <v>188439</v>
      </c>
      <c r="C29" s="857">
        <v>192980</v>
      </c>
      <c r="D29" s="857">
        <v>54013</v>
      </c>
      <c r="E29" s="857">
        <v>55204</v>
      </c>
      <c r="F29" s="857">
        <v>311439</v>
      </c>
      <c r="G29" s="857">
        <v>49414</v>
      </c>
      <c r="H29" s="857">
        <v>188646.5</v>
      </c>
      <c r="I29" s="273">
        <v>17592.424999999999</v>
      </c>
    </row>
    <row r="30" spans="1:9" ht="15" customHeight="1" x14ac:dyDescent="0.15">
      <c r="A30" s="66" t="s">
        <v>41</v>
      </c>
      <c r="B30" s="857">
        <v>118141</v>
      </c>
      <c r="C30" s="857">
        <v>20868</v>
      </c>
      <c r="D30" s="857">
        <v>18258</v>
      </c>
      <c r="E30" s="857">
        <v>53009</v>
      </c>
      <c r="F30" s="857">
        <v>143220</v>
      </c>
      <c r="G30" s="857">
        <v>89007</v>
      </c>
      <c r="H30" s="857">
        <v>105255</v>
      </c>
      <c r="I30" s="273">
        <v>11169.816666666666</v>
      </c>
    </row>
    <row r="31" spans="1:9" ht="15" customHeight="1" x14ac:dyDescent="0.15">
      <c r="A31" s="26" t="s">
        <v>42</v>
      </c>
      <c r="B31" s="857">
        <v>1203466</v>
      </c>
      <c r="C31" s="857">
        <v>672042</v>
      </c>
      <c r="D31" s="857">
        <v>138750</v>
      </c>
      <c r="E31" s="857">
        <v>18142</v>
      </c>
      <c r="F31" s="857">
        <v>1381440</v>
      </c>
      <c r="G31" s="857">
        <v>122270</v>
      </c>
      <c r="H31" s="857">
        <v>441440</v>
      </c>
      <c r="I31" s="273">
        <v>83432.75</v>
      </c>
    </row>
    <row r="32" spans="1:9" ht="15" customHeight="1" x14ac:dyDescent="0.15">
      <c r="A32" s="26" t="s">
        <v>43</v>
      </c>
      <c r="B32" s="857">
        <v>1556940</v>
      </c>
      <c r="C32" s="857">
        <v>2037185</v>
      </c>
      <c r="D32" s="857">
        <v>357075</v>
      </c>
      <c r="E32" s="857">
        <v>0</v>
      </c>
      <c r="F32" s="857">
        <v>2727605</v>
      </c>
      <c r="G32" s="857">
        <v>118775</v>
      </c>
      <c r="H32" s="857">
        <v>750570</v>
      </c>
      <c r="I32" s="273">
        <v>97251.666666666672</v>
      </c>
    </row>
    <row r="33" spans="1:9" ht="15" customHeight="1" x14ac:dyDescent="0.15">
      <c r="A33" s="11" t="s">
        <v>44</v>
      </c>
      <c r="B33" s="857">
        <v>4755028</v>
      </c>
      <c r="C33" s="857">
        <v>0</v>
      </c>
      <c r="D33" s="857">
        <v>0</v>
      </c>
      <c r="E33" s="857">
        <v>0</v>
      </c>
      <c r="F33" s="857">
        <v>9161</v>
      </c>
      <c r="G33" s="857">
        <v>189557</v>
      </c>
      <c r="H33" s="857">
        <v>213905</v>
      </c>
      <c r="I33" s="273">
        <v>20473.333333333332</v>
      </c>
    </row>
    <row r="34" spans="1:9" ht="15" customHeight="1" x14ac:dyDescent="0.15">
      <c r="A34" s="11" t="s">
        <v>45</v>
      </c>
      <c r="B34" s="857">
        <v>4190254</v>
      </c>
      <c r="C34" s="857">
        <v>0</v>
      </c>
      <c r="D34" s="857">
        <v>0</v>
      </c>
      <c r="E34" s="857">
        <v>296</v>
      </c>
      <c r="F34" s="857">
        <v>11255</v>
      </c>
      <c r="G34" s="857">
        <v>80560</v>
      </c>
      <c r="H34" s="857">
        <v>79468</v>
      </c>
      <c r="I34" s="273">
        <v>1170.5833333333333</v>
      </c>
    </row>
    <row r="35" spans="1:9" ht="15" customHeight="1" x14ac:dyDescent="0.15">
      <c r="A35" s="66" t="s">
        <v>46</v>
      </c>
      <c r="B35" s="857">
        <v>6165923</v>
      </c>
      <c r="C35" s="857">
        <v>0</v>
      </c>
      <c r="D35" s="857">
        <v>0</v>
      </c>
      <c r="E35" s="857">
        <v>186</v>
      </c>
      <c r="F35" s="857">
        <v>8628</v>
      </c>
      <c r="G35" s="857">
        <v>43606</v>
      </c>
      <c r="H35" s="857">
        <v>73825</v>
      </c>
      <c r="I35" s="273">
        <v>2962.5</v>
      </c>
    </row>
    <row r="36" spans="1:9" ht="15" customHeight="1" thickBot="1" x14ac:dyDescent="0.2">
      <c r="A36" s="437" t="s">
        <v>47</v>
      </c>
      <c r="B36" s="858">
        <v>488634</v>
      </c>
      <c r="C36" s="858">
        <v>0</v>
      </c>
      <c r="D36" s="858">
        <v>0</v>
      </c>
      <c r="E36" s="858">
        <v>220</v>
      </c>
      <c r="F36" s="858">
        <v>4860</v>
      </c>
      <c r="G36" s="858">
        <v>8689</v>
      </c>
      <c r="H36" s="858">
        <v>64923</v>
      </c>
      <c r="I36" s="501">
        <v>951.66666666666663</v>
      </c>
    </row>
    <row r="37" spans="1:9" ht="9" customHeight="1" x14ac:dyDescent="0.15">
      <c r="A37" s="468" t="s">
        <v>350</v>
      </c>
      <c r="B37" s="470"/>
      <c r="C37" s="470"/>
      <c r="D37" s="470"/>
      <c r="F37" s="66"/>
    </row>
    <row r="38" spans="1:9" ht="9" customHeight="1" x14ac:dyDescent="0.15">
      <c r="A38" s="468" t="s">
        <v>321</v>
      </c>
      <c r="B38" s="470"/>
      <c r="C38" s="470"/>
      <c r="D38" s="470"/>
    </row>
    <row r="39" spans="1:9" ht="9" customHeight="1" x14ac:dyDescent="0.15">
      <c r="A39" s="470" t="s">
        <v>320</v>
      </c>
      <c r="B39" s="475"/>
      <c r="C39" s="475"/>
      <c r="D39" s="475"/>
      <c r="E39" s="68"/>
      <c r="F39" s="68"/>
      <c r="G39" s="68"/>
      <c r="H39" s="68"/>
      <c r="I39" s="68"/>
    </row>
    <row r="40" spans="1:9" ht="13.35" customHeight="1" x14ac:dyDescent="0.15">
      <c r="B40" s="59"/>
      <c r="C40" s="59"/>
      <c r="D40" s="59"/>
      <c r="E40" s="59"/>
      <c r="F40" s="59"/>
      <c r="G40" s="59"/>
      <c r="H40" s="59"/>
      <c r="I40" s="59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B12:G12 B28:G28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1" transitionEvaluation="1" transitionEntry="1" codeName="Hoja5">
    <tabColor theme="9" tint="0.59999389629810485"/>
  </sheetPr>
  <dimension ref="A1:AJ68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2" style="164" customWidth="1"/>
    <col min="2" max="2" width="16.25" style="164" customWidth="1"/>
    <col min="3" max="9" width="7.375" style="164" hidden="1" customWidth="1"/>
    <col min="10" max="18" width="9" style="164" customWidth="1"/>
    <col min="19" max="19" width="11" style="164" customWidth="1"/>
    <col min="20" max="20" width="16.25" style="164" bestFit="1" customWidth="1"/>
    <col min="21" max="28" width="10" style="164" customWidth="1"/>
    <col min="29" max="29" width="6.625" style="164" customWidth="1"/>
    <col min="30" max="30" width="9.25" style="164" bestFit="1" customWidth="1"/>
    <col min="31" max="16384" width="7" style="164"/>
  </cols>
  <sheetData>
    <row r="1" spans="1:36" ht="9" customHeight="1" x14ac:dyDescent="0.15"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</row>
    <row r="2" spans="1:36" ht="12" customHeight="1" x14ac:dyDescent="0.25">
      <c r="A2" s="176" t="s">
        <v>567</v>
      </c>
      <c r="B2" s="872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</row>
    <row r="3" spans="1:36" ht="12" customHeight="1" x14ac:dyDescent="0.25">
      <c r="A3" s="176" t="s">
        <v>568</v>
      </c>
      <c r="B3" s="873"/>
      <c r="M3" s="165"/>
      <c r="N3" s="165"/>
      <c r="O3" s="165"/>
      <c r="P3" s="165"/>
      <c r="Q3" s="165"/>
      <c r="R3" s="165"/>
      <c r="S3" s="871" t="s">
        <v>570</v>
      </c>
      <c r="T3" s="165"/>
      <c r="U3" s="165"/>
      <c r="V3" s="165"/>
      <c r="W3" s="165"/>
      <c r="X3" s="165"/>
    </row>
    <row r="4" spans="1:36" ht="6" customHeight="1" thickBot="1" x14ac:dyDescent="0.2">
      <c r="A4" s="869"/>
      <c r="B4" s="869"/>
      <c r="C4" s="869"/>
      <c r="D4" s="869"/>
      <c r="E4" s="869"/>
      <c r="F4" s="869"/>
      <c r="G4" s="869"/>
      <c r="H4" s="869"/>
      <c r="I4" s="869"/>
      <c r="J4" s="869"/>
      <c r="K4" s="869"/>
      <c r="L4" s="869"/>
      <c r="M4" s="869"/>
      <c r="N4" s="869"/>
      <c r="O4" s="869"/>
      <c r="P4" s="869"/>
      <c r="Q4" s="869"/>
      <c r="R4" s="869"/>
      <c r="S4" s="869"/>
      <c r="T4" s="869"/>
      <c r="U4" s="869"/>
      <c r="V4" s="869"/>
      <c r="W4" s="869"/>
      <c r="X4" s="869"/>
    </row>
    <row r="5" spans="1:36" ht="24" customHeight="1" x14ac:dyDescent="0.15">
      <c r="A5" s="756" t="s">
        <v>351</v>
      </c>
      <c r="B5" s="757" t="s">
        <v>51</v>
      </c>
      <c r="C5" s="757">
        <v>2000</v>
      </c>
      <c r="D5" s="757">
        <v>2001</v>
      </c>
      <c r="E5" s="757">
        <v>2002</v>
      </c>
      <c r="F5" s="757">
        <v>2003</v>
      </c>
      <c r="G5" s="757">
        <v>2004</v>
      </c>
      <c r="H5" s="757">
        <v>2005</v>
      </c>
      <c r="I5" s="757">
        <v>2006</v>
      </c>
      <c r="J5" s="757">
        <v>2007</v>
      </c>
      <c r="K5" s="757">
        <v>2008</v>
      </c>
      <c r="L5" s="757">
        <v>2009</v>
      </c>
      <c r="M5" s="757">
        <v>2010</v>
      </c>
      <c r="N5" s="757">
        <v>2011</v>
      </c>
      <c r="O5" s="757">
        <v>2012</v>
      </c>
      <c r="P5" s="757">
        <v>2013</v>
      </c>
      <c r="Q5" s="757">
        <v>2014</v>
      </c>
      <c r="R5" s="757">
        <v>2015</v>
      </c>
      <c r="S5" s="756" t="s">
        <v>351</v>
      </c>
      <c r="T5" s="757" t="s">
        <v>51</v>
      </c>
      <c r="U5" s="757">
        <v>2016</v>
      </c>
      <c r="V5" s="751">
        <v>2017</v>
      </c>
      <c r="W5" s="758" t="s">
        <v>188</v>
      </c>
      <c r="X5" s="758" t="s">
        <v>313</v>
      </c>
      <c r="Y5" s="758">
        <v>2020</v>
      </c>
      <c r="Z5" s="758">
        <v>2021</v>
      </c>
      <c r="AA5" s="758" t="s">
        <v>427</v>
      </c>
      <c r="AB5" s="758" t="s">
        <v>424</v>
      </c>
      <c r="AE5" s="449"/>
      <c r="AI5" s="166"/>
    </row>
    <row r="6" spans="1:36" ht="12.95" customHeight="1" x14ac:dyDescent="0.15">
      <c r="B6" s="866" t="s">
        <v>49</v>
      </c>
      <c r="C6" s="165">
        <v>88010358</v>
      </c>
      <c r="D6" s="165">
        <v>85621159</v>
      </c>
      <c r="E6" s="165">
        <v>90354182</v>
      </c>
      <c r="F6" s="165">
        <v>92846109</v>
      </c>
      <c r="G6" s="165">
        <v>97761003</v>
      </c>
      <c r="H6" s="165">
        <v>99278818</v>
      </c>
      <c r="I6" s="165">
        <v>117976702</v>
      </c>
      <c r="J6" s="165">
        <v>120227.6</v>
      </c>
      <c r="K6" s="165">
        <v>131179.1</v>
      </c>
      <c r="L6" s="165">
        <v>137838</v>
      </c>
      <c r="M6" s="165">
        <v>130779</v>
      </c>
      <c r="N6" s="165">
        <v>128943.5</v>
      </c>
      <c r="O6" s="165">
        <v>138554.1</v>
      </c>
      <c r="P6" s="165">
        <v>138179.79999999999</v>
      </c>
      <c r="Q6" s="165">
        <v>144703.70000000001</v>
      </c>
      <c r="R6" s="165">
        <v>151000.9</v>
      </c>
      <c r="T6" s="866" t="s">
        <v>49</v>
      </c>
      <c r="U6" s="165">
        <v>158263.20000000001</v>
      </c>
      <c r="V6" s="165">
        <v>156637.70000000001</v>
      </c>
      <c r="W6" s="165">
        <v>160959.31899999999</v>
      </c>
      <c r="X6" s="165">
        <v>168172.6</v>
      </c>
      <c r="Y6" s="165">
        <v>178159.6</v>
      </c>
      <c r="Z6" s="165">
        <v>189374.8</v>
      </c>
      <c r="AA6" s="165">
        <v>190881.9</v>
      </c>
      <c r="AB6" s="165">
        <v>191690.902</v>
      </c>
      <c r="AC6" s="596"/>
      <c r="AD6" s="165"/>
      <c r="AE6" s="165"/>
      <c r="AF6" s="165"/>
      <c r="AG6" s="165"/>
      <c r="AH6" s="620"/>
      <c r="AI6" s="165"/>
      <c r="AJ6" s="165"/>
    </row>
    <row r="7" spans="1:36" ht="12.95" customHeight="1" x14ac:dyDescent="0.15">
      <c r="B7" s="866" t="s">
        <v>206</v>
      </c>
      <c r="C7" s="165">
        <v>283733046</v>
      </c>
      <c r="D7" s="165">
        <v>287860594</v>
      </c>
      <c r="E7" s="165">
        <v>307094298</v>
      </c>
      <c r="F7" s="165">
        <v>310943489</v>
      </c>
      <c r="G7" s="165">
        <v>308485309</v>
      </c>
      <c r="H7" s="165">
        <v>342073628</v>
      </c>
      <c r="I7" s="165">
        <v>368545799</v>
      </c>
      <c r="J7" s="759">
        <v>394749.6</v>
      </c>
      <c r="K7" s="759">
        <v>435909.3</v>
      </c>
      <c r="L7" s="759">
        <v>476340.3</v>
      </c>
      <c r="M7" s="759">
        <v>504986.8</v>
      </c>
      <c r="N7" s="759">
        <v>535421.1</v>
      </c>
      <c r="O7" s="759">
        <v>575566.4</v>
      </c>
      <c r="P7" s="759">
        <v>594004.19999999995</v>
      </c>
      <c r="Q7" s="759">
        <v>621140.1</v>
      </c>
      <c r="R7" s="759">
        <v>645016.19999999995</v>
      </c>
      <c r="T7" s="866" t="s">
        <v>206</v>
      </c>
      <c r="U7" s="759">
        <v>690892.3</v>
      </c>
      <c r="V7" s="759">
        <v>709233</v>
      </c>
      <c r="W7" s="759">
        <v>755841.1</v>
      </c>
      <c r="X7" s="759">
        <v>786256.9</v>
      </c>
      <c r="Y7" s="759">
        <v>753602.3</v>
      </c>
      <c r="Z7" s="759">
        <v>776641.2</v>
      </c>
      <c r="AA7" s="759">
        <v>803595.9</v>
      </c>
      <c r="AB7" s="759">
        <v>789754.21640365478</v>
      </c>
      <c r="AC7" s="596"/>
      <c r="AD7" s="165"/>
      <c r="AE7" s="165"/>
      <c r="AF7" s="165"/>
      <c r="AG7" s="165"/>
      <c r="AH7" s="165"/>
      <c r="AI7" s="165"/>
      <c r="AJ7" s="165"/>
    </row>
    <row r="8" spans="1:36" ht="12.95" customHeight="1" x14ac:dyDescent="0.15">
      <c r="A8" s="850" t="s">
        <v>17</v>
      </c>
      <c r="B8" s="866" t="s">
        <v>380</v>
      </c>
      <c r="C8" s="165">
        <v>510161</v>
      </c>
      <c r="D8" s="165">
        <v>518010</v>
      </c>
      <c r="E8" s="165">
        <v>556076</v>
      </c>
      <c r="F8" s="165">
        <v>577989</v>
      </c>
      <c r="G8" s="165">
        <v>578693</v>
      </c>
      <c r="H8" s="165">
        <v>650296</v>
      </c>
      <c r="I8" s="165">
        <v>710428</v>
      </c>
      <c r="J8" s="165">
        <v>770444</v>
      </c>
      <c r="K8" s="165">
        <v>877171</v>
      </c>
      <c r="L8" s="165">
        <v>964407</v>
      </c>
      <c r="M8" s="165">
        <v>1019935</v>
      </c>
      <c r="N8" s="165">
        <v>1108345</v>
      </c>
      <c r="O8" s="165">
        <v>1211140</v>
      </c>
      <c r="P8" s="165">
        <v>1254348</v>
      </c>
      <c r="Q8" s="165">
        <v>1317426</v>
      </c>
      <c r="R8" s="165">
        <v>1423586</v>
      </c>
      <c r="S8" s="850" t="s">
        <v>17</v>
      </c>
      <c r="T8" s="866" t="s">
        <v>380</v>
      </c>
      <c r="U8" s="165">
        <v>1513950</v>
      </c>
      <c r="V8" s="165">
        <v>1569280</v>
      </c>
      <c r="W8" s="165">
        <v>1687636</v>
      </c>
      <c r="X8" s="165">
        <v>1762855.6472725368</v>
      </c>
      <c r="Y8" s="165">
        <v>1723497.4685835254</v>
      </c>
      <c r="Z8" s="165">
        <v>1751607.8070422972</v>
      </c>
      <c r="AA8" s="165">
        <v>1801776.2924394486</v>
      </c>
      <c r="AB8" s="165">
        <v>1781472.7335225621</v>
      </c>
      <c r="AC8" s="597"/>
    </row>
    <row r="9" spans="1:36" ht="12.95" customHeight="1" x14ac:dyDescent="0.15">
      <c r="A9" s="850"/>
      <c r="B9" s="866" t="s">
        <v>381</v>
      </c>
      <c r="C9" s="760">
        <f>(C8/C7)*1000</f>
        <v>1.7980316610705966</v>
      </c>
      <c r="D9" s="760">
        <f t="shared" ref="D9:I9" si="0">(D8/D7)*1000</f>
        <v>1.7995168869831486</v>
      </c>
      <c r="E9" s="760">
        <f t="shared" si="0"/>
        <v>1.8107662813068577</v>
      </c>
      <c r="F9" s="760">
        <f t="shared" si="0"/>
        <v>1.858823292485793</v>
      </c>
      <c r="G9" s="760">
        <f t="shared" si="0"/>
        <v>1.8759175335639726</v>
      </c>
      <c r="H9" s="760">
        <f t="shared" si="0"/>
        <v>1.9010410238347868</v>
      </c>
      <c r="I9" s="760">
        <f t="shared" si="0"/>
        <v>1.9276518737363222</v>
      </c>
      <c r="J9" s="760">
        <f>(J8/J7)</f>
        <v>1.9517283868052053</v>
      </c>
      <c r="K9" s="760">
        <f t="shared" ref="K9:Y9" si="1">(K8/K7)</f>
        <v>2.0122787010967649</v>
      </c>
      <c r="L9" s="760">
        <f t="shared" si="1"/>
        <v>2.0246176945347685</v>
      </c>
      <c r="M9" s="760">
        <f t="shared" si="1"/>
        <v>2.0197260601663252</v>
      </c>
      <c r="N9" s="760">
        <f t="shared" si="1"/>
        <v>2.0700435601062419</v>
      </c>
      <c r="O9" s="760">
        <f t="shared" si="1"/>
        <v>2.10425764950838</v>
      </c>
      <c r="P9" s="760">
        <f t="shared" si="1"/>
        <v>2.1116820386118484</v>
      </c>
      <c r="Q9" s="760">
        <f t="shared" si="1"/>
        <v>2.120980435814722</v>
      </c>
      <c r="R9" s="760">
        <f t="shared" si="1"/>
        <v>2.207054644519006</v>
      </c>
      <c r="S9" s="850"/>
      <c r="T9" s="866" t="s">
        <v>381</v>
      </c>
      <c r="U9" s="760">
        <f t="shared" si="1"/>
        <v>2.1912966753284122</v>
      </c>
      <c r="V9" s="760">
        <f t="shared" si="1"/>
        <v>2.2126437997103912</v>
      </c>
      <c r="W9" s="760">
        <f t="shared" si="1"/>
        <v>2.2327920511334991</v>
      </c>
      <c r="X9" s="760">
        <f t="shared" si="1"/>
        <v>2.2420860755212919</v>
      </c>
      <c r="Y9" s="760">
        <f t="shared" si="1"/>
        <v>2.2870119538960076</v>
      </c>
      <c r="Z9" s="760">
        <v>2.2553630716718778</v>
      </c>
      <c r="AA9" s="760">
        <v>2.2421422193795992</v>
      </c>
      <c r="AB9" s="760">
        <f>AB8/AB7</f>
        <v>2.2557305760708033</v>
      </c>
      <c r="AC9" s="597"/>
    </row>
    <row r="10" spans="1:36" ht="12.95" customHeight="1" x14ac:dyDescent="0.15">
      <c r="A10" s="851"/>
      <c r="B10" s="867" t="s">
        <v>382</v>
      </c>
      <c r="C10" s="761">
        <v>3.06</v>
      </c>
      <c r="D10" s="761">
        <v>3.19</v>
      </c>
      <c r="E10" s="761">
        <v>3.07</v>
      </c>
      <c r="F10" s="761">
        <v>3.09</v>
      </c>
      <c r="G10" s="761">
        <v>3.48</v>
      </c>
      <c r="H10" s="761">
        <v>3.46</v>
      </c>
      <c r="I10" s="761">
        <v>3.6</v>
      </c>
      <c r="J10" s="761">
        <v>3.63</v>
      </c>
      <c r="K10" s="761">
        <v>4.18</v>
      </c>
      <c r="L10" s="761">
        <v>4.33</v>
      </c>
      <c r="M10" s="761">
        <v>4.6399999999999997</v>
      </c>
      <c r="N10" s="761">
        <v>4.67</v>
      </c>
      <c r="O10" s="761">
        <v>4.7</v>
      </c>
      <c r="P10" s="761">
        <v>4.75</v>
      </c>
      <c r="Q10" s="761">
        <v>4.78</v>
      </c>
      <c r="R10" s="761">
        <v>4.82</v>
      </c>
      <c r="S10" s="851"/>
      <c r="T10" s="867" t="s">
        <v>382</v>
      </c>
      <c r="U10" s="761">
        <v>4.84</v>
      </c>
      <c r="V10" s="761">
        <v>4.84</v>
      </c>
      <c r="W10" s="761">
        <v>4.8600000000000003</v>
      </c>
      <c r="X10" s="761">
        <v>4.67</v>
      </c>
      <c r="Y10" s="761">
        <v>5.0199999999999996</v>
      </c>
      <c r="Z10" s="761">
        <v>5.85</v>
      </c>
      <c r="AA10" s="761">
        <v>6.33</v>
      </c>
      <c r="AB10" s="761">
        <v>6.993880498213537</v>
      </c>
      <c r="AC10" s="597"/>
    </row>
    <row r="11" spans="1:36" ht="12.95" customHeight="1" x14ac:dyDescent="0.15">
      <c r="A11" s="850"/>
      <c r="B11" s="866" t="s">
        <v>319</v>
      </c>
      <c r="C11" s="165">
        <v>14800991</v>
      </c>
      <c r="D11" s="165">
        <v>14727155</v>
      </c>
      <c r="E11" s="165">
        <v>14690547</v>
      </c>
      <c r="F11" s="165">
        <v>14721243</v>
      </c>
      <c r="G11" s="165">
        <v>14696522</v>
      </c>
      <c r="H11" s="165">
        <v>14813786</v>
      </c>
      <c r="I11" s="165">
        <v>14675255</v>
      </c>
      <c r="J11" s="165">
        <v>14580166</v>
      </c>
      <c r="K11" s="165">
        <v>14509628</v>
      </c>
      <c r="L11" s="165">
        <v>14137690</v>
      </c>
      <c r="M11" s="165">
        <v>14159720</v>
      </c>
      <c r="N11" s="165">
        <v>14050173</v>
      </c>
      <c r="O11" s="165">
        <v>12184143</v>
      </c>
      <c r="P11" s="165">
        <v>11830977</v>
      </c>
      <c r="Q11" s="165">
        <v>11652272</v>
      </c>
      <c r="R11" s="165">
        <v>11982580</v>
      </c>
      <c r="S11" s="850"/>
      <c r="T11" s="866" t="s">
        <v>319</v>
      </c>
      <c r="U11" s="165">
        <v>11450657</v>
      </c>
      <c r="V11" s="165">
        <v>11338424</v>
      </c>
      <c r="W11" s="165">
        <v>11330908</v>
      </c>
      <c r="X11" s="165">
        <v>11371637.300000001</v>
      </c>
      <c r="Y11" s="165">
        <v>11071699</v>
      </c>
      <c r="Z11" s="165">
        <v>11266309</v>
      </c>
      <c r="AA11" s="165">
        <v>11210723</v>
      </c>
      <c r="AB11" s="165">
        <v>11238432</v>
      </c>
      <c r="AC11" s="597"/>
      <c r="AD11" s="165"/>
      <c r="AE11" s="165"/>
      <c r="AH11" s="620"/>
    </row>
    <row r="12" spans="1:36" ht="12.95" customHeight="1" x14ac:dyDescent="0.15">
      <c r="A12" s="850"/>
      <c r="B12" s="866" t="s">
        <v>203</v>
      </c>
      <c r="C12" s="165">
        <v>2521661</v>
      </c>
      <c r="D12" s="165">
        <v>2571321</v>
      </c>
      <c r="E12" s="165">
        <v>2517896</v>
      </c>
      <c r="F12" s="165">
        <v>2535935</v>
      </c>
      <c r="G12" s="165">
        <v>2709847</v>
      </c>
      <c r="H12" s="165">
        <v>2685627</v>
      </c>
      <c r="I12" s="165">
        <v>2692776</v>
      </c>
      <c r="J12" s="165">
        <v>2681208</v>
      </c>
      <c r="K12" s="165">
        <v>2678241</v>
      </c>
      <c r="L12" s="165">
        <v>2753681</v>
      </c>
      <c r="M12" s="165">
        <v>2788507</v>
      </c>
      <c r="N12" s="165">
        <v>2844228</v>
      </c>
      <c r="O12" s="165">
        <v>2910166</v>
      </c>
      <c r="P12" s="165">
        <v>2832371</v>
      </c>
      <c r="Q12" s="165">
        <v>2788555</v>
      </c>
      <c r="R12" s="165">
        <v>2698887</v>
      </c>
      <c r="S12" s="850"/>
      <c r="T12" s="866" t="s">
        <v>203</v>
      </c>
      <c r="U12" s="165">
        <v>2745951</v>
      </c>
      <c r="V12" s="165">
        <v>2699282</v>
      </c>
      <c r="W12" s="165">
        <v>2687624</v>
      </c>
      <c r="X12" s="165">
        <v>2682837</v>
      </c>
      <c r="Y12" s="165">
        <v>2544650.7000000002</v>
      </c>
      <c r="Z12" s="165">
        <v>2576572</v>
      </c>
      <c r="AA12" s="165">
        <v>2599913.621120844</v>
      </c>
      <c r="AB12" s="165">
        <v>2594569.5241319025</v>
      </c>
      <c r="AC12" s="597"/>
      <c r="AD12" s="165"/>
      <c r="AE12" s="165"/>
    </row>
    <row r="13" spans="1:36" ht="12.95" customHeight="1" x14ac:dyDescent="0.15">
      <c r="A13" s="850" t="s">
        <v>5</v>
      </c>
      <c r="B13" s="866" t="s">
        <v>380</v>
      </c>
      <c r="C13" s="165">
        <v>31068</v>
      </c>
      <c r="D13" s="165">
        <v>31868</v>
      </c>
      <c r="E13" s="165">
        <v>31437</v>
      </c>
      <c r="F13" s="165">
        <v>31926</v>
      </c>
      <c r="G13" s="165">
        <v>33698</v>
      </c>
      <c r="H13" s="165">
        <v>33686</v>
      </c>
      <c r="I13" s="165">
        <v>33904</v>
      </c>
      <c r="J13" s="165">
        <v>33839</v>
      </c>
      <c r="K13" s="165">
        <v>33350</v>
      </c>
      <c r="L13" s="165">
        <v>33458</v>
      </c>
      <c r="M13" s="165">
        <v>33669</v>
      </c>
      <c r="N13" s="165">
        <v>34256</v>
      </c>
      <c r="O13" s="165">
        <v>35304</v>
      </c>
      <c r="P13" s="165">
        <v>34906</v>
      </c>
      <c r="Q13" s="165">
        <v>34421</v>
      </c>
      <c r="R13" s="165">
        <v>33163</v>
      </c>
      <c r="S13" s="850" t="s">
        <v>5</v>
      </c>
      <c r="T13" s="866" t="s">
        <v>380</v>
      </c>
      <c r="U13" s="165">
        <v>33955</v>
      </c>
      <c r="V13" s="165">
        <v>33458</v>
      </c>
      <c r="W13" s="165">
        <v>33672</v>
      </c>
      <c r="X13" s="165">
        <v>33780.947008904892</v>
      </c>
      <c r="Y13" s="165">
        <v>32310.98789219185</v>
      </c>
      <c r="Z13" s="165">
        <v>33259.223359128613</v>
      </c>
      <c r="AA13" s="165">
        <v>33599.715903510893</v>
      </c>
      <c r="AB13" s="165">
        <v>33690.399870369285</v>
      </c>
      <c r="AC13" s="597"/>
    </row>
    <row r="14" spans="1:36" ht="12.95" customHeight="1" x14ac:dyDescent="0.15">
      <c r="A14" s="850"/>
      <c r="B14" s="866" t="s">
        <v>381</v>
      </c>
      <c r="C14" s="759">
        <f>(C13/C12)*1000</f>
        <v>12.320450687066977</v>
      </c>
      <c r="D14" s="759">
        <f t="shared" ref="D14:P14" si="2">(D13/D12)*1000</f>
        <v>12.393629577948454</v>
      </c>
      <c r="E14" s="759">
        <f t="shared" si="2"/>
        <v>12.485424338415884</v>
      </c>
      <c r="F14" s="759">
        <f t="shared" si="2"/>
        <v>12.589439398091828</v>
      </c>
      <c r="G14" s="759">
        <f t="shared" si="2"/>
        <v>12.435388418608134</v>
      </c>
      <c r="H14" s="759">
        <f t="shared" si="2"/>
        <v>12.543067224152869</v>
      </c>
      <c r="I14" s="759">
        <f t="shared" si="2"/>
        <v>12.590724219170106</v>
      </c>
      <c r="J14" s="759">
        <f t="shared" si="2"/>
        <v>12.620803757112466</v>
      </c>
      <c r="K14" s="759">
        <f t="shared" si="2"/>
        <v>12.452202770400422</v>
      </c>
      <c r="L14" s="759">
        <f t="shared" si="2"/>
        <v>12.150281750137362</v>
      </c>
      <c r="M14" s="759">
        <f t="shared" si="2"/>
        <v>12.07420314885349</v>
      </c>
      <c r="N14" s="759">
        <f t="shared" si="2"/>
        <v>12.044041476281086</v>
      </c>
      <c r="O14" s="759">
        <f t="shared" si="2"/>
        <v>12.131266738735865</v>
      </c>
      <c r="P14" s="759">
        <f t="shared" si="2"/>
        <v>12.323950499422567</v>
      </c>
      <c r="Q14" s="759">
        <f t="shared" ref="Q14:Y14" si="3">(Q13/Q12)*1000</f>
        <v>12.343669032886208</v>
      </c>
      <c r="R14" s="759">
        <f t="shared" si="3"/>
        <v>12.287657838212567</v>
      </c>
      <c r="S14" s="850"/>
      <c r="T14" s="866" t="s">
        <v>381</v>
      </c>
      <c r="U14" s="759">
        <f t="shared" si="3"/>
        <v>12.365479209206574</v>
      </c>
      <c r="V14" s="759">
        <f t="shared" si="3"/>
        <v>12.395148043072195</v>
      </c>
      <c r="W14" s="759">
        <f t="shared" si="3"/>
        <v>12.528538218143609</v>
      </c>
      <c r="X14" s="759">
        <f t="shared" si="3"/>
        <v>12.591501835148723</v>
      </c>
      <c r="Y14" s="759">
        <f t="shared" si="3"/>
        <v>12.697612246817156</v>
      </c>
      <c r="Z14" s="759">
        <v>12.908324795785321</v>
      </c>
      <c r="AA14" s="759">
        <f>AA13/AA12*1000</f>
        <v>12.923397004638094</v>
      </c>
      <c r="AB14" s="759">
        <f>AB13/AB12*1000</f>
        <v>12.984967084912286</v>
      </c>
      <c r="AC14" s="597"/>
    </row>
    <row r="15" spans="1:36" ht="12.95" customHeight="1" x14ac:dyDescent="0.15">
      <c r="A15" s="851"/>
      <c r="B15" s="867" t="s">
        <v>382</v>
      </c>
      <c r="C15" s="761">
        <v>2.99</v>
      </c>
      <c r="D15" s="761">
        <v>3.13</v>
      </c>
      <c r="E15" s="761">
        <v>3.29</v>
      </c>
      <c r="F15" s="761">
        <v>3.29</v>
      </c>
      <c r="G15" s="761">
        <v>3.27</v>
      </c>
      <c r="H15" s="761">
        <v>3.31</v>
      </c>
      <c r="I15" s="761">
        <v>3.32</v>
      </c>
      <c r="J15" s="761">
        <v>3.49</v>
      </c>
      <c r="K15" s="761">
        <v>3.9</v>
      </c>
      <c r="L15" s="761">
        <v>4.13</v>
      </c>
      <c r="M15" s="761">
        <v>4.46</v>
      </c>
      <c r="N15" s="761">
        <v>4.5199999999999996</v>
      </c>
      <c r="O15" s="761">
        <v>4.9000000000000004</v>
      </c>
      <c r="P15" s="761">
        <v>5.04</v>
      </c>
      <c r="Q15" s="761">
        <v>5.72</v>
      </c>
      <c r="R15" s="761">
        <v>5.72</v>
      </c>
      <c r="S15" s="851"/>
      <c r="T15" s="867" t="s">
        <v>382</v>
      </c>
      <c r="U15" s="761">
        <v>5.9</v>
      </c>
      <c r="V15" s="761">
        <v>5.6</v>
      </c>
      <c r="W15" s="761">
        <v>5.56</v>
      </c>
      <c r="X15" s="761">
        <v>5.58</v>
      </c>
      <c r="Y15" s="761">
        <v>5.43</v>
      </c>
      <c r="Z15" s="761">
        <v>5.5839999999999996</v>
      </c>
      <c r="AA15" s="761">
        <v>5.6050000000000004</v>
      </c>
      <c r="AB15" s="761">
        <v>5.6428020331145419</v>
      </c>
      <c r="AC15" s="597"/>
    </row>
    <row r="16" spans="1:36" ht="12.95" customHeight="1" x14ac:dyDescent="0.15">
      <c r="A16" s="850"/>
      <c r="B16" s="866" t="s">
        <v>319</v>
      </c>
      <c r="C16" s="165">
        <v>2845573</v>
      </c>
      <c r="D16" s="165">
        <v>2809888</v>
      </c>
      <c r="E16" s="165">
        <v>2941036</v>
      </c>
      <c r="F16" s="165">
        <v>2990499</v>
      </c>
      <c r="G16" s="165">
        <v>3000199</v>
      </c>
      <c r="H16" s="165">
        <v>3010724</v>
      </c>
      <c r="I16" s="165">
        <v>3073855</v>
      </c>
      <c r="J16" s="165">
        <v>3115772</v>
      </c>
      <c r="K16" s="165">
        <v>3151406</v>
      </c>
      <c r="L16" s="165">
        <v>3256809</v>
      </c>
      <c r="M16" s="165">
        <v>3254413</v>
      </c>
      <c r="N16" s="165">
        <v>3263254</v>
      </c>
      <c r="O16" s="165">
        <v>2987315</v>
      </c>
      <c r="P16" s="165">
        <v>3176115</v>
      </c>
      <c r="Q16" s="165">
        <v>3173015</v>
      </c>
      <c r="R16" s="165">
        <v>3200714</v>
      </c>
      <c r="S16" s="850"/>
      <c r="T16" s="866" t="s">
        <v>319</v>
      </c>
      <c r="U16" s="165">
        <v>3104911</v>
      </c>
      <c r="V16" s="165">
        <v>3217254</v>
      </c>
      <c r="W16" s="165">
        <v>3215742</v>
      </c>
      <c r="X16" s="165">
        <v>3269537.5</v>
      </c>
      <c r="Y16" s="165">
        <v>3270742</v>
      </c>
      <c r="Z16" s="165">
        <v>3372910</v>
      </c>
      <c r="AA16" s="165">
        <v>3455032</v>
      </c>
      <c r="AB16" s="165">
        <v>3465175</v>
      </c>
      <c r="AC16" s="596"/>
      <c r="AD16" s="165"/>
      <c r="AE16" s="165"/>
      <c r="AH16" s="620"/>
    </row>
    <row r="17" spans="1:34" ht="12.95" customHeight="1" x14ac:dyDescent="0.15">
      <c r="A17" s="850"/>
      <c r="B17" s="866" t="s">
        <v>203</v>
      </c>
      <c r="C17" s="165">
        <v>1540534</v>
      </c>
      <c r="D17" s="165">
        <v>1650886</v>
      </c>
      <c r="E17" s="165">
        <v>1637129</v>
      </c>
      <c r="F17" s="165">
        <v>1670387</v>
      </c>
      <c r="G17" s="165">
        <v>1884573</v>
      </c>
      <c r="H17" s="165">
        <v>1991346</v>
      </c>
      <c r="I17" s="165">
        <v>2074715</v>
      </c>
      <c r="J17" s="165">
        <v>2153141</v>
      </c>
      <c r="K17" s="165">
        <v>2131518</v>
      </c>
      <c r="L17" s="165">
        <v>2213057</v>
      </c>
      <c r="M17" s="165">
        <v>2186978</v>
      </c>
      <c r="N17" s="165">
        <v>2298432</v>
      </c>
      <c r="O17" s="165">
        <v>2401634</v>
      </c>
      <c r="P17" s="165">
        <v>2499031</v>
      </c>
      <c r="Q17" s="165">
        <v>2629566</v>
      </c>
      <c r="R17" s="165">
        <v>2764884</v>
      </c>
      <c r="S17" s="850"/>
      <c r="T17" s="866" t="s">
        <v>203</v>
      </c>
      <c r="U17" s="165">
        <v>2876803</v>
      </c>
      <c r="V17" s="165">
        <v>3073656</v>
      </c>
      <c r="W17" s="165">
        <v>3090907</v>
      </c>
      <c r="X17" s="165">
        <v>3284606.4</v>
      </c>
      <c r="Y17" s="165">
        <v>3191164.1</v>
      </c>
      <c r="Z17" s="165">
        <v>3314891</v>
      </c>
      <c r="AA17" s="165">
        <v>3458391.6204906497</v>
      </c>
      <c r="AB17" s="165">
        <v>3775007.7770202439</v>
      </c>
      <c r="AC17" s="597"/>
      <c r="AD17" s="165"/>
      <c r="AE17" s="165"/>
    </row>
    <row r="18" spans="1:34" ht="12.95" customHeight="1" x14ac:dyDescent="0.15">
      <c r="A18" s="850" t="s">
        <v>6</v>
      </c>
      <c r="B18" s="866" t="s">
        <v>380</v>
      </c>
      <c r="C18" s="165">
        <v>91554</v>
      </c>
      <c r="D18" s="165">
        <v>93313</v>
      </c>
      <c r="E18" s="165">
        <v>92530</v>
      </c>
      <c r="F18" s="165">
        <v>92738</v>
      </c>
      <c r="G18" s="165">
        <v>98880</v>
      </c>
      <c r="H18" s="165">
        <v>104254</v>
      </c>
      <c r="I18" s="165">
        <v>109010</v>
      </c>
      <c r="J18" s="165">
        <v>114520</v>
      </c>
      <c r="K18" s="165">
        <v>115196</v>
      </c>
      <c r="L18" s="165">
        <v>114719</v>
      </c>
      <c r="M18" s="165">
        <v>115655</v>
      </c>
      <c r="N18" s="165">
        <v>117588</v>
      </c>
      <c r="O18" s="165">
        <v>122353</v>
      </c>
      <c r="P18" s="165">
        <v>127684</v>
      </c>
      <c r="Q18" s="165">
        <v>135390</v>
      </c>
      <c r="R18" s="165">
        <v>142925</v>
      </c>
      <c r="S18" s="850" t="s">
        <v>6</v>
      </c>
      <c r="T18" s="866" t="s">
        <v>380</v>
      </c>
      <c r="U18" s="165">
        <v>149399</v>
      </c>
      <c r="V18" s="165">
        <v>157824</v>
      </c>
      <c r="W18" s="165">
        <v>162421</v>
      </c>
      <c r="X18" s="165">
        <v>173258.66324709987</v>
      </c>
      <c r="Y18" s="165">
        <v>169804.68148125257</v>
      </c>
      <c r="Z18" s="165">
        <v>176149.67439979623</v>
      </c>
      <c r="AA18" s="165">
        <v>181404.62551147604</v>
      </c>
      <c r="AB18" s="165">
        <v>200449.75011889712</v>
      </c>
      <c r="AC18" s="597"/>
    </row>
    <row r="19" spans="1:34" ht="12.95" customHeight="1" x14ac:dyDescent="0.15">
      <c r="A19" s="850"/>
      <c r="B19" s="866" t="s">
        <v>381</v>
      </c>
      <c r="C19" s="759">
        <f t="shared" ref="C19:P19" si="4">(C18/C17)*1000</f>
        <v>59.43004179070374</v>
      </c>
      <c r="D19" s="759">
        <f t="shared" si="4"/>
        <v>56.522982204707048</v>
      </c>
      <c r="E19" s="759">
        <f t="shared" si="4"/>
        <v>56.519675602838873</v>
      </c>
      <c r="F19" s="759">
        <f t="shared" si="4"/>
        <v>55.518870776652356</v>
      </c>
      <c r="G19" s="759">
        <f t="shared" si="4"/>
        <v>52.468118772793623</v>
      </c>
      <c r="H19" s="759">
        <f t="shared" si="4"/>
        <v>52.353533740495124</v>
      </c>
      <c r="I19" s="759">
        <f t="shared" si="4"/>
        <v>52.542156392564763</v>
      </c>
      <c r="J19" s="759">
        <f t="shared" si="4"/>
        <v>53.187413179164764</v>
      </c>
      <c r="K19" s="759">
        <f t="shared" si="4"/>
        <v>54.044113162544257</v>
      </c>
      <c r="L19" s="759">
        <f t="shared" si="4"/>
        <v>51.837345355316202</v>
      </c>
      <c r="M19" s="759">
        <f t="shared" si="4"/>
        <v>52.883476651342633</v>
      </c>
      <c r="N19" s="759">
        <f t="shared" si="4"/>
        <v>51.160095230139497</v>
      </c>
      <c r="O19" s="759">
        <f t="shared" si="4"/>
        <v>50.945731114732716</v>
      </c>
      <c r="P19" s="759">
        <f t="shared" si="4"/>
        <v>51.093403803314168</v>
      </c>
      <c r="Q19" s="759">
        <f t="shared" ref="Q19:Y19" si="5">(Q18/Q17)*1000</f>
        <v>51.487583882663529</v>
      </c>
      <c r="R19" s="759">
        <f t="shared" si="5"/>
        <v>51.692946250186267</v>
      </c>
      <c r="S19" s="850"/>
      <c r="T19" s="866" t="s">
        <v>381</v>
      </c>
      <c r="U19" s="759">
        <f t="shared" si="5"/>
        <v>51.932301238562395</v>
      </c>
      <c r="V19" s="759">
        <f t="shared" si="5"/>
        <v>51.347320584997149</v>
      </c>
      <c r="W19" s="759">
        <f t="shared" si="5"/>
        <v>52.548006135415918</v>
      </c>
      <c r="X19" s="759">
        <f t="shared" si="5"/>
        <v>52.748683448677404</v>
      </c>
      <c r="Y19" s="759">
        <f t="shared" si="5"/>
        <v>53.210889869703841</v>
      </c>
      <c r="Z19" s="759">
        <v>53.138911131779146</v>
      </c>
      <c r="AA19" s="759">
        <f>AA18/AA17*1000</f>
        <v>52.453465488601829</v>
      </c>
      <c r="AB19" s="759">
        <f>AB18/AB17*1000</f>
        <v>53.09916216308293</v>
      </c>
      <c r="AC19" s="597"/>
    </row>
    <row r="20" spans="1:34" ht="12.95" customHeight="1" x14ac:dyDescent="0.15">
      <c r="A20" s="851"/>
      <c r="B20" s="867" t="s">
        <v>382</v>
      </c>
      <c r="C20" s="761">
        <v>3.31</v>
      </c>
      <c r="D20" s="761">
        <v>3.34</v>
      </c>
      <c r="E20" s="761">
        <v>3.35</v>
      </c>
      <c r="F20" s="761">
        <v>3.39</v>
      </c>
      <c r="G20" s="761">
        <v>3.42</v>
      </c>
      <c r="H20" s="761">
        <v>3.43</v>
      </c>
      <c r="I20" s="761">
        <v>3.47</v>
      </c>
      <c r="J20" s="761">
        <v>3.5</v>
      </c>
      <c r="K20" s="761">
        <v>3.8</v>
      </c>
      <c r="L20" s="761">
        <v>4.12</v>
      </c>
      <c r="M20" s="761">
        <v>4.25</v>
      </c>
      <c r="N20" s="761">
        <v>5.05</v>
      </c>
      <c r="O20" s="761">
        <v>5.24</v>
      </c>
      <c r="P20" s="761">
        <v>5.91</v>
      </c>
      <c r="Q20" s="761">
        <v>6.07</v>
      </c>
      <c r="R20" s="761">
        <v>6.42</v>
      </c>
      <c r="S20" s="851"/>
      <c r="T20" s="867" t="s">
        <v>382</v>
      </c>
      <c r="U20" s="761">
        <v>6.77</v>
      </c>
      <c r="V20" s="761">
        <v>6.96</v>
      </c>
      <c r="W20" s="761">
        <v>7.05</v>
      </c>
      <c r="X20" s="761">
        <v>6.94</v>
      </c>
      <c r="Y20" s="761">
        <v>6.72</v>
      </c>
      <c r="Z20" s="761">
        <v>6.9539999999999997</v>
      </c>
      <c r="AA20" s="761">
        <v>7.0490000000000004</v>
      </c>
      <c r="AB20" s="761">
        <v>7.1917169662497269</v>
      </c>
      <c r="AC20" s="597"/>
    </row>
    <row r="21" spans="1:34" ht="12.95" customHeight="1" x14ac:dyDescent="0.15">
      <c r="A21" s="850"/>
      <c r="B21" s="866" t="s">
        <v>319</v>
      </c>
      <c r="C21" s="165">
        <v>4980291</v>
      </c>
      <c r="D21" s="165">
        <v>5035612</v>
      </c>
      <c r="E21" s="165">
        <v>5163700</v>
      </c>
      <c r="F21" s="165">
        <v>5193414</v>
      </c>
      <c r="G21" s="165">
        <v>5184822</v>
      </c>
      <c r="H21" s="165">
        <v>5249783</v>
      </c>
      <c r="I21" s="165">
        <v>5241102</v>
      </c>
      <c r="J21" s="165">
        <v>5420865</v>
      </c>
      <c r="K21" s="165">
        <v>5442989</v>
      </c>
      <c r="L21" s="165">
        <v>5459435</v>
      </c>
      <c r="M21" s="165">
        <v>5520200</v>
      </c>
      <c r="N21" s="165">
        <v>5589173</v>
      </c>
      <c r="O21" s="165">
        <v>5660984</v>
      </c>
      <c r="P21" s="165">
        <v>5555988</v>
      </c>
      <c r="Q21" s="165">
        <v>5577959</v>
      </c>
      <c r="R21" s="165">
        <v>5553470</v>
      </c>
      <c r="S21" s="850"/>
      <c r="T21" s="866" t="s">
        <v>319</v>
      </c>
      <c r="U21" s="165">
        <v>5525454</v>
      </c>
      <c r="V21" s="165">
        <v>5535569</v>
      </c>
      <c r="W21" s="165">
        <v>5595483</v>
      </c>
      <c r="X21" s="165">
        <v>5599893</v>
      </c>
      <c r="Y21" s="165">
        <v>5688461</v>
      </c>
      <c r="Z21" s="165">
        <v>5853660</v>
      </c>
      <c r="AA21" s="165">
        <v>5862305</v>
      </c>
      <c r="AB21" s="165">
        <v>5866167.5</v>
      </c>
      <c r="AC21" s="597"/>
      <c r="AD21" s="165"/>
      <c r="AE21" s="165"/>
      <c r="AH21" s="620"/>
    </row>
    <row r="22" spans="1:34" ht="12.95" customHeight="1" x14ac:dyDescent="0.15">
      <c r="A22" s="850"/>
      <c r="B22" s="866" t="s">
        <v>203</v>
      </c>
      <c r="C22" s="165">
        <v>875746</v>
      </c>
      <c r="D22" s="165">
        <v>920031</v>
      </c>
      <c r="E22" s="165">
        <v>951383</v>
      </c>
      <c r="F22" s="165">
        <v>986402</v>
      </c>
      <c r="G22" s="165">
        <v>1020294</v>
      </c>
      <c r="H22" s="165">
        <v>1074578</v>
      </c>
      <c r="I22" s="165">
        <v>1127321</v>
      </c>
      <c r="J22" s="165">
        <v>1138578</v>
      </c>
      <c r="K22" s="165">
        <v>1151906</v>
      </c>
      <c r="L22" s="165">
        <v>1168497</v>
      </c>
      <c r="M22" s="165">
        <v>1218723</v>
      </c>
      <c r="N22" s="165">
        <v>1266710</v>
      </c>
      <c r="O22" s="165">
        <v>1319404</v>
      </c>
      <c r="P22" s="165">
        <v>1375095</v>
      </c>
      <c r="Q22" s="165">
        <v>1376391</v>
      </c>
      <c r="R22" s="165">
        <v>1367797</v>
      </c>
      <c r="S22" s="850"/>
      <c r="T22" s="866" t="s">
        <v>203</v>
      </c>
      <c r="U22" s="165">
        <v>1364230</v>
      </c>
      <c r="V22" s="165">
        <v>1331223</v>
      </c>
      <c r="W22" s="165">
        <v>1348165</v>
      </c>
      <c r="X22" s="165">
        <v>1357066.5</v>
      </c>
      <c r="Y22" s="165">
        <v>1250069</v>
      </c>
      <c r="Z22" s="165">
        <v>1303070</v>
      </c>
      <c r="AA22" s="165">
        <v>1316220.0994654137</v>
      </c>
      <c r="AB22" s="165">
        <v>1344664.4525054176</v>
      </c>
      <c r="AC22" s="597"/>
      <c r="AD22" s="165"/>
      <c r="AE22" s="165"/>
    </row>
    <row r="23" spans="1:34" ht="12.95" customHeight="1" x14ac:dyDescent="0.15">
      <c r="A23" s="850" t="s">
        <v>7</v>
      </c>
      <c r="B23" s="866" t="s">
        <v>380</v>
      </c>
      <c r="C23" s="165">
        <v>130249</v>
      </c>
      <c r="D23" s="165">
        <v>130269</v>
      </c>
      <c r="E23" s="165">
        <v>134137</v>
      </c>
      <c r="F23" s="165">
        <v>137271</v>
      </c>
      <c r="G23" s="165">
        <v>143554</v>
      </c>
      <c r="H23" s="165">
        <v>152497</v>
      </c>
      <c r="I23" s="165">
        <v>161578</v>
      </c>
      <c r="J23" s="165">
        <v>163235</v>
      </c>
      <c r="K23" s="165">
        <v>163318</v>
      </c>
      <c r="L23" s="165">
        <v>164704</v>
      </c>
      <c r="M23" s="165">
        <v>171872</v>
      </c>
      <c r="N23" s="165">
        <v>179084</v>
      </c>
      <c r="O23" s="165">
        <v>186617</v>
      </c>
      <c r="P23" s="165">
        <v>193087</v>
      </c>
      <c r="Q23" s="165">
        <v>196232</v>
      </c>
      <c r="R23" s="165">
        <v>196015</v>
      </c>
      <c r="S23" s="850" t="s">
        <v>7</v>
      </c>
      <c r="T23" s="866" t="s">
        <v>380</v>
      </c>
      <c r="U23" s="165">
        <v>192703</v>
      </c>
      <c r="V23" s="165">
        <v>188738</v>
      </c>
      <c r="W23" s="165">
        <v>189703</v>
      </c>
      <c r="X23" s="165">
        <v>192919.58622447914</v>
      </c>
      <c r="Y23" s="165">
        <v>183941.1251822504</v>
      </c>
      <c r="Z23" s="165">
        <v>189922.91683994033</v>
      </c>
      <c r="AA23" s="165">
        <v>192718.40159928048</v>
      </c>
      <c r="AB23" s="165">
        <v>198722.99447876358</v>
      </c>
      <c r="AC23" s="597"/>
    </row>
    <row r="24" spans="1:34" ht="12.95" customHeight="1" x14ac:dyDescent="0.15">
      <c r="A24" s="850"/>
      <c r="B24" s="866" t="s">
        <v>381</v>
      </c>
      <c r="C24" s="759">
        <f t="shared" ref="C24:P24" si="6">(C23/C22)*1000</f>
        <v>148.72919773541642</v>
      </c>
      <c r="D24" s="759">
        <f t="shared" si="6"/>
        <v>141.59196809672716</v>
      </c>
      <c r="E24" s="759">
        <f t="shared" si="6"/>
        <v>140.99158803552302</v>
      </c>
      <c r="F24" s="759">
        <f t="shared" si="6"/>
        <v>139.16334314001796</v>
      </c>
      <c r="G24" s="759">
        <f t="shared" si="6"/>
        <v>140.69866136623367</v>
      </c>
      <c r="H24" s="759">
        <f t="shared" si="6"/>
        <v>141.91338367247423</v>
      </c>
      <c r="I24" s="759">
        <f t="shared" si="6"/>
        <v>143.32918485506789</v>
      </c>
      <c r="J24" s="759">
        <f t="shared" si="6"/>
        <v>143.3674284941392</v>
      </c>
      <c r="K24" s="759">
        <f t="shared" si="6"/>
        <v>141.7806661307433</v>
      </c>
      <c r="L24" s="759">
        <f t="shared" si="6"/>
        <v>140.95372089102494</v>
      </c>
      <c r="M24" s="759">
        <f t="shared" si="6"/>
        <v>141.02630376221666</v>
      </c>
      <c r="N24" s="759">
        <f t="shared" si="6"/>
        <v>141.37726867238754</v>
      </c>
      <c r="O24" s="759">
        <f t="shared" si="6"/>
        <v>141.44037762504888</v>
      </c>
      <c r="P24" s="759">
        <f t="shared" si="6"/>
        <v>140.41720753838825</v>
      </c>
      <c r="Q24" s="759">
        <f t="shared" ref="Q24:Y24" si="7">(Q23/Q22)*1000</f>
        <v>142.56995286949711</v>
      </c>
      <c r="R24" s="759">
        <f t="shared" si="7"/>
        <v>143.30708431148776</v>
      </c>
      <c r="S24" s="850"/>
      <c r="T24" s="866" t="s">
        <v>381</v>
      </c>
      <c r="U24" s="759">
        <f t="shared" si="7"/>
        <v>141.25404074093078</v>
      </c>
      <c r="V24" s="759">
        <f t="shared" si="7"/>
        <v>141.7778989695941</v>
      </c>
      <c r="W24" s="759">
        <f t="shared" si="7"/>
        <v>140.71200483620328</v>
      </c>
      <c r="X24" s="759">
        <f t="shared" si="7"/>
        <v>142.1592723897312</v>
      </c>
      <c r="Y24" s="759">
        <f t="shared" si="7"/>
        <v>147.14477775406829</v>
      </c>
      <c r="Z24" s="759">
        <v>145.75039632378494</v>
      </c>
      <c r="AA24" s="759">
        <f>AA23/AA22*1000</f>
        <v>146.41806615592145</v>
      </c>
      <c r="AB24" s="759">
        <f>AB23/AB22*1000</f>
        <v>147.78630766099093</v>
      </c>
      <c r="AC24" s="597"/>
    </row>
    <row r="25" spans="1:34" ht="12.95" customHeight="1" x14ac:dyDescent="0.15">
      <c r="A25" s="851"/>
      <c r="B25" s="867" t="s">
        <v>382</v>
      </c>
      <c r="C25" s="761">
        <v>3.34</v>
      </c>
      <c r="D25" s="761">
        <v>3.41</v>
      </c>
      <c r="E25" s="761">
        <v>3.29</v>
      </c>
      <c r="F25" s="761">
        <v>3.52</v>
      </c>
      <c r="G25" s="761">
        <v>3.33</v>
      </c>
      <c r="H25" s="761">
        <v>3.36</v>
      </c>
      <c r="I25" s="761">
        <v>3.4</v>
      </c>
      <c r="J25" s="761">
        <v>3.5</v>
      </c>
      <c r="K25" s="761">
        <v>3.77</v>
      </c>
      <c r="L25" s="761">
        <v>4.08</v>
      </c>
      <c r="M25" s="761">
        <v>4.0999999999999996</v>
      </c>
      <c r="N25" s="761">
        <v>4.25</v>
      </c>
      <c r="O25" s="761">
        <v>4.6900000000000004</v>
      </c>
      <c r="P25" s="761">
        <v>4.84</v>
      </c>
      <c r="Q25" s="761">
        <v>5.23</v>
      </c>
      <c r="R25" s="761">
        <v>5.41</v>
      </c>
      <c r="S25" s="851"/>
      <c r="T25" s="867" t="s">
        <v>382</v>
      </c>
      <c r="U25" s="761">
        <v>5.45</v>
      </c>
      <c r="V25" s="761">
        <v>5.53</v>
      </c>
      <c r="W25" s="761">
        <v>5.64</v>
      </c>
      <c r="X25" s="761">
        <v>5.69</v>
      </c>
      <c r="Y25" s="761">
        <v>6.73</v>
      </c>
      <c r="Z25" s="761">
        <v>5.8120000000000003</v>
      </c>
      <c r="AA25" s="761">
        <v>5.92</v>
      </c>
      <c r="AB25" s="761">
        <v>5.859728679189117</v>
      </c>
      <c r="AC25" s="597"/>
    </row>
    <row r="26" spans="1:34" ht="12.95" customHeight="1" x14ac:dyDescent="0.15">
      <c r="A26" s="850"/>
      <c r="B26" s="866" t="s">
        <v>319</v>
      </c>
      <c r="C26" s="165">
        <v>2034914</v>
      </c>
      <c r="D26" s="165">
        <v>2017808</v>
      </c>
      <c r="E26" s="165">
        <v>1983128</v>
      </c>
      <c r="F26" s="165">
        <v>1983302</v>
      </c>
      <c r="G26" s="165">
        <v>1971863</v>
      </c>
      <c r="H26" s="165">
        <v>1952956</v>
      </c>
      <c r="I26" s="165">
        <v>1936855</v>
      </c>
      <c r="J26" s="165">
        <v>1925912</v>
      </c>
      <c r="K26" s="165">
        <v>1904124</v>
      </c>
      <c r="L26" s="165">
        <v>1928678</v>
      </c>
      <c r="M26" s="165">
        <v>1968306</v>
      </c>
      <c r="N26" s="165">
        <v>1946117</v>
      </c>
      <c r="O26" s="165">
        <v>1949502</v>
      </c>
      <c r="P26" s="165">
        <v>1928631</v>
      </c>
      <c r="Q26" s="165">
        <v>1905462</v>
      </c>
      <c r="R26" s="165">
        <v>1882361</v>
      </c>
      <c r="S26" s="850"/>
      <c r="T26" s="866" t="s">
        <v>319</v>
      </c>
      <c r="U26" s="165">
        <v>1865047</v>
      </c>
      <c r="V26" s="165">
        <v>1814704</v>
      </c>
      <c r="W26" s="165">
        <v>1812530</v>
      </c>
      <c r="X26" s="165">
        <v>1801882</v>
      </c>
      <c r="Y26" s="165">
        <v>1784685</v>
      </c>
      <c r="Z26" s="165">
        <v>1754968</v>
      </c>
      <c r="AA26" s="165">
        <v>1767612</v>
      </c>
      <c r="AB26" s="165">
        <v>1764665</v>
      </c>
      <c r="AC26" s="597"/>
      <c r="AD26" s="165"/>
      <c r="AE26" s="165"/>
      <c r="AH26" s="620"/>
    </row>
    <row r="27" spans="1:34" ht="12.95" customHeight="1" x14ac:dyDescent="0.15">
      <c r="A27" s="850"/>
      <c r="B27" s="866" t="s">
        <v>203</v>
      </c>
      <c r="C27" s="165">
        <v>451247</v>
      </c>
      <c r="D27" s="165">
        <v>468861</v>
      </c>
      <c r="E27" s="165">
        <v>476569</v>
      </c>
      <c r="F27" s="165">
        <v>523993</v>
      </c>
      <c r="G27" s="165">
        <v>524448</v>
      </c>
      <c r="H27" s="165">
        <v>527096</v>
      </c>
      <c r="I27" s="165">
        <v>518663</v>
      </c>
      <c r="J27" s="165">
        <v>506927</v>
      </c>
      <c r="K27" s="165">
        <v>496706</v>
      </c>
      <c r="L27" s="165">
        <v>505880</v>
      </c>
      <c r="M27" s="165">
        <v>499447</v>
      </c>
      <c r="N27" s="165">
        <v>489915</v>
      </c>
      <c r="O27" s="165">
        <v>496626</v>
      </c>
      <c r="P27" s="165">
        <v>505262</v>
      </c>
      <c r="Q27" s="165">
        <v>489956</v>
      </c>
      <c r="R27" s="165">
        <v>464018</v>
      </c>
      <c r="S27" s="850"/>
      <c r="T27" s="866" t="s">
        <v>203</v>
      </c>
      <c r="U27" s="165">
        <v>458812</v>
      </c>
      <c r="V27" s="165">
        <v>444799</v>
      </c>
      <c r="W27" s="165">
        <v>410567</v>
      </c>
      <c r="X27" s="165">
        <v>411262.7</v>
      </c>
      <c r="Y27" s="165">
        <v>392865.58</v>
      </c>
      <c r="Z27" s="165">
        <v>390292</v>
      </c>
      <c r="AA27" s="165">
        <v>390293.70708259498</v>
      </c>
      <c r="AB27" s="165">
        <v>388995.53227802785</v>
      </c>
      <c r="AC27" s="597"/>
      <c r="AD27" s="165"/>
      <c r="AE27" s="165"/>
    </row>
    <row r="28" spans="1:34" ht="12.95" customHeight="1" x14ac:dyDescent="0.15">
      <c r="A28" s="850" t="s">
        <v>8</v>
      </c>
      <c r="B28" s="866" t="s">
        <v>380</v>
      </c>
      <c r="C28" s="165">
        <v>6268</v>
      </c>
      <c r="D28" s="165">
        <v>5912</v>
      </c>
      <c r="E28" s="165">
        <v>5793</v>
      </c>
      <c r="F28" s="165">
        <v>6294</v>
      </c>
      <c r="G28" s="165">
        <v>6476</v>
      </c>
      <c r="H28" s="165">
        <v>6618</v>
      </c>
      <c r="I28" s="165">
        <v>6772</v>
      </c>
      <c r="J28" s="165">
        <v>6686</v>
      </c>
      <c r="K28" s="165">
        <v>6419</v>
      </c>
      <c r="L28" s="165">
        <v>6153</v>
      </c>
      <c r="M28" s="165">
        <v>6131</v>
      </c>
      <c r="N28" s="165">
        <v>6150</v>
      </c>
      <c r="O28" s="165">
        <v>6247</v>
      </c>
      <c r="P28" s="165">
        <v>6439</v>
      </c>
      <c r="Q28" s="165">
        <v>6167</v>
      </c>
      <c r="R28" s="165">
        <v>5901</v>
      </c>
      <c r="S28" s="850" t="s">
        <v>8</v>
      </c>
      <c r="T28" s="866" t="s">
        <v>380</v>
      </c>
      <c r="U28" s="165">
        <v>5827</v>
      </c>
      <c r="V28" s="165">
        <v>5494</v>
      </c>
      <c r="W28" s="165">
        <v>4966</v>
      </c>
      <c r="X28" s="165">
        <v>5102.2518173164117</v>
      </c>
      <c r="Y28" s="165">
        <v>4957.3536356317218</v>
      </c>
      <c r="Z28" s="165">
        <v>4948.0031893445357</v>
      </c>
      <c r="AA28" s="165">
        <v>4929.2537648500165</v>
      </c>
      <c r="AB28" s="165">
        <v>4940.988238451604</v>
      </c>
      <c r="AC28" s="597"/>
    </row>
    <row r="29" spans="1:34" ht="12.95" customHeight="1" x14ac:dyDescent="0.15">
      <c r="A29" s="850"/>
      <c r="B29" s="866" t="s">
        <v>381</v>
      </c>
      <c r="C29" s="759">
        <f t="shared" ref="C29:P29" si="8">(C28/C27)*1000</f>
        <v>13.890397055271281</v>
      </c>
      <c r="D29" s="759">
        <f t="shared" si="8"/>
        <v>12.609280788975836</v>
      </c>
      <c r="E29" s="759">
        <f t="shared" si="8"/>
        <v>12.155637483764156</v>
      </c>
      <c r="F29" s="759">
        <f t="shared" si="8"/>
        <v>12.011610842129571</v>
      </c>
      <c r="G29" s="759">
        <f t="shared" si="8"/>
        <v>12.348221367990726</v>
      </c>
      <c r="H29" s="759">
        <f t="shared" si="8"/>
        <v>12.555587596946287</v>
      </c>
      <c r="I29" s="759">
        <f t="shared" si="8"/>
        <v>13.056647572701349</v>
      </c>
      <c r="J29" s="759">
        <f t="shared" si="8"/>
        <v>13.189275773434835</v>
      </c>
      <c r="K29" s="759">
        <f t="shared" si="8"/>
        <v>12.923137630711125</v>
      </c>
      <c r="L29" s="759">
        <f t="shared" si="8"/>
        <v>12.162963548667667</v>
      </c>
      <c r="M29" s="759">
        <f t="shared" si="8"/>
        <v>12.275576787927447</v>
      </c>
      <c r="N29" s="759">
        <f t="shared" si="8"/>
        <v>12.553198003735341</v>
      </c>
      <c r="O29" s="759">
        <f t="shared" si="8"/>
        <v>12.578882297745183</v>
      </c>
      <c r="P29" s="759">
        <f t="shared" si="8"/>
        <v>12.743883371399393</v>
      </c>
      <c r="Q29" s="759">
        <f t="shared" ref="Q29:Y29" si="9">(Q28/Q27)*1000</f>
        <v>12.586844532978471</v>
      </c>
      <c r="R29" s="759">
        <f t="shared" si="9"/>
        <v>12.717179074949678</v>
      </c>
      <c r="S29" s="850"/>
      <c r="T29" s="866" t="s">
        <v>381</v>
      </c>
      <c r="U29" s="759">
        <f t="shared" si="9"/>
        <v>12.700190927874598</v>
      </c>
      <c r="V29" s="759">
        <f t="shared" si="9"/>
        <v>12.351646474025346</v>
      </c>
      <c r="W29" s="759">
        <f t="shared" si="9"/>
        <v>12.095467974776344</v>
      </c>
      <c r="X29" s="759">
        <f t="shared" si="9"/>
        <v>12.406308224199304</v>
      </c>
      <c r="Y29" s="759">
        <f t="shared" si="9"/>
        <v>12.618447346880634</v>
      </c>
      <c r="Z29" s="759">
        <v>12.677707491276143</v>
      </c>
      <c r="AA29" s="759">
        <v>12.629600927198332</v>
      </c>
      <c r="AB29" s="759">
        <f>AB28/AB27*1000</f>
        <v>12.701915133873872</v>
      </c>
      <c r="AC29" s="597"/>
    </row>
    <row r="30" spans="1:34" ht="12.95" customHeight="1" x14ac:dyDescent="0.15">
      <c r="A30" s="851"/>
      <c r="B30" s="867" t="s">
        <v>382</v>
      </c>
      <c r="C30" s="762">
        <v>3.33</v>
      </c>
      <c r="D30" s="762">
        <v>3.28</v>
      </c>
      <c r="E30" s="762">
        <v>3.31</v>
      </c>
      <c r="F30" s="762">
        <v>3.22</v>
      </c>
      <c r="G30" s="762">
        <v>3.27</v>
      </c>
      <c r="H30" s="762">
        <v>3.05</v>
      </c>
      <c r="I30" s="762">
        <v>3.01</v>
      </c>
      <c r="J30" s="762">
        <v>3.17</v>
      </c>
      <c r="K30" s="762">
        <v>3.41</v>
      </c>
      <c r="L30" s="762">
        <v>3.61</v>
      </c>
      <c r="M30" s="762">
        <v>3.38</v>
      </c>
      <c r="N30" s="762">
        <v>3.53</v>
      </c>
      <c r="O30" s="762">
        <v>3.68</v>
      </c>
      <c r="P30" s="762">
        <v>3.93</v>
      </c>
      <c r="Q30" s="762">
        <v>4.04</v>
      </c>
      <c r="R30" s="762">
        <v>4.28</v>
      </c>
      <c r="S30" s="851"/>
      <c r="T30" s="867" t="s">
        <v>382</v>
      </c>
      <c r="U30" s="762">
        <v>4.66</v>
      </c>
      <c r="V30" s="762">
        <v>4.74</v>
      </c>
      <c r="W30" s="762">
        <v>4.79</v>
      </c>
      <c r="X30" s="762">
        <v>4.8099999999999996</v>
      </c>
      <c r="Y30" s="762">
        <v>4.8</v>
      </c>
      <c r="Z30" s="762">
        <v>4.7859999999999996</v>
      </c>
      <c r="AA30" s="762">
        <v>4.8090000000000002</v>
      </c>
      <c r="AB30" s="762">
        <v>4.8108362060649332</v>
      </c>
      <c r="AC30" s="597"/>
    </row>
    <row r="31" spans="1:34" ht="12.95" customHeight="1" x14ac:dyDescent="0.15">
      <c r="A31" s="850"/>
      <c r="B31" s="866" t="s">
        <v>319</v>
      </c>
      <c r="C31" s="165">
        <v>3078524</v>
      </c>
      <c r="D31" s="165">
        <v>3190373</v>
      </c>
      <c r="E31" s="165">
        <v>3335721</v>
      </c>
      <c r="F31" s="165">
        <v>3422557</v>
      </c>
      <c r="G31" s="165">
        <v>3429019</v>
      </c>
      <c r="H31" s="165">
        <v>3594515</v>
      </c>
      <c r="I31" s="165">
        <v>3625627</v>
      </c>
      <c r="J31" s="165">
        <v>3687340</v>
      </c>
      <c r="K31" s="165">
        <v>3780806</v>
      </c>
      <c r="L31" s="165">
        <v>4105582</v>
      </c>
      <c r="M31" s="165">
        <v>4177499</v>
      </c>
      <c r="N31" s="165">
        <v>4322258</v>
      </c>
      <c r="O31" s="165">
        <v>3927361</v>
      </c>
      <c r="P31" s="165">
        <v>4005315</v>
      </c>
      <c r="Q31" s="165">
        <v>4315793</v>
      </c>
      <c r="R31" s="165">
        <v>4318457</v>
      </c>
      <c r="S31" s="850"/>
      <c r="T31" s="866" t="s">
        <v>319</v>
      </c>
      <c r="U31" s="165">
        <v>4319228</v>
      </c>
      <c r="V31" s="165">
        <v>4330710</v>
      </c>
      <c r="W31" s="165">
        <v>4384846</v>
      </c>
      <c r="X31" s="165">
        <v>4456049</v>
      </c>
      <c r="Y31" s="165">
        <v>4450422</v>
      </c>
      <c r="Z31" s="165">
        <v>4484888</v>
      </c>
      <c r="AA31" s="165">
        <v>4533924</v>
      </c>
      <c r="AB31" s="165">
        <v>4483838</v>
      </c>
      <c r="AC31" s="597"/>
      <c r="AD31" s="165"/>
      <c r="AE31" s="165"/>
      <c r="AH31" s="620"/>
    </row>
    <row r="32" spans="1:34" ht="12.95" customHeight="1" x14ac:dyDescent="0.15">
      <c r="A32" s="850"/>
      <c r="B32" s="866" t="s">
        <v>203</v>
      </c>
      <c r="C32" s="165">
        <v>269643</v>
      </c>
      <c r="D32" s="165">
        <v>288318</v>
      </c>
      <c r="E32" s="165">
        <v>313415</v>
      </c>
      <c r="F32" s="165">
        <v>304890</v>
      </c>
      <c r="G32" s="165">
        <v>312092</v>
      </c>
      <c r="H32" s="165">
        <v>321478</v>
      </c>
      <c r="I32" s="165">
        <v>330072</v>
      </c>
      <c r="J32" s="165">
        <v>355174</v>
      </c>
      <c r="K32" s="165">
        <v>365555</v>
      </c>
      <c r="L32" s="165">
        <v>387980</v>
      </c>
      <c r="M32" s="165">
        <v>410085</v>
      </c>
      <c r="N32" s="165">
        <v>424100</v>
      </c>
      <c r="O32" s="165">
        <v>455558</v>
      </c>
      <c r="P32" s="165">
        <v>463354</v>
      </c>
      <c r="Q32" s="165">
        <v>481847</v>
      </c>
      <c r="R32" s="165">
        <v>446199</v>
      </c>
      <c r="S32" s="850"/>
      <c r="T32" s="866" t="s">
        <v>203</v>
      </c>
      <c r="U32" s="165">
        <v>474135</v>
      </c>
      <c r="V32" s="165">
        <v>479033</v>
      </c>
      <c r="W32" s="165">
        <v>470464</v>
      </c>
      <c r="X32" s="165">
        <v>473283</v>
      </c>
      <c r="Y32" s="165">
        <v>464229.435</v>
      </c>
      <c r="Z32" s="165">
        <v>469624</v>
      </c>
      <c r="AA32" s="165">
        <v>476209.9143296089</v>
      </c>
      <c r="AB32" s="165">
        <v>483247.08</v>
      </c>
      <c r="AC32" s="597"/>
      <c r="AD32" s="165"/>
      <c r="AE32" s="165"/>
    </row>
    <row r="33" spans="1:34" ht="12.95" customHeight="1" x14ac:dyDescent="0.15">
      <c r="A33" s="850" t="s">
        <v>9</v>
      </c>
      <c r="B33" s="866" t="s">
        <v>380</v>
      </c>
      <c r="C33" s="165">
        <v>7307</v>
      </c>
      <c r="D33" s="165">
        <v>7713</v>
      </c>
      <c r="E33" s="165">
        <v>8277</v>
      </c>
      <c r="F33" s="165">
        <v>8204</v>
      </c>
      <c r="G33" s="165">
        <v>8323</v>
      </c>
      <c r="H33" s="165">
        <v>8671</v>
      </c>
      <c r="I33" s="165">
        <v>8793</v>
      </c>
      <c r="J33" s="165">
        <v>9366</v>
      </c>
      <c r="K33" s="165">
        <v>9527</v>
      </c>
      <c r="L33" s="165">
        <v>10189</v>
      </c>
      <c r="M33" s="165">
        <v>10761</v>
      </c>
      <c r="N33" s="165">
        <v>11318</v>
      </c>
      <c r="O33" s="165">
        <v>11999</v>
      </c>
      <c r="P33" s="165">
        <v>12169</v>
      </c>
      <c r="Q33" s="165">
        <v>12594</v>
      </c>
      <c r="R33" s="165">
        <v>11917</v>
      </c>
      <c r="S33" s="850" t="s">
        <v>9</v>
      </c>
      <c r="T33" s="866" t="s">
        <v>380</v>
      </c>
      <c r="U33" s="165">
        <v>12445</v>
      </c>
      <c r="V33" s="165">
        <v>12747</v>
      </c>
      <c r="W33" s="165">
        <v>12689</v>
      </c>
      <c r="X33" s="165">
        <v>12579.638048988945</v>
      </c>
      <c r="Y33" s="165">
        <v>12362.62986743134</v>
      </c>
      <c r="Z33" s="165">
        <v>12581.237251994247</v>
      </c>
      <c r="AA33" s="165">
        <v>12753.737180790733</v>
      </c>
      <c r="AB33" s="165">
        <v>12845.540185729356</v>
      </c>
      <c r="AC33" s="597"/>
    </row>
    <row r="34" spans="1:34" ht="12.95" customHeight="1" x14ac:dyDescent="0.15">
      <c r="A34" s="850"/>
      <c r="B34" s="866" t="s">
        <v>381</v>
      </c>
      <c r="C34" s="759">
        <f t="shared" ref="C34:P34" si="10">(C33/C32)*1000</f>
        <v>27.098793590043133</v>
      </c>
      <c r="D34" s="759">
        <f t="shared" si="10"/>
        <v>26.751711651717894</v>
      </c>
      <c r="E34" s="759">
        <f t="shared" si="10"/>
        <v>26.409074230652646</v>
      </c>
      <c r="F34" s="759">
        <f t="shared" si="10"/>
        <v>26.908065203844011</v>
      </c>
      <c r="G34" s="759">
        <f t="shared" si="10"/>
        <v>26.668418286915397</v>
      </c>
      <c r="H34" s="759">
        <f t="shared" si="10"/>
        <v>26.972296704595649</v>
      </c>
      <c r="I34" s="759">
        <f t="shared" si="10"/>
        <v>26.639642259870573</v>
      </c>
      <c r="J34" s="759">
        <f t="shared" si="10"/>
        <v>26.370173492429064</v>
      </c>
      <c r="K34" s="759">
        <f t="shared" si="10"/>
        <v>26.061741735169811</v>
      </c>
      <c r="L34" s="759">
        <f t="shared" si="10"/>
        <v>26.261662972318163</v>
      </c>
      <c r="M34" s="759">
        <f t="shared" si="10"/>
        <v>26.240901276564614</v>
      </c>
      <c r="N34" s="759">
        <f t="shared" si="10"/>
        <v>26.68710209856166</v>
      </c>
      <c r="O34" s="759">
        <f t="shared" si="10"/>
        <v>26.339126960782163</v>
      </c>
      <c r="P34" s="759">
        <f t="shared" si="10"/>
        <v>26.262857340176193</v>
      </c>
      <c r="Q34" s="759">
        <f t="shared" ref="Q34:Y34" si="11">(Q33/Q32)*1000</f>
        <v>26.136927281896536</v>
      </c>
      <c r="R34" s="759">
        <f t="shared" si="11"/>
        <v>26.707814226387775</v>
      </c>
      <c r="S34" s="850"/>
      <c r="T34" s="866" t="s">
        <v>381</v>
      </c>
      <c r="U34" s="759">
        <f t="shared" si="11"/>
        <v>26.24779862275512</v>
      </c>
      <c r="V34" s="759">
        <f t="shared" si="11"/>
        <v>26.609857775977854</v>
      </c>
      <c r="W34" s="759">
        <f t="shared" si="11"/>
        <v>26.971245408787922</v>
      </c>
      <c r="X34" s="759">
        <f t="shared" si="11"/>
        <v>26.579526517937357</v>
      </c>
      <c r="Y34" s="759">
        <f t="shared" si="11"/>
        <v>26.630430850278461</v>
      </c>
      <c r="Z34" s="759">
        <v>26.78999909713858</v>
      </c>
      <c r="AA34" s="759">
        <v>26.781754845959014</v>
      </c>
      <c r="AB34" s="759">
        <f>AB33/AB32*1000</f>
        <v>26.581723340634269</v>
      </c>
      <c r="AC34" s="597"/>
    </row>
    <row r="35" spans="1:34" ht="12.95" customHeight="1" x14ac:dyDescent="0.15">
      <c r="A35" s="851"/>
      <c r="B35" s="867" t="s">
        <v>382</v>
      </c>
      <c r="C35" s="762">
        <v>2.4</v>
      </c>
      <c r="D35" s="762">
        <v>2.57</v>
      </c>
      <c r="E35" s="762">
        <v>2.48</v>
      </c>
      <c r="F35" s="762">
        <v>2.5299999999999998</v>
      </c>
      <c r="G35" s="762">
        <v>2.66</v>
      </c>
      <c r="H35" s="762">
        <v>2.61</v>
      </c>
      <c r="I35" s="762">
        <v>2.5099999999999998</v>
      </c>
      <c r="J35" s="762">
        <v>2.5</v>
      </c>
      <c r="K35" s="762">
        <v>2.91</v>
      </c>
      <c r="L35" s="762">
        <v>3.13</v>
      </c>
      <c r="M35" s="762">
        <v>3.43</v>
      </c>
      <c r="N35" s="762">
        <v>3.65</v>
      </c>
      <c r="O35" s="762">
        <v>4.03</v>
      </c>
      <c r="P35" s="762">
        <v>4.43</v>
      </c>
      <c r="Q35" s="762">
        <v>4.7699999999999996</v>
      </c>
      <c r="R35" s="762">
        <v>4.63</v>
      </c>
      <c r="S35" s="851"/>
      <c r="T35" s="867" t="s">
        <v>382</v>
      </c>
      <c r="U35" s="762">
        <v>4.8099999999999996</v>
      </c>
      <c r="V35" s="762">
        <v>4.91</v>
      </c>
      <c r="W35" s="762">
        <v>4.96</v>
      </c>
      <c r="X35" s="762">
        <v>4.9400000000000004</v>
      </c>
      <c r="Y35" s="762">
        <v>5</v>
      </c>
      <c r="Z35" s="762">
        <v>4.88</v>
      </c>
      <c r="AA35" s="762">
        <v>4.843</v>
      </c>
      <c r="AB35" s="762">
        <v>4.7835597341010958</v>
      </c>
      <c r="AC35" s="597"/>
    </row>
    <row r="36" spans="1:34" ht="12.95" customHeight="1" x14ac:dyDescent="0.15">
      <c r="A36" s="850"/>
      <c r="B36" s="866" t="s">
        <v>319</v>
      </c>
      <c r="C36" s="165">
        <v>1183908</v>
      </c>
      <c r="D36" s="165">
        <v>1179088</v>
      </c>
      <c r="E36" s="165">
        <v>1207275</v>
      </c>
      <c r="F36" s="165">
        <v>1230543</v>
      </c>
      <c r="G36" s="165">
        <v>1236984</v>
      </c>
      <c r="H36" s="165">
        <v>1269979</v>
      </c>
      <c r="I36" s="165">
        <v>1256101</v>
      </c>
      <c r="J36" s="165">
        <v>1274425</v>
      </c>
      <c r="K36" s="165">
        <v>1262782</v>
      </c>
      <c r="L36" s="165">
        <v>1237593</v>
      </c>
      <c r="M36" s="165">
        <v>1245169</v>
      </c>
      <c r="N36" s="165">
        <v>1226612</v>
      </c>
      <c r="O36" s="165">
        <v>1194404</v>
      </c>
      <c r="P36" s="165">
        <v>1234089</v>
      </c>
      <c r="Q36" s="165">
        <v>1211917</v>
      </c>
      <c r="R36" s="165">
        <v>1194708</v>
      </c>
      <c r="S36" s="850"/>
      <c r="T36" s="866" t="s">
        <v>319</v>
      </c>
      <c r="U36" s="165">
        <v>1105018</v>
      </c>
      <c r="V36" s="165">
        <v>1106201</v>
      </c>
      <c r="W36" s="165">
        <v>1093124</v>
      </c>
      <c r="X36" s="165">
        <v>1095920.5</v>
      </c>
      <c r="Y36" s="165">
        <v>1085549.7</v>
      </c>
      <c r="Z36" s="165">
        <v>1075425</v>
      </c>
      <c r="AA36" s="165">
        <v>1069411</v>
      </c>
      <c r="AB36" s="759">
        <v>1071971</v>
      </c>
      <c r="AC36" s="597"/>
      <c r="AD36" s="165"/>
      <c r="AE36" s="165"/>
      <c r="AH36" s="620"/>
    </row>
    <row r="37" spans="1:34" ht="12.95" customHeight="1" x14ac:dyDescent="0.15">
      <c r="A37" s="850"/>
      <c r="B37" s="866" t="s">
        <v>203</v>
      </c>
      <c r="C37" s="165">
        <v>91890</v>
      </c>
      <c r="D37" s="165">
        <v>95157</v>
      </c>
      <c r="E37" s="165">
        <v>97389</v>
      </c>
      <c r="F37" s="165">
        <v>101826</v>
      </c>
      <c r="G37" s="165">
        <v>109330</v>
      </c>
      <c r="H37" s="165">
        <v>112106</v>
      </c>
      <c r="I37" s="165">
        <v>113801</v>
      </c>
      <c r="J37" s="165">
        <v>118399</v>
      </c>
      <c r="K37" s="165">
        <v>119237</v>
      </c>
      <c r="L37" s="165">
        <v>127316</v>
      </c>
      <c r="M37" s="165">
        <v>123384</v>
      </c>
      <c r="N37" s="165">
        <v>128346</v>
      </c>
      <c r="O37" s="165">
        <v>130530</v>
      </c>
      <c r="P37" s="165">
        <v>125729</v>
      </c>
      <c r="Q37" s="165">
        <v>123360</v>
      </c>
      <c r="R37" s="165">
        <v>119806</v>
      </c>
      <c r="S37" s="850"/>
      <c r="T37" s="866" t="s">
        <v>203</v>
      </c>
      <c r="U37" s="165">
        <v>119195</v>
      </c>
      <c r="V37" s="165">
        <v>120748</v>
      </c>
      <c r="W37" s="165">
        <v>119726</v>
      </c>
      <c r="X37" s="165">
        <v>115790</v>
      </c>
      <c r="Y37" s="165">
        <v>113685.48</v>
      </c>
      <c r="Z37" s="165">
        <v>117682</v>
      </c>
      <c r="AA37" s="165">
        <v>118241.3</v>
      </c>
      <c r="AB37" s="165">
        <v>120200</v>
      </c>
      <c r="AC37" s="597"/>
      <c r="AD37" s="165"/>
      <c r="AE37" s="165"/>
    </row>
    <row r="38" spans="1:34" ht="12.95" customHeight="1" x14ac:dyDescent="0.15">
      <c r="A38" s="850" t="s">
        <v>10</v>
      </c>
      <c r="B38" s="866" t="s">
        <v>380</v>
      </c>
      <c r="C38" s="165">
        <v>3194</v>
      </c>
      <c r="D38" s="165">
        <v>3232</v>
      </c>
      <c r="E38" s="165">
        <v>3242</v>
      </c>
      <c r="F38" s="165">
        <v>3496</v>
      </c>
      <c r="G38" s="165">
        <v>3699</v>
      </c>
      <c r="H38" s="165">
        <v>3863</v>
      </c>
      <c r="I38" s="165">
        <v>3839</v>
      </c>
      <c r="J38" s="165">
        <v>4053</v>
      </c>
      <c r="K38" s="165">
        <v>3971</v>
      </c>
      <c r="L38" s="165">
        <v>4175</v>
      </c>
      <c r="M38" s="165">
        <v>4075</v>
      </c>
      <c r="N38" s="165">
        <v>4235</v>
      </c>
      <c r="O38" s="165">
        <v>4350</v>
      </c>
      <c r="P38" s="165">
        <v>4179</v>
      </c>
      <c r="Q38" s="165">
        <v>4170</v>
      </c>
      <c r="R38" s="165">
        <v>3980</v>
      </c>
      <c r="S38" s="850" t="s">
        <v>10</v>
      </c>
      <c r="T38" s="866" t="s">
        <v>380</v>
      </c>
      <c r="U38" s="165">
        <v>3977</v>
      </c>
      <c r="V38" s="165">
        <v>4009</v>
      </c>
      <c r="W38" s="165">
        <v>4003</v>
      </c>
      <c r="X38" s="165">
        <v>3847.592056242348</v>
      </c>
      <c r="Y38" s="165">
        <v>3818.3519517499999</v>
      </c>
      <c r="Z38" s="165">
        <v>3940.0390321999998</v>
      </c>
      <c r="AA38" s="165">
        <v>3971.3008508293769</v>
      </c>
      <c r="AB38" s="165">
        <v>4021.2753660604249</v>
      </c>
      <c r="AC38" s="597"/>
    </row>
    <row r="39" spans="1:34" ht="12.95" customHeight="1" x14ac:dyDescent="0.15">
      <c r="A39" s="850"/>
      <c r="B39" s="866" t="s">
        <v>381</v>
      </c>
      <c r="C39" s="759">
        <f t="shared" ref="C39:P39" si="12">(C38/C37)*1000</f>
        <v>34.758950919577757</v>
      </c>
      <c r="D39" s="759">
        <f t="shared" si="12"/>
        <v>33.964921130342489</v>
      </c>
      <c r="E39" s="759">
        <f t="shared" si="12"/>
        <v>33.289180502931544</v>
      </c>
      <c r="F39" s="759">
        <f t="shared" si="12"/>
        <v>34.333077995796756</v>
      </c>
      <c r="G39" s="759">
        <f t="shared" si="12"/>
        <v>33.833348577700541</v>
      </c>
      <c r="H39" s="759">
        <f t="shared" si="12"/>
        <v>34.458458958485721</v>
      </c>
      <c r="I39" s="759">
        <f t="shared" si="12"/>
        <v>33.734325708912927</v>
      </c>
      <c r="J39" s="759">
        <f t="shared" si="12"/>
        <v>34.23170803807465</v>
      </c>
      <c r="K39" s="759">
        <f t="shared" si="12"/>
        <v>33.303420918003638</v>
      </c>
      <c r="L39" s="759">
        <f t="shared" si="12"/>
        <v>32.792422005089698</v>
      </c>
      <c r="M39" s="759">
        <f t="shared" si="12"/>
        <v>33.026972703105749</v>
      </c>
      <c r="N39" s="759">
        <f t="shared" si="12"/>
        <v>32.996743178595359</v>
      </c>
      <c r="O39" s="759">
        <f t="shared" si="12"/>
        <v>33.325672259250744</v>
      </c>
      <c r="P39" s="759">
        <f t="shared" si="12"/>
        <v>33.238155079575911</v>
      </c>
      <c r="Q39" s="759">
        <f t="shared" ref="Q39:Y39" si="13">(Q38/Q37)*1000</f>
        <v>33.803501945525291</v>
      </c>
      <c r="R39" s="759">
        <f t="shared" si="13"/>
        <v>33.220372936246932</v>
      </c>
      <c r="S39" s="850"/>
      <c r="T39" s="866" t="s">
        <v>381</v>
      </c>
      <c r="U39" s="759">
        <f t="shared" si="13"/>
        <v>33.365493519023453</v>
      </c>
      <c r="V39" s="759">
        <f t="shared" si="13"/>
        <v>33.201378076655509</v>
      </c>
      <c r="W39" s="759">
        <f t="shared" si="13"/>
        <v>33.434675843175249</v>
      </c>
      <c r="X39" s="759">
        <f t="shared" si="13"/>
        <v>33.229053080942634</v>
      </c>
      <c r="Y39" s="759">
        <f t="shared" si="13"/>
        <v>33.58698007652341</v>
      </c>
      <c r="Z39" s="759">
        <v>33.480302749011528</v>
      </c>
      <c r="AA39" s="759">
        <v>33.586410592824819</v>
      </c>
      <c r="AB39" s="759">
        <f>AB38/AB37*1000</f>
        <v>33.454869933946959</v>
      </c>
      <c r="AC39" s="597"/>
    </row>
    <row r="40" spans="1:34" ht="12.95" customHeight="1" x14ac:dyDescent="0.15">
      <c r="A40" s="851"/>
      <c r="B40" s="867" t="s">
        <v>382</v>
      </c>
      <c r="C40" s="762">
        <v>1.93</v>
      </c>
      <c r="D40" s="762">
        <v>2.1800000000000002</v>
      </c>
      <c r="E40" s="762">
        <v>2.39</v>
      </c>
      <c r="F40" s="762">
        <v>2.4</v>
      </c>
      <c r="G40" s="762">
        <v>2.4500000000000002</v>
      </c>
      <c r="H40" s="762">
        <v>2.4900000000000002</v>
      </c>
      <c r="I40" s="762">
        <v>2.39</v>
      </c>
      <c r="J40" s="762">
        <v>2.31</v>
      </c>
      <c r="K40" s="762">
        <v>2.7</v>
      </c>
      <c r="L40" s="762">
        <v>2.88</v>
      </c>
      <c r="M40" s="762">
        <v>3.02</v>
      </c>
      <c r="N40" s="762">
        <v>3.4</v>
      </c>
      <c r="O40" s="762">
        <v>3.61</v>
      </c>
      <c r="P40" s="762">
        <v>3.87</v>
      </c>
      <c r="Q40" s="762">
        <v>4.25</v>
      </c>
      <c r="R40" s="762">
        <v>4.09</v>
      </c>
      <c r="S40" s="851"/>
      <c r="T40" s="867" t="s">
        <v>382</v>
      </c>
      <c r="U40" s="762">
        <v>4.32</v>
      </c>
      <c r="V40" s="762">
        <v>4.25</v>
      </c>
      <c r="W40" s="762">
        <v>4.28</v>
      </c>
      <c r="X40" s="762">
        <v>4.2699999999999996</v>
      </c>
      <c r="Y40" s="762">
        <v>4.13</v>
      </c>
      <c r="Z40" s="762">
        <v>3.9670000000000001</v>
      </c>
      <c r="AA40" s="762">
        <v>3.863</v>
      </c>
      <c r="AB40" s="762">
        <v>3.8021183423451341</v>
      </c>
      <c r="AC40" s="597"/>
    </row>
    <row r="41" spans="1:34" ht="12.95" customHeight="1" x14ac:dyDescent="0.15">
      <c r="A41" s="850"/>
      <c r="B41" s="866" t="s">
        <v>204</v>
      </c>
      <c r="C41" s="165">
        <v>11899785</v>
      </c>
      <c r="D41" s="165">
        <v>12705402</v>
      </c>
      <c r="E41" s="165">
        <v>12651366</v>
      </c>
      <c r="F41" s="165">
        <v>13059118</v>
      </c>
      <c r="G41" s="165">
        <v>13362491</v>
      </c>
      <c r="H41" s="165">
        <v>13654721</v>
      </c>
      <c r="I41" s="165">
        <v>15842743</v>
      </c>
      <c r="J41" s="165">
        <v>16572273</v>
      </c>
      <c r="K41" s="165">
        <v>17048710</v>
      </c>
      <c r="L41" s="165">
        <v>17206413</v>
      </c>
      <c r="M41" s="165">
        <v>18156674</v>
      </c>
      <c r="N41" s="165">
        <v>19950695</v>
      </c>
      <c r="O41" s="165">
        <v>19846405</v>
      </c>
      <c r="P41" s="165">
        <v>21805630</v>
      </c>
      <c r="Q41" s="165">
        <v>22353253</v>
      </c>
      <c r="R41" s="165">
        <v>23883311</v>
      </c>
      <c r="S41" s="850"/>
      <c r="T41" s="866" t="s">
        <v>204</v>
      </c>
      <c r="U41" s="165">
        <v>24752078</v>
      </c>
      <c r="V41" s="165">
        <v>25559765</v>
      </c>
      <c r="W41" s="165">
        <v>27705670</v>
      </c>
      <c r="X41" s="165">
        <v>29468986.100000001</v>
      </c>
      <c r="Y41" s="165">
        <v>29468986.100000001</v>
      </c>
      <c r="Z41" s="165">
        <v>28938922.300000001</v>
      </c>
      <c r="AA41" s="165">
        <v>29494581.353924587</v>
      </c>
      <c r="AB41" s="165">
        <v>28261110.055664998</v>
      </c>
      <c r="AC41" s="597"/>
    </row>
    <row r="42" spans="1:34" ht="12.95" customHeight="1" x14ac:dyDescent="0.15">
      <c r="A42" s="1023" t="s">
        <v>549</v>
      </c>
      <c r="B42" s="866" t="s">
        <v>383</v>
      </c>
      <c r="C42" s="165">
        <v>178686</v>
      </c>
      <c r="D42" s="165">
        <v>188391</v>
      </c>
      <c r="E42" s="165">
        <v>190915</v>
      </c>
      <c r="F42" s="165">
        <v>197839</v>
      </c>
      <c r="G42" s="165">
        <v>202357</v>
      </c>
      <c r="H42" s="165">
        <v>207086</v>
      </c>
      <c r="I42" s="165">
        <v>245451</v>
      </c>
      <c r="J42" s="165">
        <v>257621</v>
      </c>
      <c r="K42" s="165">
        <v>266541</v>
      </c>
      <c r="L42" s="165">
        <v>268707</v>
      </c>
      <c r="M42" s="165">
        <v>285102</v>
      </c>
      <c r="N42" s="165">
        <v>317654</v>
      </c>
      <c r="O42" s="165">
        <v>314024</v>
      </c>
      <c r="P42" s="165">
        <v>349791</v>
      </c>
      <c r="Q42" s="165">
        <v>358630</v>
      </c>
      <c r="R42" s="165">
        <v>386255</v>
      </c>
      <c r="S42" s="1023" t="s">
        <v>549</v>
      </c>
      <c r="T42" s="866" t="s">
        <v>383</v>
      </c>
      <c r="U42" s="165">
        <v>400980</v>
      </c>
      <c r="V42" s="165">
        <v>415336</v>
      </c>
      <c r="W42" s="165">
        <v>452234</v>
      </c>
      <c r="X42" s="165">
        <v>488484.4</v>
      </c>
      <c r="Y42" s="165">
        <v>497525.4</v>
      </c>
      <c r="Z42" s="165">
        <v>504112</v>
      </c>
      <c r="AA42" s="165">
        <v>510961.58156569261</v>
      </c>
      <c r="AB42" s="165">
        <v>503080.00285438937</v>
      </c>
      <c r="AC42" s="597"/>
    </row>
    <row r="43" spans="1:34" ht="12.95" customHeight="1" x14ac:dyDescent="0.15">
      <c r="A43" s="1023"/>
      <c r="B43" s="866" t="s">
        <v>384</v>
      </c>
      <c r="C43" s="760">
        <f t="shared" ref="C43:P43" si="14">(C42/C41)*1000</f>
        <v>15.015901547801073</v>
      </c>
      <c r="D43" s="760">
        <f t="shared" si="14"/>
        <v>14.827630011234591</v>
      </c>
      <c r="E43" s="760">
        <f t="shared" si="14"/>
        <v>15.090465329988872</v>
      </c>
      <c r="F43" s="759">
        <f t="shared" si="14"/>
        <v>15.149491719119164</v>
      </c>
      <c r="G43" s="759">
        <f t="shared" si="14"/>
        <v>15.143658469068379</v>
      </c>
      <c r="H43" s="759">
        <f t="shared" si="14"/>
        <v>15.165890244114106</v>
      </c>
      <c r="I43" s="759">
        <f t="shared" si="14"/>
        <v>15.492961035850925</v>
      </c>
      <c r="J43" s="759">
        <f t="shared" si="14"/>
        <v>15.545302687205311</v>
      </c>
      <c r="K43" s="759">
        <f t="shared" si="14"/>
        <v>15.634086098009762</v>
      </c>
      <c r="L43" s="759">
        <f t="shared" si="14"/>
        <v>15.616677340012703</v>
      </c>
      <c r="M43" s="759">
        <f t="shared" si="14"/>
        <v>15.702325216611808</v>
      </c>
      <c r="N43" s="759">
        <f t="shared" si="14"/>
        <v>15.921951591160107</v>
      </c>
      <c r="O43" s="759">
        <f t="shared" si="14"/>
        <v>15.822714491616996</v>
      </c>
      <c r="P43" s="759">
        <f t="shared" si="14"/>
        <v>16.041315935379991</v>
      </c>
      <c r="Q43" s="759">
        <f t="shared" ref="Q43:Y43" si="15">(Q42/Q41)*1000</f>
        <v>16.043749873899785</v>
      </c>
      <c r="R43" s="759">
        <f t="shared" si="15"/>
        <v>16.172590140454144</v>
      </c>
      <c r="S43" s="1023"/>
      <c r="T43" s="866" t="s">
        <v>384</v>
      </c>
      <c r="U43" s="759">
        <f t="shared" si="15"/>
        <v>16.199851988184587</v>
      </c>
      <c r="V43" s="759">
        <f t="shared" si="15"/>
        <v>16.249601668872934</v>
      </c>
      <c r="W43" s="759">
        <f t="shared" si="15"/>
        <v>16.322796019731701</v>
      </c>
      <c r="X43" s="759">
        <f t="shared" si="15"/>
        <v>16.576220109588366</v>
      </c>
      <c r="Y43" s="759">
        <f t="shared" si="15"/>
        <v>16.883017227389441</v>
      </c>
      <c r="Z43" s="759">
        <v>17.419862248515997</v>
      </c>
      <c r="AA43" s="759">
        <f>AA42/AA41*1000</f>
        <v>17.323913685511709</v>
      </c>
      <c r="AB43" s="759">
        <f>AB42/AB41*1000</f>
        <v>17.801140927001413</v>
      </c>
      <c r="AC43" s="597"/>
    </row>
    <row r="44" spans="1:34" ht="12.95" customHeight="1" x14ac:dyDescent="0.15">
      <c r="A44" s="851"/>
      <c r="B44" s="867" t="s">
        <v>382</v>
      </c>
      <c r="C44" s="763">
        <v>2.74</v>
      </c>
      <c r="D44" s="763">
        <v>2.73</v>
      </c>
      <c r="E44" s="763">
        <v>2.91</v>
      </c>
      <c r="F44" s="763">
        <v>2.78</v>
      </c>
      <c r="G44" s="763">
        <v>3.07</v>
      </c>
      <c r="H44" s="763">
        <v>3.2</v>
      </c>
      <c r="I44" s="763">
        <v>3.07</v>
      </c>
      <c r="J44" s="763">
        <v>3.09</v>
      </c>
      <c r="K44" s="763">
        <v>3.81</v>
      </c>
      <c r="L44" s="763">
        <v>3.79</v>
      </c>
      <c r="M44" s="763">
        <v>3.73</v>
      </c>
      <c r="N44" s="763">
        <v>3.88</v>
      </c>
      <c r="O44" s="763">
        <v>4.1500000000000004</v>
      </c>
      <c r="P44" s="763">
        <v>4.33</v>
      </c>
      <c r="Q44" s="763">
        <v>4.63</v>
      </c>
      <c r="R44" s="763">
        <v>4.66</v>
      </c>
      <c r="S44" s="851"/>
      <c r="T44" s="867" t="s">
        <v>382</v>
      </c>
      <c r="U44" s="763">
        <v>4.72</v>
      </c>
      <c r="V44" s="763">
        <v>4.75</v>
      </c>
      <c r="W44" s="763">
        <v>4.67</v>
      </c>
      <c r="X44" s="763">
        <v>4.1399999999999997</v>
      </c>
      <c r="Y44" s="763">
        <v>4.21</v>
      </c>
      <c r="Z44" s="763">
        <v>4.2839999999999998</v>
      </c>
      <c r="AA44" s="763">
        <v>4.62</v>
      </c>
      <c r="AB44" s="763">
        <v>5.2925254418975856</v>
      </c>
      <c r="AC44" s="597"/>
    </row>
    <row r="45" spans="1:34" ht="12.95" customHeight="1" x14ac:dyDescent="0.15">
      <c r="A45" s="850"/>
      <c r="B45" s="866" t="s">
        <v>207</v>
      </c>
      <c r="C45" s="165">
        <v>553872</v>
      </c>
      <c r="D45" s="165">
        <v>570399</v>
      </c>
      <c r="E45" s="165">
        <v>635516</v>
      </c>
      <c r="F45" s="165">
        <v>649791</v>
      </c>
      <c r="G45" s="165">
        <v>674830</v>
      </c>
      <c r="H45" s="165">
        <v>708120</v>
      </c>
      <c r="I45" s="165">
        <v>743671</v>
      </c>
      <c r="J45" s="165">
        <v>753189</v>
      </c>
      <c r="K45" s="165">
        <v>769581</v>
      </c>
      <c r="L45" s="165">
        <v>787007</v>
      </c>
      <c r="M45" s="165">
        <v>787604</v>
      </c>
      <c r="N45" s="165">
        <v>815393</v>
      </c>
      <c r="O45" s="165">
        <v>859630</v>
      </c>
      <c r="P45" s="165">
        <v>859468</v>
      </c>
      <c r="Q45" s="165">
        <v>874941</v>
      </c>
      <c r="R45" s="165">
        <v>886143</v>
      </c>
      <c r="S45" s="850"/>
      <c r="T45" s="866" t="s">
        <v>207</v>
      </c>
      <c r="U45" s="165">
        <v>895716</v>
      </c>
      <c r="V45" s="165">
        <v>890154</v>
      </c>
      <c r="W45" s="165">
        <v>896710</v>
      </c>
      <c r="X45" s="165">
        <v>905817.2</v>
      </c>
      <c r="Y45" s="165">
        <v>906688.6</v>
      </c>
      <c r="Z45" s="165">
        <v>932744.5</v>
      </c>
      <c r="AA45" s="165">
        <v>945549.09637549263</v>
      </c>
      <c r="AB45" s="165">
        <v>933432.89853048138</v>
      </c>
      <c r="AC45" s="597"/>
    </row>
    <row r="46" spans="1:34" ht="12.95" customHeight="1" x14ac:dyDescent="0.15">
      <c r="A46" s="1023" t="s">
        <v>566</v>
      </c>
      <c r="B46" s="866" t="s">
        <v>383</v>
      </c>
      <c r="C46" s="165">
        <v>903216</v>
      </c>
      <c r="D46" s="165">
        <v>989706</v>
      </c>
      <c r="E46" s="165">
        <v>1051482</v>
      </c>
      <c r="F46" s="165">
        <v>1104820</v>
      </c>
      <c r="G46" s="165">
        <v>1164973</v>
      </c>
      <c r="H46" s="165">
        <v>1236836</v>
      </c>
      <c r="I46" s="165">
        <v>1346991</v>
      </c>
      <c r="J46" s="165">
        <v>1455815</v>
      </c>
      <c r="K46" s="165">
        <v>1565528</v>
      </c>
      <c r="L46" s="165">
        <v>1652112</v>
      </c>
      <c r="M46" s="165">
        <v>1678372</v>
      </c>
      <c r="N46" s="165">
        <v>1755529</v>
      </c>
      <c r="O46" s="165">
        <v>1790670</v>
      </c>
      <c r="P46" s="165">
        <v>1807806</v>
      </c>
      <c r="Q46" s="165">
        <v>1840226</v>
      </c>
      <c r="R46" s="165">
        <v>1903177</v>
      </c>
      <c r="S46" s="1023" t="s">
        <v>566</v>
      </c>
      <c r="T46" s="866" t="s">
        <v>383</v>
      </c>
      <c r="U46" s="165">
        <v>1954232</v>
      </c>
      <c r="V46" s="165">
        <v>2013674</v>
      </c>
      <c r="W46" s="165">
        <v>2067143</v>
      </c>
      <c r="X46" s="165">
        <v>2121365.7999999998</v>
      </c>
      <c r="Y46" s="165">
        <v>2135881.2999999998</v>
      </c>
      <c r="Z46" s="165">
        <v>2184934.5</v>
      </c>
      <c r="AA46" s="165">
        <v>2246935.8620396559</v>
      </c>
      <c r="AB46" s="165">
        <v>2201096.2876995043</v>
      </c>
      <c r="AC46" s="597"/>
    </row>
    <row r="47" spans="1:34" ht="12.95" customHeight="1" x14ac:dyDescent="0.15">
      <c r="A47" s="1023"/>
      <c r="B47" s="866" t="s">
        <v>385</v>
      </c>
      <c r="C47" s="165">
        <f t="shared" ref="C47:P47" si="16">(C46/C45)*1000</f>
        <v>1630.7305659069245</v>
      </c>
      <c r="D47" s="165">
        <f t="shared" si="16"/>
        <v>1735.1117375731724</v>
      </c>
      <c r="E47" s="165">
        <f t="shared" si="16"/>
        <v>1654.5326946921873</v>
      </c>
      <c r="F47" s="165">
        <f t="shared" si="16"/>
        <v>1700.2697790520335</v>
      </c>
      <c r="G47" s="165">
        <f t="shared" si="16"/>
        <v>1726.3207029918647</v>
      </c>
      <c r="H47" s="165">
        <f t="shared" si="16"/>
        <v>1746.6474608823364</v>
      </c>
      <c r="I47" s="165">
        <f t="shared" si="16"/>
        <v>1811.2727267837524</v>
      </c>
      <c r="J47" s="165">
        <f t="shared" si="16"/>
        <v>1932.8681114567526</v>
      </c>
      <c r="K47" s="165">
        <f t="shared" si="16"/>
        <v>2034.2602013303344</v>
      </c>
      <c r="L47" s="165">
        <f t="shared" si="16"/>
        <v>2099.2341872435695</v>
      </c>
      <c r="M47" s="165">
        <f t="shared" si="16"/>
        <v>2130.9846064773669</v>
      </c>
      <c r="N47" s="165">
        <f t="shared" si="16"/>
        <v>2152.9851249642807</v>
      </c>
      <c r="O47" s="165">
        <f t="shared" si="16"/>
        <v>2083.0706234077452</v>
      </c>
      <c r="P47" s="165">
        <f t="shared" si="16"/>
        <v>2103.4011737493429</v>
      </c>
      <c r="Q47" s="165">
        <f t="shared" ref="Q47:Y47" si="17">(Q46/Q45)*1000</f>
        <v>2103.2572482030218</v>
      </c>
      <c r="R47" s="165">
        <f t="shared" si="17"/>
        <v>2147.7086655314097</v>
      </c>
      <c r="S47" s="1023"/>
      <c r="T47" s="866" t="s">
        <v>385</v>
      </c>
      <c r="U47" s="165">
        <f t="shared" si="17"/>
        <v>2181.754038110294</v>
      </c>
      <c r="V47" s="165">
        <f t="shared" si="17"/>
        <v>2262.1636256198367</v>
      </c>
      <c r="W47" s="165">
        <f t="shared" si="17"/>
        <v>2305.2525342641434</v>
      </c>
      <c r="X47" s="165">
        <f t="shared" si="17"/>
        <v>2341.9358784531805</v>
      </c>
      <c r="Y47" s="165">
        <f t="shared" si="17"/>
        <v>2355.6944468034558</v>
      </c>
      <c r="Z47" s="165">
        <v>2342.4789289632931</v>
      </c>
      <c r="AA47" s="165">
        <v>2376.3291305048865</v>
      </c>
      <c r="AB47" s="759">
        <f>AB46/AB45*1000</f>
        <v>2358.065899717833</v>
      </c>
      <c r="AC47" s="597"/>
    </row>
    <row r="48" spans="1:34" ht="12.95" customHeight="1" x14ac:dyDescent="0.15">
      <c r="A48" s="851"/>
      <c r="B48" s="867" t="s">
        <v>386</v>
      </c>
      <c r="C48" s="763">
        <v>0.78</v>
      </c>
      <c r="D48" s="763">
        <v>0.79</v>
      </c>
      <c r="E48" s="763">
        <v>0.8</v>
      </c>
      <c r="F48" s="763">
        <v>0.8</v>
      </c>
      <c r="G48" s="763">
        <v>0.83</v>
      </c>
      <c r="H48" s="763">
        <v>0.86</v>
      </c>
      <c r="I48" s="763">
        <v>0.86</v>
      </c>
      <c r="J48" s="763">
        <v>0.86</v>
      </c>
      <c r="K48" s="763">
        <v>0.92</v>
      </c>
      <c r="L48" s="763">
        <v>0.97</v>
      </c>
      <c r="M48" s="763">
        <v>0.98</v>
      </c>
      <c r="N48" s="763">
        <v>1.01</v>
      </c>
      <c r="O48" s="763">
        <v>1.07</v>
      </c>
      <c r="P48" s="763">
        <v>1.1399999999999999</v>
      </c>
      <c r="Q48" s="763">
        <v>1.1499999999999999</v>
      </c>
      <c r="R48" s="763">
        <v>1.21</v>
      </c>
      <c r="S48" s="851"/>
      <c r="T48" s="867" t="s">
        <v>386</v>
      </c>
      <c r="U48" s="763">
        <v>1.24</v>
      </c>
      <c r="V48" s="763">
        <v>1.29</v>
      </c>
      <c r="W48" s="763">
        <v>1.31</v>
      </c>
      <c r="X48" s="763">
        <v>1.34</v>
      </c>
      <c r="Y48" s="763">
        <v>1.37</v>
      </c>
      <c r="Z48" s="763">
        <v>1.4419999999999999</v>
      </c>
      <c r="AA48" s="763">
        <v>1.4970000000000001</v>
      </c>
      <c r="AB48" s="763">
        <v>1.5049791005795043</v>
      </c>
      <c r="AC48" s="597"/>
    </row>
    <row r="49" spans="1:29" ht="12.95" customHeight="1" x14ac:dyDescent="0.15">
      <c r="A49" s="850"/>
      <c r="B49" s="866" t="s">
        <v>212</v>
      </c>
      <c r="C49" s="165">
        <v>1825696</v>
      </c>
      <c r="D49" s="165">
        <v>1936439</v>
      </c>
      <c r="E49" s="165">
        <v>1784549</v>
      </c>
      <c r="F49" s="165">
        <v>1774369</v>
      </c>
      <c r="G49" s="165">
        <v>1831357</v>
      </c>
      <c r="H49" s="165">
        <v>1995906</v>
      </c>
      <c r="I49" s="165">
        <v>1980553</v>
      </c>
      <c r="J49" s="165">
        <v>2208305</v>
      </c>
      <c r="K49" s="165">
        <v>2325284</v>
      </c>
      <c r="L49" s="165">
        <v>2513106</v>
      </c>
      <c r="M49" s="165">
        <v>2481124</v>
      </c>
      <c r="N49" s="165">
        <v>2573193</v>
      </c>
      <c r="O49" s="165">
        <v>2636389</v>
      </c>
      <c r="P49" s="165">
        <v>2391039</v>
      </c>
      <c r="Q49" s="165">
        <v>2894758</v>
      </c>
      <c r="R49" s="165">
        <v>2372976</v>
      </c>
      <c r="S49" s="850"/>
      <c r="T49" s="866" t="s">
        <v>212</v>
      </c>
      <c r="U49" s="165">
        <v>2420549</v>
      </c>
      <c r="V49" s="165">
        <v>2296839</v>
      </c>
      <c r="W49" s="165">
        <v>2365529</v>
      </c>
      <c r="X49" s="165">
        <v>2254979.6</v>
      </c>
      <c r="Y49" s="165">
        <v>2131028.96</v>
      </c>
      <c r="Z49" s="165">
        <v>2119402.2000000002</v>
      </c>
      <c r="AA49" s="165">
        <v>2139190.2199999997</v>
      </c>
      <c r="AB49" s="165">
        <v>2140341.1579999998</v>
      </c>
      <c r="AC49" s="597"/>
    </row>
    <row r="50" spans="1:29" ht="12.95" customHeight="1" x14ac:dyDescent="0.15">
      <c r="A50" s="1023" t="s">
        <v>550</v>
      </c>
      <c r="B50" s="866" t="s">
        <v>383</v>
      </c>
      <c r="C50" s="165">
        <v>3110</v>
      </c>
      <c r="D50" s="165">
        <v>3399</v>
      </c>
      <c r="E50" s="165">
        <v>3165</v>
      </c>
      <c r="F50" s="165">
        <v>3103</v>
      </c>
      <c r="G50" s="165">
        <v>3248</v>
      </c>
      <c r="H50" s="165">
        <v>3597</v>
      </c>
      <c r="I50" s="165">
        <v>3510</v>
      </c>
      <c r="J50" s="165">
        <v>3895</v>
      </c>
      <c r="K50" s="165">
        <v>4019</v>
      </c>
      <c r="L50" s="165">
        <v>4387</v>
      </c>
      <c r="M50" s="165">
        <v>4352</v>
      </c>
      <c r="N50" s="165">
        <v>4661</v>
      </c>
      <c r="O50" s="165">
        <v>4797</v>
      </c>
      <c r="P50" s="165">
        <v>4420</v>
      </c>
      <c r="Q50" s="165">
        <v>4485</v>
      </c>
      <c r="R50" s="165">
        <v>4438</v>
      </c>
      <c r="S50" s="1023" t="s">
        <v>550</v>
      </c>
      <c r="T50" s="866" t="s">
        <v>383</v>
      </c>
      <c r="U50" s="165">
        <v>4508</v>
      </c>
      <c r="V50" s="165">
        <v>4314</v>
      </c>
      <c r="W50" s="165">
        <v>4575</v>
      </c>
      <c r="X50" s="165">
        <v>4453.0293069745203</v>
      </c>
      <c r="Y50" s="165">
        <v>4351.674739344</v>
      </c>
      <c r="Z50" s="165">
        <v>4403.3227581280007</v>
      </c>
      <c r="AA50" s="165">
        <v>4421.9439097736595</v>
      </c>
      <c r="AB50" s="165">
        <v>4466.3716061790037</v>
      </c>
      <c r="AC50" s="597"/>
    </row>
    <row r="51" spans="1:29" ht="12.95" customHeight="1" x14ac:dyDescent="0.15">
      <c r="A51" s="1023"/>
      <c r="B51" s="866" t="s">
        <v>387</v>
      </c>
      <c r="C51" s="760">
        <f t="shared" ref="C51:P51" si="18">(C50/C49)*1000</f>
        <v>1.70345994075684</v>
      </c>
      <c r="D51" s="760">
        <f t="shared" si="18"/>
        <v>1.7552837967010579</v>
      </c>
      <c r="E51" s="760">
        <f t="shared" si="18"/>
        <v>1.7735573525860036</v>
      </c>
      <c r="F51" s="760">
        <f t="shared" si="18"/>
        <v>1.7487906968618139</v>
      </c>
      <c r="G51" s="760">
        <f t="shared" si="18"/>
        <v>1.7735482486484067</v>
      </c>
      <c r="H51" s="760">
        <f t="shared" si="18"/>
        <v>1.8021890810489072</v>
      </c>
      <c r="I51" s="760">
        <f t="shared" si="18"/>
        <v>1.7722323007766012</v>
      </c>
      <c r="J51" s="760">
        <f t="shared" si="18"/>
        <v>1.7637962147438873</v>
      </c>
      <c r="K51" s="760">
        <f t="shared" si="18"/>
        <v>1.7283910266444873</v>
      </c>
      <c r="L51" s="760">
        <f t="shared" si="18"/>
        <v>1.7456486117179297</v>
      </c>
      <c r="M51" s="760">
        <f t="shared" si="18"/>
        <v>1.7540437317925264</v>
      </c>
      <c r="N51" s="760">
        <f t="shared" si="18"/>
        <v>1.8113682106239213</v>
      </c>
      <c r="O51" s="760">
        <f t="shared" si="18"/>
        <v>1.8195342189638934</v>
      </c>
      <c r="P51" s="760">
        <f t="shared" si="18"/>
        <v>1.8485687602753447</v>
      </c>
      <c r="Q51" s="760">
        <f t="shared" ref="Q51:Y51" si="19">(Q50/Q49)*1000</f>
        <v>1.5493523120067376</v>
      </c>
      <c r="R51" s="760">
        <f t="shared" si="19"/>
        <v>1.8702254047238573</v>
      </c>
      <c r="S51" s="1023"/>
      <c r="T51" s="866" t="s">
        <v>387</v>
      </c>
      <c r="U51" s="760">
        <f t="shared" si="19"/>
        <v>1.8623874170694334</v>
      </c>
      <c r="V51" s="760">
        <f t="shared" si="19"/>
        <v>1.8782335200682327</v>
      </c>
      <c r="W51" s="760">
        <f t="shared" si="19"/>
        <v>1.9340282871188643</v>
      </c>
      <c r="X51" s="760">
        <f t="shared" si="19"/>
        <v>1.9747536993126322</v>
      </c>
      <c r="Y51" s="760">
        <f t="shared" si="19"/>
        <v>2.0420533090005497</v>
      </c>
      <c r="Z51" s="760">
        <v>2.0776248878707402</v>
      </c>
      <c r="AA51" s="760">
        <v>2.0672245811658856</v>
      </c>
      <c r="AB51" s="760">
        <f>AB50/AB49*1000</f>
        <v>2.086756865598248</v>
      </c>
      <c r="AC51" s="597"/>
    </row>
    <row r="52" spans="1:29" ht="12.95" customHeight="1" x14ac:dyDescent="0.15">
      <c r="A52" s="851"/>
      <c r="B52" s="867" t="s">
        <v>359</v>
      </c>
      <c r="C52" s="762">
        <v>5.69</v>
      </c>
      <c r="D52" s="762">
        <v>4.95</v>
      </c>
      <c r="E52" s="762">
        <v>5.05</v>
      </c>
      <c r="F52" s="762">
        <v>4.78</v>
      </c>
      <c r="G52" s="762">
        <v>4.58</v>
      </c>
      <c r="H52" s="762">
        <v>5.21</v>
      </c>
      <c r="I52" s="762">
        <v>7.68</v>
      </c>
      <c r="J52" s="762">
        <v>8.33</v>
      </c>
      <c r="K52" s="762">
        <v>8.4700000000000006</v>
      </c>
      <c r="L52" s="762">
        <v>5.51</v>
      </c>
      <c r="M52" s="762">
        <v>5.83</v>
      </c>
      <c r="N52" s="762">
        <v>6.65</v>
      </c>
      <c r="O52" s="762">
        <v>6.71</v>
      </c>
      <c r="P52" s="762">
        <v>7.28</v>
      </c>
      <c r="Q52" s="762">
        <v>7.75</v>
      </c>
      <c r="R52" s="762">
        <v>8.09</v>
      </c>
      <c r="S52" s="851"/>
      <c r="T52" s="867" t="s">
        <v>359</v>
      </c>
      <c r="U52" s="762">
        <v>7.59</v>
      </c>
      <c r="V52" s="762">
        <v>7.88</v>
      </c>
      <c r="W52" s="762">
        <v>7.92</v>
      </c>
      <c r="X52" s="762">
        <v>7.27</v>
      </c>
      <c r="Y52" s="762">
        <v>6.16</v>
      </c>
      <c r="Z52" s="762">
        <v>6.5380000000000003</v>
      </c>
      <c r="AA52" s="762">
        <v>6.6669999999999998</v>
      </c>
      <c r="AB52" s="762">
        <v>6.6710000000000003</v>
      </c>
      <c r="AC52" s="597"/>
    </row>
    <row r="53" spans="1:29" ht="12.95" customHeight="1" x14ac:dyDescent="0.15">
      <c r="A53" s="850"/>
      <c r="B53" s="866" t="s">
        <v>212</v>
      </c>
      <c r="C53" s="165">
        <v>484051</v>
      </c>
      <c r="D53" s="165">
        <v>519736</v>
      </c>
      <c r="E53" s="165">
        <v>402772</v>
      </c>
      <c r="F53" s="165">
        <v>413808</v>
      </c>
      <c r="G53" s="165">
        <v>399255</v>
      </c>
      <c r="H53" s="165">
        <v>388716</v>
      </c>
      <c r="I53" s="165">
        <v>400609</v>
      </c>
      <c r="J53" s="165">
        <v>452090</v>
      </c>
      <c r="K53" s="165">
        <v>444255</v>
      </c>
      <c r="L53" s="165">
        <v>447983</v>
      </c>
      <c r="M53" s="165">
        <v>403510</v>
      </c>
      <c r="N53" s="165">
        <v>434702</v>
      </c>
      <c r="O53" s="165">
        <v>449117</v>
      </c>
      <c r="P53" s="165">
        <v>415602</v>
      </c>
      <c r="Q53" s="165">
        <v>485141</v>
      </c>
      <c r="R53" s="165">
        <v>365636</v>
      </c>
      <c r="S53" s="850"/>
      <c r="T53" s="866" t="s">
        <v>212</v>
      </c>
      <c r="U53" s="165">
        <v>374408</v>
      </c>
      <c r="V53" s="165">
        <v>373971</v>
      </c>
      <c r="W53" s="165">
        <v>356929</v>
      </c>
      <c r="X53" s="165">
        <v>340347.2</v>
      </c>
      <c r="Y53" s="165">
        <v>331804.37</v>
      </c>
      <c r="Z53" s="165">
        <v>338242.3</v>
      </c>
      <c r="AA53" s="165">
        <v>347563.8</v>
      </c>
      <c r="AB53" s="165">
        <v>339233.3</v>
      </c>
      <c r="AC53" s="597"/>
    </row>
    <row r="54" spans="1:29" ht="12.95" customHeight="1" x14ac:dyDescent="0.15">
      <c r="A54" s="1023" t="s">
        <v>551</v>
      </c>
      <c r="B54" s="866" t="s">
        <v>383</v>
      </c>
      <c r="C54" s="165">
        <v>742</v>
      </c>
      <c r="D54" s="165">
        <v>760</v>
      </c>
      <c r="E54" s="165">
        <v>628</v>
      </c>
      <c r="F54" s="165">
        <v>634</v>
      </c>
      <c r="G54" s="165">
        <v>622</v>
      </c>
      <c r="H54" s="165">
        <v>604</v>
      </c>
      <c r="I54" s="165">
        <v>623</v>
      </c>
      <c r="J54" s="165">
        <v>740</v>
      </c>
      <c r="K54" s="165">
        <v>704</v>
      </c>
      <c r="L54" s="165">
        <v>696</v>
      </c>
      <c r="M54" s="165">
        <v>632</v>
      </c>
      <c r="N54" s="165">
        <v>677</v>
      </c>
      <c r="O54" s="165">
        <v>745</v>
      </c>
      <c r="P54" s="165">
        <v>726</v>
      </c>
      <c r="Q54" s="165">
        <v>745</v>
      </c>
      <c r="R54" s="165">
        <v>656</v>
      </c>
      <c r="S54" s="1023" t="s">
        <v>551</v>
      </c>
      <c r="T54" s="866" t="s">
        <v>383</v>
      </c>
      <c r="U54" s="165">
        <v>670</v>
      </c>
      <c r="V54" s="165">
        <v>681</v>
      </c>
      <c r="W54" s="165">
        <v>660</v>
      </c>
      <c r="X54" s="165">
        <v>657.10990950854966</v>
      </c>
      <c r="Y54" s="165">
        <v>664.5561372023999</v>
      </c>
      <c r="Z54" s="165">
        <v>672.83795209999994</v>
      </c>
      <c r="AA54" s="165">
        <v>695.6992077164216</v>
      </c>
      <c r="AB54" s="165">
        <v>699.24636310000005</v>
      </c>
      <c r="AC54" s="597"/>
    </row>
    <row r="55" spans="1:29" ht="12.95" customHeight="1" x14ac:dyDescent="0.15">
      <c r="A55" s="1023"/>
      <c r="B55" s="866" t="s">
        <v>388</v>
      </c>
      <c r="C55" s="760">
        <f t="shared" ref="C55:P55" si="20">(C54/C53)*1000</f>
        <v>1.5328963270399194</v>
      </c>
      <c r="D55" s="760">
        <f t="shared" si="20"/>
        <v>1.4622808502778335</v>
      </c>
      <c r="E55" s="760">
        <f t="shared" si="20"/>
        <v>1.5591947801733983</v>
      </c>
      <c r="F55" s="760">
        <f t="shared" si="20"/>
        <v>1.5321115106522831</v>
      </c>
      <c r="G55" s="760">
        <f t="shared" si="20"/>
        <v>1.5579015917145684</v>
      </c>
      <c r="H55" s="760">
        <f t="shared" si="20"/>
        <v>1.5538336471871494</v>
      </c>
      <c r="I55" s="760">
        <f t="shared" si="20"/>
        <v>1.5551323110564166</v>
      </c>
      <c r="J55" s="760">
        <f t="shared" si="20"/>
        <v>1.6368422216815235</v>
      </c>
      <c r="K55" s="760">
        <f t="shared" si="20"/>
        <v>1.5846754679182</v>
      </c>
      <c r="L55" s="760">
        <f t="shared" si="20"/>
        <v>1.5536303832957947</v>
      </c>
      <c r="M55" s="760">
        <f t="shared" si="20"/>
        <v>1.5662561026988178</v>
      </c>
      <c r="N55" s="760">
        <f t="shared" si="20"/>
        <v>1.5573887398723725</v>
      </c>
      <c r="O55" s="760">
        <f t="shared" si="20"/>
        <v>1.6588105104015212</v>
      </c>
      <c r="P55" s="760">
        <f t="shared" si="20"/>
        <v>1.7468635858345243</v>
      </c>
      <c r="Q55" s="760">
        <f t="shared" ref="Q55:Y55" si="21">(Q54/Q53)*1000</f>
        <v>1.5356360315866933</v>
      </c>
      <c r="R55" s="760">
        <f t="shared" si="21"/>
        <v>1.7941340568215383</v>
      </c>
      <c r="S55" s="1023"/>
      <c r="T55" s="866" t="s">
        <v>388</v>
      </c>
      <c r="U55" s="760">
        <f t="shared" si="21"/>
        <v>1.7894916775282579</v>
      </c>
      <c r="V55" s="760">
        <f t="shared" si="21"/>
        <v>1.8209968152610765</v>
      </c>
      <c r="W55" s="760">
        <f t="shared" si="21"/>
        <v>1.8491072454185566</v>
      </c>
      <c r="X55" s="760">
        <f t="shared" si="21"/>
        <v>1.9307046143131181</v>
      </c>
      <c r="Y55" s="760">
        <f t="shared" si="21"/>
        <v>2.0028552885014745</v>
      </c>
      <c r="Z55" s="760">
        <v>1.9892188295195485</v>
      </c>
      <c r="AA55" s="760">
        <v>2.0016446123457667</v>
      </c>
      <c r="AB55" s="760">
        <f>AB54/AB53*1000</f>
        <v>2.0612550805006467</v>
      </c>
      <c r="AC55" s="597"/>
    </row>
    <row r="56" spans="1:29" ht="12.95" customHeight="1" x14ac:dyDescent="0.15">
      <c r="A56" s="851"/>
      <c r="B56" s="867" t="s">
        <v>359</v>
      </c>
      <c r="C56" s="762">
        <v>2.68</v>
      </c>
      <c r="D56" s="762">
        <v>3.16</v>
      </c>
      <c r="E56" s="762">
        <v>2.86</v>
      </c>
      <c r="F56" s="762">
        <v>2.36</v>
      </c>
      <c r="G56" s="762">
        <v>1.98</v>
      </c>
      <c r="H56" s="762">
        <v>2.23</v>
      </c>
      <c r="I56" s="762">
        <v>2.38</v>
      </c>
      <c r="J56" s="762">
        <v>2.79</v>
      </c>
      <c r="K56" s="762">
        <v>2.92</v>
      </c>
      <c r="L56" s="762">
        <v>2.2999999999999998</v>
      </c>
      <c r="M56" s="762">
        <v>2.59</v>
      </c>
      <c r="N56" s="762">
        <v>2.82</v>
      </c>
      <c r="O56" s="762">
        <v>2.84</v>
      </c>
      <c r="P56" s="762">
        <v>2.75</v>
      </c>
      <c r="Q56" s="762">
        <v>2.84</v>
      </c>
      <c r="R56" s="762">
        <v>3</v>
      </c>
      <c r="S56" s="851"/>
      <c r="T56" s="867" t="s">
        <v>359</v>
      </c>
      <c r="U56" s="762">
        <v>3.12</v>
      </c>
      <c r="V56" s="762">
        <v>3.1</v>
      </c>
      <c r="W56" s="762">
        <v>3.28</v>
      </c>
      <c r="X56" s="762">
        <v>3.13</v>
      </c>
      <c r="Y56" s="762">
        <v>3.18</v>
      </c>
      <c r="Z56" s="762">
        <v>2.9159999999999999</v>
      </c>
      <c r="AA56" s="762">
        <v>2.9239999999999999</v>
      </c>
      <c r="AB56" s="762">
        <v>2.9759838614156684</v>
      </c>
      <c r="AC56" s="597"/>
    </row>
    <row r="57" spans="1:29" ht="12.95" customHeight="1" x14ac:dyDescent="0.15">
      <c r="A57" s="850"/>
      <c r="B57" s="866" t="s">
        <v>212</v>
      </c>
      <c r="C57" s="165">
        <v>7371783</v>
      </c>
      <c r="D57" s="165">
        <v>7431849</v>
      </c>
      <c r="E57" s="165">
        <v>6658609</v>
      </c>
      <c r="F57" s="165">
        <v>6683557</v>
      </c>
      <c r="G57" s="165">
        <v>6645652</v>
      </c>
      <c r="H57" s="165">
        <v>6333240</v>
      </c>
      <c r="I57" s="165">
        <v>6054839</v>
      </c>
      <c r="J57" s="165">
        <v>6468169</v>
      </c>
      <c r="K57" s="165">
        <v>5869896</v>
      </c>
      <c r="L57" s="165">
        <v>6035367</v>
      </c>
      <c r="M57" s="165">
        <v>6004149</v>
      </c>
      <c r="N57" s="165">
        <v>5985893</v>
      </c>
      <c r="O57" s="165">
        <v>6618656</v>
      </c>
      <c r="P57" s="165">
        <v>6104258</v>
      </c>
      <c r="Q57" s="165">
        <v>5741017</v>
      </c>
      <c r="R57" s="165">
        <v>5162592</v>
      </c>
      <c r="S57" s="850"/>
      <c r="T57" s="866" t="s">
        <v>212</v>
      </c>
      <c r="U57" s="165">
        <v>5575610</v>
      </c>
      <c r="V57" s="165">
        <v>4574331</v>
      </c>
      <c r="W57" s="165">
        <v>4559586</v>
      </c>
      <c r="X57" s="165">
        <v>4304514.7</v>
      </c>
      <c r="Y57" s="165">
        <v>4099800.59</v>
      </c>
      <c r="Z57" s="165">
        <v>4237001.4000000004</v>
      </c>
      <c r="AA57" s="165">
        <v>4296344.4826990506</v>
      </c>
      <c r="AB57" s="165">
        <v>4240780.7080000006</v>
      </c>
      <c r="AC57" s="597"/>
    </row>
    <row r="58" spans="1:29" ht="12.95" customHeight="1" x14ac:dyDescent="0.15">
      <c r="A58" s="1023" t="s">
        <v>72</v>
      </c>
      <c r="B58" s="866" t="s">
        <v>383</v>
      </c>
      <c r="C58" s="165">
        <v>12361</v>
      </c>
      <c r="D58" s="165">
        <v>12577</v>
      </c>
      <c r="E58" s="165">
        <v>11307</v>
      </c>
      <c r="F58" s="165">
        <v>11319</v>
      </c>
      <c r="G58" s="165">
        <v>11237</v>
      </c>
      <c r="H58" s="165">
        <v>10912</v>
      </c>
      <c r="I58" s="165">
        <v>10374</v>
      </c>
      <c r="J58" s="165">
        <v>10895</v>
      </c>
      <c r="K58" s="165">
        <v>10085</v>
      </c>
      <c r="L58" s="165">
        <v>10279</v>
      </c>
      <c r="M58" s="165">
        <v>10218</v>
      </c>
      <c r="N58" s="165">
        <v>10292</v>
      </c>
      <c r="O58" s="165">
        <v>11029</v>
      </c>
      <c r="P58" s="165">
        <v>10403</v>
      </c>
      <c r="Q58" s="165">
        <v>9975</v>
      </c>
      <c r="R58" s="165">
        <v>8954</v>
      </c>
      <c r="S58" s="1023" t="s">
        <v>72</v>
      </c>
      <c r="T58" s="866" t="s">
        <v>383</v>
      </c>
      <c r="U58" s="165">
        <v>9352</v>
      </c>
      <c r="V58" s="165">
        <v>8138</v>
      </c>
      <c r="W58" s="165">
        <v>8056</v>
      </c>
      <c r="X58" s="165">
        <v>7750.170107576334</v>
      </c>
      <c r="Y58" s="165">
        <v>7466.4020324688881</v>
      </c>
      <c r="Z58" s="165">
        <v>7690.2523709422921</v>
      </c>
      <c r="AA58" s="165">
        <v>7983.7865281597105</v>
      </c>
      <c r="AB58" s="165">
        <v>8009.8296005761085</v>
      </c>
      <c r="AC58" s="597"/>
    </row>
    <row r="59" spans="1:29" ht="12.95" customHeight="1" x14ac:dyDescent="0.15">
      <c r="A59" s="1023"/>
      <c r="B59" s="866" t="s">
        <v>389</v>
      </c>
      <c r="C59" s="760">
        <f t="shared" ref="C59:P59" si="22">(C58/C57)*1000</f>
        <v>1.6767992221149211</v>
      </c>
      <c r="D59" s="760">
        <f t="shared" si="22"/>
        <v>1.6923110251567275</v>
      </c>
      <c r="E59" s="760">
        <f t="shared" si="22"/>
        <v>1.6981024114796348</v>
      </c>
      <c r="F59" s="760">
        <f t="shared" si="22"/>
        <v>1.6935592828788624</v>
      </c>
      <c r="G59" s="760">
        <f t="shared" si="22"/>
        <v>1.6908799919105002</v>
      </c>
      <c r="H59" s="760">
        <f t="shared" si="22"/>
        <v>1.7229727595985627</v>
      </c>
      <c r="I59" s="760">
        <f t="shared" si="22"/>
        <v>1.713340354714634</v>
      </c>
      <c r="J59" s="760">
        <f t="shared" si="22"/>
        <v>1.6844024947400107</v>
      </c>
      <c r="K59" s="760">
        <f t="shared" si="22"/>
        <v>1.7180883613610871</v>
      </c>
      <c r="L59" s="760">
        <f t="shared" si="22"/>
        <v>1.7031275811396391</v>
      </c>
      <c r="M59" s="760">
        <f t="shared" si="22"/>
        <v>1.7018231892646236</v>
      </c>
      <c r="N59" s="760">
        <f t="shared" si="22"/>
        <v>1.7193758725723964</v>
      </c>
      <c r="O59" s="760">
        <f t="shared" si="22"/>
        <v>1.6663503889611426</v>
      </c>
      <c r="P59" s="760">
        <f t="shared" si="22"/>
        <v>1.7042202344658435</v>
      </c>
      <c r="Q59" s="760">
        <f t="shared" ref="Q59:Y59" si="23">(Q58/Q57)*1000</f>
        <v>1.7374970323202317</v>
      </c>
      <c r="R59" s="760">
        <f t="shared" si="23"/>
        <v>1.7344000842987399</v>
      </c>
      <c r="S59" s="1023"/>
      <c r="T59" s="866" t="s">
        <v>389</v>
      </c>
      <c r="U59" s="760">
        <f t="shared" si="23"/>
        <v>1.6773052634599621</v>
      </c>
      <c r="V59" s="760">
        <f t="shared" si="23"/>
        <v>1.7790579649789227</v>
      </c>
      <c r="W59" s="760">
        <f t="shared" si="23"/>
        <v>1.7668270759669849</v>
      </c>
      <c r="X59" s="760">
        <f t="shared" si="23"/>
        <v>1.8004747684045159</v>
      </c>
      <c r="Y59" s="760">
        <f t="shared" si="23"/>
        <v>1.8211622415686537</v>
      </c>
      <c r="Z59" s="760">
        <v>1.8150223813809199</v>
      </c>
      <c r="AA59" s="760">
        <v>1.8582742981410407</v>
      </c>
      <c r="AB59" s="760">
        <f>AB58/AB57*1000</f>
        <v>1.8887629783511333</v>
      </c>
      <c r="AC59" s="597"/>
    </row>
    <row r="60" spans="1:29" ht="12.95" customHeight="1" thickBot="1" x14ac:dyDescent="0.2">
      <c r="A60" s="450"/>
      <c r="B60" s="868" t="s">
        <v>359</v>
      </c>
      <c r="C60" s="764">
        <v>1.49</v>
      </c>
      <c r="D60" s="764">
        <v>1.38</v>
      </c>
      <c r="E60" s="764">
        <v>1.38</v>
      </c>
      <c r="F60" s="764">
        <v>1.07</v>
      </c>
      <c r="G60" s="764">
        <v>1.63</v>
      </c>
      <c r="H60" s="764">
        <v>1.71</v>
      </c>
      <c r="I60" s="764">
        <v>1.72</v>
      </c>
      <c r="J60" s="764">
        <v>1.96</v>
      </c>
      <c r="K60" s="764">
        <v>2.08</v>
      </c>
      <c r="L60" s="764">
        <v>1.83</v>
      </c>
      <c r="M60" s="764">
        <v>2.0299999999999998</v>
      </c>
      <c r="N60" s="764">
        <v>2.21</v>
      </c>
      <c r="O60" s="764">
        <v>2.34</v>
      </c>
      <c r="P60" s="764">
        <v>2.5499999999999998</v>
      </c>
      <c r="Q60" s="764">
        <v>2.5</v>
      </c>
      <c r="R60" s="764">
        <v>2.4700000000000002</v>
      </c>
      <c r="S60" s="450"/>
      <c r="T60" s="868" t="s">
        <v>359</v>
      </c>
      <c r="U60" s="764">
        <v>2.64</v>
      </c>
      <c r="V60" s="764">
        <v>2.8</v>
      </c>
      <c r="W60" s="764">
        <v>2.92</v>
      </c>
      <c r="X60" s="764">
        <v>3.14</v>
      </c>
      <c r="Y60" s="764">
        <v>3.02</v>
      </c>
      <c r="Z60" s="764">
        <v>3.105</v>
      </c>
      <c r="AA60" s="764">
        <v>3.1259999999999999</v>
      </c>
      <c r="AB60" s="764">
        <v>3.0999778718199473</v>
      </c>
      <c r="AC60" s="597"/>
    </row>
    <row r="61" spans="1:29" ht="12.75" x14ac:dyDescent="0.15">
      <c r="A61" s="468"/>
      <c r="B61" s="470"/>
      <c r="C61" s="472"/>
      <c r="D61" s="473" t="s">
        <v>50</v>
      </c>
      <c r="E61" s="472"/>
      <c r="F61" s="473"/>
      <c r="G61" s="472"/>
      <c r="H61" s="473"/>
      <c r="I61" s="472"/>
      <c r="J61" s="472"/>
      <c r="K61" s="472"/>
      <c r="L61" s="474"/>
      <c r="M61" s="175"/>
      <c r="N61" s="175"/>
      <c r="O61" s="175"/>
      <c r="P61" s="175"/>
      <c r="Q61" s="175"/>
      <c r="R61" s="870" t="s">
        <v>569</v>
      </c>
      <c r="S61" s="468" t="s">
        <v>350</v>
      </c>
      <c r="T61" s="470"/>
      <c r="U61" s="175"/>
      <c r="V61" s="175"/>
      <c r="W61" s="175"/>
      <c r="X61" s="175"/>
      <c r="Y61" s="175"/>
      <c r="Z61" s="175"/>
      <c r="AA61" s="175"/>
      <c r="AB61" s="175"/>
    </row>
    <row r="62" spans="1:29" ht="9" customHeight="1" x14ac:dyDescent="0.15">
      <c r="A62" s="468"/>
      <c r="B62" s="470"/>
      <c r="C62" s="472"/>
      <c r="D62" s="473"/>
      <c r="E62" s="472"/>
      <c r="F62" s="473"/>
      <c r="G62" s="472"/>
      <c r="H62" s="473"/>
      <c r="I62" s="472"/>
      <c r="J62" s="472"/>
      <c r="K62" s="472"/>
      <c r="L62" s="474"/>
      <c r="M62" s="175"/>
      <c r="N62" s="175"/>
      <c r="O62" s="175"/>
      <c r="P62" s="175"/>
      <c r="Q62" s="175"/>
      <c r="R62" s="175"/>
      <c r="S62" s="468" t="s">
        <v>360</v>
      </c>
      <c r="T62" s="470"/>
      <c r="U62" s="175"/>
      <c r="V62" s="175"/>
      <c r="W62" s="175"/>
      <c r="X62" s="175"/>
      <c r="Y62" s="175"/>
      <c r="Z62" s="175"/>
      <c r="AA62" s="175"/>
      <c r="AB62" s="175"/>
    </row>
    <row r="63" spans="1:29" ht="9" customHeight="1" x14ac:dyDescent="0.15">
      <c r="A63" s="468"/>
      <c r="B63" s="470"/>
      <c r="C63" s="473"/>
      <c r="D63" s="473"/>
      <c r="E63" s="473"/>
      <c r="F63" s="473"/>
      <c r="G63" s="473"/>
      <c r="H63" s="473"/>
      <c r="I63" s="473"/>
      <c r="J63" s="473"/>
      <c r="K63" s="473"/>
      <c r="L63" s="473"/>
      <c r="S63" s="468" t="s">
        <v>321</v>
      </c>
      <c r="T63" s="470"/>
    </row>
    <row r="64" spans="1:29" ht="9" customHeight="1" x14ac:dyDescent="0.15">
      <c r="A64" s="470"/>
      <c r="B64" s="475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S64" s="470" t="s">
        <v>320</v>
      </c>
      <c r="T64" s="475"/>
    </row>
    <row r="65" spans="1:28" ht="13.35" customHeight="1" x14ac:dyDescent="0.15">
      <c r="A65" s="11"/>
    </row>
    <row r="68" spans="1:28" ht="13.35" customHeight="1" x14ac:dyDescent="0.15"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</row>
  </sheetData>
  <mergeCells count="10">
    <mergeCell ref="A46:A47"/>
    <mergeCell ref="A50:A51"/>
    <mergeCell ref="A54:A55"/>
    <mergeCell ref="A58:A59"/>
    <mergeCell ref="A42:A43"/>
    <mergeCell ref="S42:S43"/>
    <mergeCell ref="S46:S47"/>
    <mergeCell ref="S50:S51"/>
    <mergeCell ref="S54:S55"/>
    <mergeCell ref="S58:S59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colBreaks count="1" manualBreakCount="1">
    <brk id="18" min="1" max="63" man="1"/>
  </colBreaks>
  <ignoredErrors>
    <ignoredError sqref="W5:AC35 W36:AC3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theme="9" tint="0.59999389629810485"/>
  </sheetPr>
  <dimension ref="A2:AB80"/>
  <sheetViews>
    <sheetView showGridLines="0" zoomScaleNormal="100" workbookViewId="0">
      <selection activeCell="D7" sqref="D7"/>
    </sheetView>
  </sheetViews>
  <sheetFormatPr baseColWidth="10" defaultColWidth="7" defaultRowHeight="13.35" customHeight="1" x14ac:dyDescent="0.15"/>
  <cols>
    <col min="1" max="1" width="11.625" style="70" customWidth="1"/>
    <col min="2" max="2" width="17.625" style="70" customWidth="1"/>
    <col min="3" max="3" width="8.75" style="70" customWidth="1"/>
    <col min="4" max="15" width="7.625" style="70" customWidth="1"/>
    <col min="16" max="16" width="7.625" style="70" bestFit="1" customWidth="1"/>
    <col min="17" max="17" width="7" style="70"/>
    <col min="18" max="18" width="7.25" style="70" bestFit="1" customWidth="1"/>
    <col min="19" max="16384" width="7" style="70"/>
  </cols>
  <sheetData>
    <row r="2" spans="1:28" ht="13.35" customHeight="1" x14ac:dyDescent="0.25">
      <c r="A2" s="182" t="s">
        <v>650</v>
      </c>
    </row>
    <row r="3" spans="1:28" ht="12.95" customHeight="1" x14ac:dyDescent="0.15">
      <c r="A3" s="1017" t="s">
        <v>651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</row>
    <row r="4" spans="1:28" ht="6" customHeight="1" thickBot="1" x14ac:dyDescent="0.2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</row>
    <row r="5" spans="1:28" ht="24.75" customHeight="1" x14ac:dyDescent="0.15">
      <c r="A5" s="765" t="s">
        <v>351</v>
      </c>
      <c r="B5" s="766" t="s">
        <v>51</v>
      </c>
      <c r="C5" s="766" t="s">
        <v>52</v>
      </c>
      <c r="D5" s="766" t="s">
        <v>53</v>
      </c>
      <c r="E5" s="766" t="s">
        <v>54</v>
      </c>
      <c r="F5" s="766" t="s">
        <v>55</v>
      </c>
      <c r="G5" s="766" t="s">
        <v>56</v>
      </c>
      <c r="H5" s="766" t="s">
        <v>57</v>
      </c>
      <c r="I5" s="766" t="s">
        <v>58</v>
      </c>
      <c r="J5" s="766" t="s">
        <v>59</v>
      </c>
      <c r="K5" s="766" t="s">
        <v>60</v>
      </c>
      <c r="L5" s="766" t="s">
        <v>61</v>
      </c>
      <c r="M5" s="766" t="s">
        <v>62</v>
      </c>
      <c r="N5" s="766" t="s">
        <v>63</v>
      </c>
      <c r="O5" s="766" t="s">
        <v>64</v>
      </c>
    </row>
    <row r="6" spans="1:28" ht="14.1" customHeight="1" x14ac:dyDescent="0.15">
      <c r="A6" s="1024" t="s">
        <v>65</v>
      </c>
      <c r="B6" s="852" t="s">
        <v>346</v>
      </c>
      <c r="C6" s="642">
        <v>191690.902</v>
      </c>
      <c r="D6" s="103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R6" s="74"/>
    </row>
    <row r="7" spans="1:28" ht="14.1" customHeight="1" x14ac:dyDescent="0.15">
      <c r="A7" s="1025"/>
      <c r="B7" s="852" t="s">
        <v>203</v>
      </c>
      <c r="C7" s="642">
        <v>789754216.40365493</v>
      </c>
      <c r="D7" s="74">
        <v>62833821.514462329</v>
      </c>
      <c r="E7" s="74">
        <v>58681518.347107045</v>
      </c>
      <c r="F7" s="74">
        <v>66288495.481445476</v>
      </c>
      <c r="G7" s="74">
        <v>68182322.491437778</v>
      </c>
      <c r="H7" s="74">
        <v>67612548.910959706</v>
      </c>
      <c r="I7" s="74">
        <v>65443221.307465471</v>
      </c>
      <c r="J7" s="74">
        <v>68454566.870214313</v>
      </c>
      <c r="K7" s="74">
        <v>64815315.067235947</v>
      </c>
      <c r="L7" s="74">
        <v>64641405.206999995</v>
      </c>
      <c r="M7" s="74">
        <v>67173539.878874496</v>
      </c>
      <c r="N7" s="74">
        <v>65498927.654452346</v>
      </c>
      <c r="O7" s="74">
        <v>70128533.673000008</v>
      </c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</row>
    <row r="8" spans="1:28" ht="14.1" customHeight="1" x14ac:dyDescent="0.15">
      <c r="A8" s="1025"/>
      <c r="B8" s="852" t="s">
        <v>390</v>
      </c>
      <c r="C8" s="642">
        <v>1781472.7335225621</v>
      </c>
      <c r="D8" s="74">
        <v>143634.7702164475</v>
      </c>
      <c r="E8" s="74">
        <v>130302.93689826831</v>
      </c>
      <c r="F8" s="74">
        <v>146223.17558251423</v>
      </c>
      <c r="G8" s="74">
        <v>150509.13607679878</v>
      </c>
      <c r="H8" s="74">
        <v>150306.69863481726</v>
      </c>
      <c r="I8" s="74">
        <v>149654.67776760715</v>
      </c>
      <c r="J8" s="74">
        <v>155890.91031175107</v>
      </c>
      <c r="K8" s="74">
        <v>149810.46440478312</v>
      </c>
      <c r="L8" s="74">
        <v>149310.47887437072</v>
      </c>
      <c r="M8" s="74">
        <v>152980.55437253762</v>
      </c>
      <c r="N8" s="74">
        <v>146477.16346953274</v>
      </c>
      <c r="O8" s="74">
        <v>156371.76691313356</v>
      </c>
    </row>
    <row r="9" spans="1:28" ht="14.1" customHeight="1" x14ac:dyDescent="0.15">
      <c r="A9" s="1025"/>
      <c r="B9" s="852" t="s">
        <v>381</v>
      </c>
      <c r="C9" s="643">
        <f>C8/C7*1000</f>
        <v>2.2557305760708033</v>
      </c>
      <c r="D9" s="75">
        <f>D8/D7*1000</f>
        <v>2.2859467521546084</v>
      </c>
      <c r="E9" s="75">
        <f t="shared" ref="E9" si="0">E8/E7*1000</f>
        <v>2.2205106576744216</v>
      </c>
      <c r="F9" s="75">
        <f t="shared" ref="F9" si="1">F8/F7*1000</f>
        <v>2.2058605270871312</v>
      </c>
      <c r="G9" s="75">
        <f t="shared" ref="G9" si="2">G8/G7*1000</f>
        <v>2.2074510016243498</v>
      </c>
      <c r="H9" s="75">
        <f t="shared" ref="H9" si="3">H8/H7*1000</f>
        <v>2.2230591961968349</v>
      </c>
      <c r="I9" s="75">
        <f t="shared" ref="I9" si="4">I8/I7*1000</f>
        <v>2.2867865422531581</v>
      </c>
      <c r="J9" s="75">
        <f t="shared" ref="J9" si="5">J8/J7*1000</f>
        <v>2.277290142048678</v>
      </c>
      <c r="K9" s="75">
        <f t="shared" ref="K9" si="6">K8/K7*1000</f>
        <v>2.3113436114501296</v>
      </c>
      <c r="L9" s="75">
        <f t="shared" ref="L9" si="7">L8/L7*1000</f>
        <v>2.309827244569274</v>
      </c>
      <c r="M9" s="75">
        <f t="shared" ref="M9" si="8">M8/M7*1000</f>
        <v>2.2773930724566251</v>
      </c>
      <c r="N9" s="75">
        <f t="shared" ref="N9" si="9">N8/N7*1000</f>
        <v>2.2363291845370514</v>
      </c>
      <c r="O9" s="75">
        <f t="shared" ref="O9" si="10">O8/O7*1000</f>
        <v>2.229788058057427</v>
      </c>
    </row>
    <row r="10" spans="1:28" ht="14.1" customHeight="1" x14ac:dyDescent="0.15">
      <c r="A10" s="1027"/>
      <c r="B10" s="853" t="s">
        <v>414</v>
      </c>
      <c r="C10" s="644">
        <v>6.993880498213537</v>
      </c>
      <c r="D10" s="181">
        <v>6.6099321380984399</v>
      </c>
      <c r="E10" s="181">
        <v>6.9046892845512717</v>
      </c>
      <c r="F10" s="181">
        <v>6.963151164827484</v>
      </c>
      <c r="G10" s="181">
        <v>6.9934923352582867</v>
      </c>
      <c r="H10" s="181">
        <v>7.019409157474823</v>
      </c>
      <c r="I10" s="181">
        <v>7.0298170935326949</v>
      </c>
      <c r="J10" s="181">
        <v>7.0509455082272696</v>
      </c>
      <c r="K10" s="181">
        <v>7.0549252508552298</v>
      </c>
      <c r="L10" s="181">
        <v>7.0578041210187958</v>
      </c>
      <c r="M10" s="181">
        <v>7.0590215450330112</v>
      </c>
      <c r="N10" s="181">
        <v>7.060362187898118</v>
      </c>
      <c r="O10" s="181">
        <v>7.088641067453632</v>
      </c>
    </row>
    <row r="11" spans="1:28" ht="14.1" customHeight="1" x14ac:dyDescent="0.15">
      <c r="A11" s="1024" t="s">
        <v>5</v>
      </c>
      <c r="B11" s="852" t="s">
        <v>346</v>
      </c>
      <c r="C11" s="642">
        <v>11238432</v>
      </c>
      <c r="D11" s="103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</row>
    <row r="12" spans="1:28" ht="14.1" customHeight="1" x14ac:dyDescent="0.15">
      <c r="A12" s="1025"/>
      <c r="B12" s="852" t="s">
        <v>203</v>
      </c>
      <c r="C12" s="642">
        <v>2594569.524131903</v>
      </c>
      <c r="D12" s="74">
        <v>189743</v>
      </c>
      <c r="E12" s="74">
        <v>196785</v>
      </c>
      <c r="F12" s="74">
        <v>208223.67364861461</v>
      </c>
      <c r="G12" s="74">
        <v>228552.77000000002</v>
      </c>
      <c r="H12" s="74">
        <v>236478</v>
      </c>
      <c r="I12" s="74">
        <v>239220</v>
      </c>
      <c r="J12" s="74">
        <v>237550</v>
      </c>
      <c r="K12" s="74">
        <v>228756</v>
      </c>
      <c r="L12" s="74">
        <v>213618.57001036621</v>
      </c>
      <c r="M12" s="74">
        <v>206261.46637211781</v>
      </c>
      <c r="N12" s="74">
        <v>202187</v>
      </c>
      <c r="O12" s="74">
        <v>207194.04410080411</v>
      </c>
    </row>
    <row r="13" spans="1:28" ht="14.1" customHeight="1" x14ac:dyDescent="0.15">
      <c r="A13" s="1025"/>
      <c r="B13" s="852" t="s">
        <v>390</v>
      </c>
      <c r="C13" s="642">
        <v>33690.399870369278</v>
      </c>
      <c r="D13" s="74">
        <v>2416.0898379707091</v>
      </c>
      <c r="E13" s="74">
        <v>2553.1566179000001</v>
      </c>
      <c r="F13" s="74">
        <v>2692.1017742261943</v>
      </c>
      <c r="G13" s="74">
        <v>3007.1596404599236</v>
      </c>
      <c r="H13" s="74">
        <v>3134.5722620050005</v>
      </c>
      <c r="I13" s="74">
        <v>3172.7707944000003</v>
      </c>
      <c r="J13" s="74">
        <v>3108.7383659999996</v>
      </c>
      <c r="K13" s="74">
        <v>2999.0303848999997</v>
      </c>
      <c r="L13" s="74">
        <v>2774.28406262</v>
      </c>
      <c r="M13" s="74">
        <v>2625.7189867919401</v>
      </c>
      <c r="N13" s="74">
        <v>2570.9056059999998</v>
      </c>
      <c r="O13" s="74">
        <v>2635.8715370955092</v>
      </c>
    </row>
    <row r="14" spans="1:28" ht="14.1" customHeight="1" x14ac:dyDescent="0.15">
      <c r="A14" s="1025"/>
      <c r="B14" s="852" t="s">
        <v>381</v>
      </c>
      <c r="C14" s="645">
        <f>C13/C12*1000</f>
        <v>12.984967084912281</v>
      </c>
      <c r="D14" s="103">
        <f>D13/D12*1000</f>
        <v>12.733486020410286</v>
      </c>
      <c r="E14" s="103">
        <f t="shared" ref="E14" si="11">E13/E12*1000</f>
        <v>12.974345696572403</v>
      </c>
      <c r="F14" s="103">
        <f t="shared" ref="F14" si="12">F13/F12*1000</f>
        <v>12.928893852719257</v>
      </c>
      <c r="G14" s="103">
        <f t="shared" ref="G14" si="13">G13/G12*1000</f>
        <v>13.157397481815353</v>
      </c>
      <c r="H14" s="103">
        <f t="shared" ref="H14" si="14">H13/H12*1000</f>
        <v>13.255238381604212</v>
      </c>
      <c r="I14" s="103">
        <f t="shared" ref="I14" si="15">I13/I12*1000</f>
        <v>13.26298300476549</v>
      </c>
      <c r="J14" s="103">
        <f t="shared" ref="J14" si="16">J13/J12*1000</f>
        <v>13.086669610608292</v>
      </c>
      <c r="K14" s="103">
        <f t="shared" ref="K14" si="17">K13/K12*1000</f>
        <v>13.110171470475089</v>
      </c>
      <c r="L14" s="103">
        <f t="shared" ref="L14" si="18">L13/L12*1000</f>
        <v>12.98709219186971</v>
      </c>
      <c r="M14" s="103">
        <f t="shared" ref="M14" si="19">M13/M12*1000</f>
        <v>12.730051002618499</v>
      </c>
      <c r="N14" s="103">
        <f t="shared" ref="N14" si="20">N13/N12*1000</f>
        <v>12.715484210161879</v>
      </c>
      <c r="O14" s="103">
        <f t="shared" ref="O14" si="21">O13/O12*1000</f>
        <v>12.721753410117833</v>
      </c>
    </row>
    <row r="15" spans="1:28" ht="14.1" customHeight="1" x14ac:dyDescent="0.15">
      <c r="A15" s="1027"/>
      <c r="B15" s="853" t="s">
        <v>414</v>
      </c>
      <c r="C15" s="644">
        <v>5.6428020331145419</v>
      </c>
      <c r="D15" s="181">
        <v>5.6247761161617973</v>
      </c>
      <c r="E15" s="181">
        <v>5.6344928934956737</v>
      </c>
      <c r="F15" s="181">
        <v>5.6283327863613124</v>
      </c>
      <c r="G15" s="181">
        <v>5.6442205981216134</v>
      </c>
      <c r="H15" s="181">
        <v>5.6591496078321821</v>
      </c>
      <c r="I15" s="181">
        <v>5.6525489300943743</v>
      </c>
      <c r="J15" s="181">
        <v>5.6523701624693103</v>
      </c>
      <c r="K15" s="181">
        <v>5.6557110298477582</v>
      </c>
      <c r="L15" s="181">
        <v>5.6484915984909101</v>
      </c>
      <c r="M15" s="181">
        <v>5.6403648710199903</v>
      </c>
      <c r="N15" s="181">
        <v>5.6276729087617863</v>
      </c>
      <c r="O15" s="181">
        <v>5.6345836421800159</v>
      </c>
    </row>
    <row r="16" spans="1:28" ht="14.1" customHeight="1" x14ac:dyDescent="0.15">
      <c r="A16" s="1024" t="s">
        <v>66</v>
      </c>
      <c r="B16" s="852" t="s">
        <v>346</v>
      </c>
      <c r="C16" s="642">
        <v>3465175</v>
      </c>
      <c r="D16" s="103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</row>
    <row r="17" spans="1:15" ht="14.1" customHeight="1" x14ac:dyDescent="0.15">
      <c r="A17" s="1025"/>
      <c r="B17" s="852" t="s">
        <v>203</v>
      </c>
      <c r="C17" s="642">
        <v>3775007.7770202439</v>
      </c>
      <c r="D17" s="74">
        <v>288357</v>
      </c>
      <c r="E17" s="74">
        <v>287352</v>
      </c>
      <c r="F17" s="74">
        <v>286001.36024884001</v>
      </c>
      <c r="G17" s="74">
        <v>286655</v>
      </c>
      <c r="H17" s="74">
        <v>300393.40000000002</v>
      </c>
      <c r="I17" s="74">
        <v>296338</v>
      </c>
      <c r="J17" s="74">
        <v>351507</v>
      </c>
      <c r="K17" s="74">
        <v>341033</v>
      </c>
      <c r="L17" s="74">
        <v>327875.67142893281</v>
      </c>
      <c r="M17" s="74">
        <v>321313.51304386323</v>
      </c>
      <c r="N17" s="74">
        <v>325867</v>
      </c>
      <c r="O17" s="74">
        <v>362314.83229860803</v>
      </c>
    </row>
    <row r="18" spans="1:15" ht="14.1" customHeight="1" x14ac:dyDescent="0.15">
      <c r="A18" s="1025"/>
      <c r="B18" s="852" t="s">
        <v>390</v>
      </c>
      <c r="C18" s="642">
        <v>200449.75011889712</v>
      </c>
      <c r="D18" s="74">
        <v>15115.623982236384</v>
      </c>
      <c r="E18" s="74">
        <v>15219.905151999999</v>
      </c>
      <c r="F18" s="74">
        <v>15117.891630399998</v>
      </c>
      <c r="G18" s="74">
        <v>15145.956341999998</v>
      </c>
      <c r="H18" s="74">
        <v>15655.419152032551</v>
      </c>
      <c r="I18" s="74">
        <v>15694.878710000001</v>
      </c>
      <c r="J18" s="74">
        <v>18647.015461025501</v>
      </c>
      <c r="K18" s="74">
        <v>18457.164969325506</v>
      </c>
      <c r="L18" s="74">
        <v>17434.331222500005</v>
      </c>
      <c r="M18" s="74">
        <v>17090.398035700004</v>
      </c>
      <c r="N18" s="74">
        <v>17395.94425</v>
      </c>
      <c r="O18" s="74">
        <v>19475.221211677199</v>
      </c>
    </row>
    <row r="19" spans="1:15" ht="14.1" customHeight="1" x14ac:dyDescent="0.15">
      <c r="A19" s="1025"/>
      <c r="B19" s="852" t="s">
        <v>381</v>
      </c>
      <c r="C19" s="645">
        <f>C18/C17*1000</f>
        <v>53.09916216308293</v>
      </c>
      <c r="D19" s="103">
        <f>D18/D17*1000</f>
        <v>52.419826750300444</v>
      </c>
      <c r="E19" s="103">
        <f t="shared" ref="E19" si="22">E18/E17*1000</f>
        <v>52.966066538600742</v>
      </c>
      <c r="F19" s="103">
        <f t="shared" ref="F19" si="23">F18/F17*1000</f>
        <v>52.859509539557564</v>
      </c>
      <c r="G19" s="103">
        <f t="shared" ref="G19" si="24">G18/G17*1000</f>
        <v>52.836881763792704</v>
      </c>
      <c r="H19" s="103">
        <f t="shared" ref="H19" si="25">H18/H17*1000</f>
        <v>52.116388549257579</v>
      </c>
      <c r="I19" s="103">
        <f t="shared" ref="I19" si="26">I18/I17*1000</f>
        <v>52.962761137619886</v>
      </c>
      <c r="J19" s="103">
        <f t="shared" ref="J19" si="27">J18/J17*1000</f>
        <v>53.048774166732102</v>
      </c>
      <c r="K19" s="103">
        <f t="shared" ref="K19" si="28">K18/K17*1000</f>
        <v>54.121345938151165</v>
      </c>
      <c r="L19" s="103">
        <f t="shared" ref="L19" si="29">L18/L17*1000</f>
        <v>53.17360433153975</v>
      </c>
      <c r="M19" s="103">
        <f t="shared" ref="M19" si="30">M18/M17*1000</f>
        <v>53.189166785422294</v>
      </c>
      <c r="N19" s="103">
        <f t="shared" ref="N19" si="31">N18/N17*1000</f>
        <v>53.383571365004741</v>
      </c>
      <c r="O19" s="103">
        <f t="shared" ref="O19" si="32">O18/O17*1000</f>
        <v>53.752205197126351</v>
      </c>
    </row>
    <row r="20" spans="1:15" ht="14.1" customHeight="1" x14ac:dyDescent="0.15">
      <c r="A20" s="1027"/>
      <c r="B20" s="853" t="s">
        <v>414</v>
      </c>
      <c r="C20" s="644">
        <v>7.1917169662497269</v>
      </c>
      <c r="D20" s="181">
        <v>7.0313977913108321</v>
      </c>
      <c r="E20" s="181">
        <v>7.0866983862909017</v>
      </c>
      <c r="F20" s="181">
        <v>7.1045108547687947</v>
      </c>
      <c r="G20" s="181">
        <v>7.1418767453771927</v>
      </c>
      <c r="H20" s="181">
        <v>7.1545773566710054</v>
      </c>
      <c r="I20" s="181">
        <v>7.1764034264451499</v>
      </c>
      <c r="J20" s="181">
        <v>7.2366340662224609</v>
      </c>
      <c r="K20" s="181">
        <v>7.2412085753054125</v>
      </c>
      <c r="L20" s="181">
        <v>7.2419794344715349</v>
      </c>
      <c r="M20" s="181">
        <v>7.2486005481420026</v>
      </c>
      <c r="N20" s="181">
        <v>7.2547963340899715</v>
      </c>
      <c r="O20" s="181">
        <v>7.3057029606914785</v>
      </c>
    </row>
    <row r="21" spans="1:15" ht="14.1" customHeight="1" x14ac:dyDescent="0.15">
      <c r="A21" s="1024" t="s">
        <v>67</v>
      </c>
      <c r="B21" s="852" t="s">
        <v>346</v>
      </c>
      <c r="C21" s="642">
        <v>5866167.5</v>
      </c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</row>
    <row r="22" spans="1:15" ht="14.1" customHeight="1" x14ac:dyDescent="0.15">
      <c r="A22" s="1025"/>
      <c r="B22" s="852" t="s">
        <v>203</v>
      </c>
      <c r="C22" s="642">
        <v>1344664.4525054176</v>
      </c>
      <c r="D22" s="103">
        <v>104446</v>
      </c>
      <c r="E22" s="74">
        <v>107096</v>
      </c>
      <c r="F22" s="74">
        <v>108528.09278185497</v>
      </c>
      <c r="G22" s="74">
        <v>114969.3</v>
      </c>
      <c r="H22" s="74">
        <v>116998.14</v>
      </c>
      <c r="I22" s="74">
        <v>117929</v>
      </c>
      <c r="J22" s="74">
        <v>118989</v>
      </c>
      <c r="K22" s="74">
        <v>115593</v>
      </c>
      <c r="L22" s="74">
        <v>111689.18835187456</v>
      </c>
      <c r="M22" s="74">
        <v>107336.41445936967</v>
      </c>
      <c r="N22" s="74">
        <v>109281</v>
      </c>
      <c r="O22" s="74">
        <v>111809.31691231836</v>
      </c>
    </row>
    <row r="23" spans="1:15" ht="14.1" customHeight="1" x14ac:dyDescent="0.15">
      <c r="A23" s="1025"/>
      <c r="B23" s="852" t="s">
        <v>390</v>
      </c>
      <c r="C23" s="642">
        <v>198722.99447876352</v>
      </c>
      <c r="D23" s="74">
        <v>15197.980978857247</v>
      </c>
      <c r="E23" s="74">
        <v>15757.6988776</v>
      </c>
      <c r="F23" s="74">
        <v>16037.049540212996</v>
      </c>
      <c r="G23" s="74">
        <v>17124.764814863709</v>
      </c>
      <c r="H23" s="74">
        <v>17489.00613858414</v>
      </c>
      <c r="I23" s="74">
        <v>17509.319313599997</v>
      </c>
      <c r="J23" s="74">
        <v>17574.268389032033</v>
      </c>
      <c r="K23" s="74">
        <v>17121.698460232197</v>
      </c>
      <c r="L23" s="74">
        <v>16535.440423199994</v>
      </c>
      <c r="M23" s="74">
        <v>15735.95698872188</v>
      </c>
      <c r="N23" s="74">
        <v>16044.873043499998</v>
      </c>
      <c r="O23" s="74">
        <v>16594.937510359337</v>
      </c>
    </row>
    <row r="24" spans="1:15" ht="14.1" customHeight="1" x14ac:dyDescent="0.15">
      <c r="A24" s="1025"/>
      <c r="B24" s="852" t="s">
        <v>381</v>
      </c>
      <c r="C24" s="645">
        <f>C23/C22*1000</f>
        <v>147.78630766099087</v>
      </c>
      <c r="D24" s="103">
        <f>D23/D22*1000</f>
        <v>145.51041666370418</v>
      </c>
      <c r="E24" s="103">
        <f t="shared" ref="E24" si="33">E23/E22*1000</f>
        <v>147.13620375737656</v>
      </c>
      <c r="F24" s="103">
        <f t="shared" ref="F24" si="34">F23/F22*1000</f>
        <v>147.76864799833893</v>
      </c>
      <c r="G24" s="103">
        <f t="shared" ref="G24" si="35">G23/G22*1000</f>
        <v>148.95076176739101</v>
      </c>
      <c r="H24" s="103">
        <f t="shared" ref="H24" si="36">H23/H22*1000</f>
        <v>149.48106131075366</v>
      </c>
      <c r="I24" s="103">
        <f t="shared" ref="I24" si="37">I23/I22*1000</f>
        <v>148.47339766808841</v>
      </c>
      <c r="J24" s="103">
        <f t="shared" ref="J24" si="38">J23/J22*1000</f>
        <v>147.69658026399108</v>
      </c>
      <c r="K24" s="103">
        <f t="shared" ref="K24" si="39">K23/K22*1000</f>
        <v>148.12054761302326</v>
      </c>
      <c r="L24" s="103">
        <f t="shared" ref="L24" si="40">L23/L22*1000</f>
        <v>148.04871149305353</v>
      </c>
      <c r="M24" s="103">
        <f t="shared" ref="M24" si="41">M23/M22*1000</f>
        <v>146.60408648808047</v>
      </c>
      <c r="N24" s="103">
        <f t="shared" ref="N24" si="42">N23/N22*1000</f>
        <v>146.82216527575699</v>
      </c>
      <c r="O24" s="103">
        <f t="shared" ref="O24" si="43">O23/O22*1000</f>
        <v>148.42177708118189</v>
      </c>
    </row>
    <row r="25" spans="1:15" ht="14.1" customHeight="1" x14ac:dyDescent="0.15">
      <c r="A25" s="1027"/>
      <c r="B25" s="853" t="s">
        <v>414</v>
      </c>
      <c r="C25" s="644">
        <v>5.859728679189117</v>
      </c>
      <c r="D25" s="181">
        <v>5.8638496570524765</v>
      </c>
      <c r="E25" s="181">
        <v>5.8705441974655947</v>
      </c>
      <c r="F25" s="181">
        <v>5.8591164133662712</v>
      </c>
      <c r="G25" s="181">
        <v>5.8536293466457625</v>
      </c>
      <c r="H25" s="181">
        <v>5.8601760749716307</v>
      </c>
      <c r="I25" s="181">
        <v>5.8554887535303193</v>
      </c>
      <c r="J25" s="181">
        <v>5.8530358611448392</v>
      </c>
      <c r="K25" s="181">
        <v>5.8621897944360351</v>
      </c>
      <c r="L25" s="181">
        <v>5.866672041902496</v>
      </c>
      <c r="M25" s="181">
        <v>5.8699930520857482</v>
      </c>
      <c r="N25" s="181">
        <v>5.8569466619265382</v>
      </c>
      <c r="O25" s="181">
        <v>5.8471593510059794</v>
      </c>
    </row>
    <row r="26" spans="1:15" ht="14.1" customHeight="1" x14ac:dyDescent="0.15">
      <c r="A26" s="1024" t="s">
        <v>68</v>
      </c>
      <c r="B26" s="852" t="s">
        <v>346</v>
      </c>
      <c r="C26" s="642">
        <v>1764665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</row>
    <row r="27" spans="1:15" ht="14.1" customHeight="1" x14ac:dyDescent="0.15">
      <c r="A27" s="1025"/>
      <c r="B27" s="852" t="s">
        <v>203</v>
      </c>
      <c r="C27" s="642">
        <v>388995.53227802779</v>
      </c>
      <c r="D27" s="103">
        <v>30905</v>
      </c>
      <c r="E27" s="74">
        <v>31139</v>
      </c>
      <c r="F27" s="74">
        <v>32056.9098118244</v>
      </c>
      <c r="G27" s="74">
        <v>32096.47</v>
      </c>
      <c r="H27" s="74">
        <v>33792</v>
      </c>
      <c r="I27" s="74">
        <v>34733</v>
      </c>
      <c r="J27" s="74">
        <v>35313</v>
      </c>
      <c r="K27" s="74">
        <v>33744.699999999997</v>
      </c>
      <c r="L27" s="74">
        <v>31546.462148466802</v>
      </c>
      <c r="M27" s="74">
        <v>29943.014485109201</v>
      </c>
      <c r="N27" s="74">
        <v>30848.125599999999</v>
      </c>
      <c r="O27" s="74">
        <v>32877.850232627403</v>
      </c>
    </row>
    <row r="28" spans="1:15" ht="14.1" customHeight="1" x14ac:dyDescent="0.15">
      <c r="A28" s="1025"/>
      <c r="B28" s="852" t="s">
        <v>390</v>
      </c>
      <c r="C28" s="642">
        <v>4940.9882384516059</v>
      </c>
      <c r="D28" s="74">
        <v>388.17734019799036</v>
      </c>
      <c r="E28" s="74">
        <v>394.65631951587795</v>
      </c>
      <c r="F28" s="74">
        <v>411.88324536679994</v>
      </c>
      <c r="G28" s="74">
        <v>419.27067485404166</v>
      </c>
      <c r="H28" s="74">
        <v>435.40444700080337</v>
      </c>
      <c r="I28" s="74">
        <v>453.67245400000007</v>
      </c>
      <c r="J28" s="74">
        <v>448.8137609288508</v>
      </c>
      <c r="K28" s="74">
        <v>426.53956383079645</v>
      </c>
      <c r="L28" s="74">
        <v>389.83701032914848</v>
      </c>
      <c r="M28" s="74">
        <v>374.16069518746207</v>
      </c>
      <c r="N28" s="74">
        <v>385.32628599000003</v>
      </c>
      <c r="O28" s="74">
        <v>413.24644124983456</v>
      </c>
    </row>
    <row r="29" spans="1:15" ht="14.1" customHeight="1" x14ac:dyDescent="0.15">
      <c r="A29" s="1025"/>
      <c r="B29" s="852" t="s">
        <v>381</v>
      </c>
      <c r="C29" s="645">
        <f>C28/C27*1000</f>
        <v>12.701915133873879</v>
      </c>
      <c r="D29" s="103">
        <f>D28/D27*1000</f>
        <v>12.560341051544745</v>
      </c>
      <c r="E29" s="103">
        <f t="shared" ref="E29" si="44">E28/E27*1000</f>
        <v>12.674020344772726</v>
      </c>
      <c r="F29" s="103">
        <f t="shared" ref="F29" si="45">F28/F27*1000</f>
        <v>12.84850123684954</v>
      </c>
      <c r="G29" s="103">
        <f t="shared" ref="G29" si="46">G28/G27*1000</f>
        <v>13.062828244166464</v>
      </c>
      <c r="H29" s="103">
        <f t="shared" ref="H29" si="47">H28/H27*1000</f>
        <v>12.88483803861279</v>
      </c>
      <c r="I29" s="103">
        <f t="shared" ref="I29" si="48">I28/I27*1000</f>
        <v>13.061712319695969</v>
      </c>
      <c r="J29" s="103">
        <f t="shared" ref="J29" si="49">J28/J27*1000</f>
        <v>12.709590262193833</v>
      </c>
      <c r="K29" s="103">
        <f t="shared" ref="K29" si="50">K28/K27*1000</f>
        <v>12.640194277347153</v>
      </c>
      <c r="L29" s="103">
        <f t="shared" ref="L29" si="51">L28/L27*1000</f>
        <v>12.357550856082131</v>
      </c>
      <c r="M29" s="103">
        <f t="shared" ref="M29" si="52">M28/M27*1000</f>
        <v>12.495759081756244</v>
      </c>
      <c r="N29" s="103">
        <f t="shared" ref="N29" si="53">N28/N27*1000</f>
        <v>12.491076151155195</v>
      </c>
      <c r="O29" s="103">
        <f t="shared" ref="O29" si="54">O28/O27*1000</f>
        <v>12.569144220984864</v>
      </c>
    </row>
    <row r="30" spans="1:15" ht="14.1" customHeight="1" x14ac:dyDescent="0.15">
      <c r="A30" s="1027"/>
      <c r="B30" s="853" t="s">
        <v>414</v>
      </c>
      <c r="C30" s="644">
        <v>4.8108362060649332</v>
      </c>
      <c r="D30" s="181">
        <v>4.8091400192351204</v>
      </c>
      <c r="E30" s="181">
        <v>4.8347653889946489</v>
      </c>
      <c r="F30" s="181">
        <v>4.8073187810869706</v>
      </c>
      <c r="G30" s="181">
        <v>4.802635110139259</v>
      </c>
      <c r="H30" s="181">
        <v>4.8014883424276498</v>
      </c>
      <c r="I30" s="181">
        <v>4.8054180823240733</v>
      </c>
      <c r="J30" s="181">
        <v>4.807673143993715</v>
      </c>
      <c r="K30" s="181">
        <v>4.8133626612546339</v>
      </c>
      <c r="L30" s="181">
        <v>4.8165248629193158</v>
      </c>
      <c r="M30" s="181">
        <v>4.809954264477418</v>
      </c>
      <c r="N30" s="181">
        <v>4.8091431464137155</v>
      </c>
      <c r="O30" s="181">
        <v>4.8150343484806264</v>
      </c>
    </row>
    <row r="31" spans="1:15" ht="14.1" customHeight="1" x14ac:dyDescent="0.15">
      <c r="A31" s="1024" t="s">
        <v>69</v>
      </c>
      <c r="B31" s="852" t="s">
        <v>346</v>
      </c>
      <c r="C31" s="642">
        <v>4483838</v>
      </c>
      <c r="D31" s="103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</row>
    <row r="32" spans="1:15" ht="14.1" customHeight="1" x14ac:dyDescent="0.15">
      <c r="A32" s="1025"/>
      <c r="B32" s="852" t="s">
        <v>203</v>
      </c>
      <c r="C32" s="642">
        <v>483247.08</v>
      </c>
      <c r="D32" s="74">
        <v>32670</v>
      </c>
      <c r="E32" s="74">
        <v>37990.910000000003</v>
      </c>
      <c r="F32" s="74">
        <v>40377</v>
      </c>
      <c r="G32" s="74">
        <v>48071</v>
      </c>
      <c r="H32" s="74">
        <v>47906.020000000004</v>
      </c>
      <c r="I32" s="74">
        <v>46714</v>
      </c>
      <c r="J32" s="74">
        <v>46958</v>
      </c>
      <c r="K32" s="74">
        <v>42906.15</v>
      </c>
      <c r="L32" s="74">
        <v>37859</v>
      </c>
      <c r="M32" s="74">
        <v>36333</v>
      </c>
      <c r="N32" s="74">
        <v>34265</v>
      </c>
      <c r="O32" s="74">
        <v>31197</v>
      </c>
    </row>
    <row r="33" spans="1:16" ht="14.1" customHeight="1" x14ac:dyDescent="0.15">
      <c r="A33" s="1025"/>
      <c r="B33" s="852" t="s">
        <v>390</v>
      </c>
      <c r="C33" s="642">
        <v>12845.540185729358</v>
      </c>
      <c r="D33" s="74">
        <v>854.43353415590161</v>
      </c>
      <c r="E33" s="74">
        <v>1013.53202384</v>
      </c>
      <c r="F33" s="74">
        <v>1086.6222355047362</v>
      </c>
      <c r="G33" s="74">
        <v>1308.3049220160251</v>
      </c>
      <c r="H33" s="74">
        <v>1312.187756838015</v>
      </c>
      <c r="I33" s="74">
        <v>1267.5004906506551</v>
      </c>
      <c r="J33" s="74">
        <v>1262.2827978444998</v>
      </c>
      <c r="K33" s="74">
        <v>1121.54695143</v>
      </c>
      <c r="L33" s="74">
        <v>989.84310594289082</v>
      </c>
      <c r="M33" s="74">
        <v>936.6721387960381</v>
      </c>
      <c r="N33" s="74">
        <v>887.7457297556864</v>
      </c>
      <c r="O33" s="74">
        <v>804.86849895490673</v>
      </c>
    </row>
    <row r="34" spans="1:16" ht="14.1" customHeight="1" x14ac:dyDescent="0.15">
      <c r="A34" s="1025"/>
      <c r="B34" s="852" t="s">
        <v>381</v>
      </c>
      <c r="C34" s="645">
        <f>C33/C32*1000</f>
        <v>26.581723340634273</v>
      </c>
      <c r="D34" s="103">
        <f>D33/D32*1000</f>
        <v>26.153459876213702</v>
      </c>
      <c r="E34" s="103">
        <f t="shared" ref="E34" si="55">E33/E32*1000</f>
        <v>26.678277088914161</v>
      </c>
      <c r="F34" s="103">
        <f t="shared" ref="F34" si="56">F33/F32*1000</f>
        <v>26.911911125262804</v>
      </c>
      <c r="G34" s="103">
        <f t="shared" ref="G34" si="57">G33/G32*1000</f>
        <v>27.216095400886712</v>
      </c>
      <c r="H34" s="103">
        <f t="shared" ref="H34" si="58">H33/H32*1000</f>
        <v>27.39087398281082</v>
      </c>
      <c r="I34" s="103">
        <f t="shared" ref="I34" si="59">I33/I32*1000</f>
        <v>27.133203978478722</v>
      </c>
      <c r="J34" s="103">
        <f t="shared" ref="J34" si="60">J33/J32*1000</f>
        <v>26.881102215692742</v>
      </c>
      <c r="K34" s="103">
        <f t="shared" ref="K34" si="61">K33/K32*1000</f>
        <v>26.139538304648632</v>
      </c>
      <c r="L34" s="103">
        <f t="shared" ref="L34" si="62">L33/L32*1000</f>
        <v>26.145516414667338</v>
      </c>
      <c r="M34" s="103">
        <f t="shared" ref="M34" si="63">M33/M32*1000</f>
        <v>25.780203638456449</v>
      </c>
      <c r="N34" s="103">
        <f t="shared" ref="N34" si="64">N33/N32*1000</f>
        <v>25.90823667753353</v>
      </c>
      <c r="O34" s="103">
        <f t="shared" ref="O34" si="65">O33/O32*1000</f>
        <v>25.799547999964958</v>
      </c>
    </row>
    <row r="35" spans="1:16" ht="14.1" customHeight="1" x14ac:dyDescent="0.15">
      <c r="A35" s="1027"/>
      <c r="B35" s="853" t="s">
        <v>414</v>
      </c>
      <c r="C35" s="644">
        <v>4.7835597341010958</v>
      </c>
      <c r="D35" s="181">
        <v>4.7484699114983302</v>
      </c>
      <c r="E35" s="181">
        <v>4.8096088518438744</v>
      </c>
      <c r="F35" s="181">
        <v>4.8137991845525212</v>
      </c>
      <c r="G35" s="181">
        <v>4.8419665489144101</v>
      </c>
      <c r="H35" s="181">
        <v>4.8234261869484634</v>
      </c>
      <c r="I35" s="181">
        <v>4.7966742783686778</v>
      </c>
      <c r="J35" s="181">
        <v>4.7897057005585921</v>
      </c>
      <c r="K35" s="181">
        <v>4.7859919876070567</v>
      </c>
      <c r="L35" s="181">
        <v>4.7631911216945344</v>
      </c>
      <c r="M35" s="181">
        <v>4.7457209260323276</v>
      </c>
      <c r="N35" s="181">
        <v>4.734250054765389</v>
      </c>
      <c r="O35" s="181">
        <v>4.6770398140173324</v>
      </c>
      <c r="P35" s="105"/>
    </row>
    <row r="36" spans="1:16" ht="14.1" customHeight="1" x14ac:dyDescent="0.15">
      <c r="A36" s="1024" t="s">
        <v>70</v>
      </c>
      <c r="B36" s="852" t="s">
        <v>346</v>
      </c>
      <c r="C36" s="642">
        <v>1071971</v>
      </c>
      <c r="D36" s="103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</row>
    <row r="37" spans="1:16" ht="14.1" customHeight="1" x14ac:dyDescent="0.15">
      <c r="A37" s="1025"/>
      <c r="B37" s="852" t="s">
        <v>203</v>
      </c>
      <c r="C37" s="642">
        <v>120200</v>
      </c>
      <c r="D37" s="74">
        <v>8816</v>
      </c>
      <c r="E37" s="74">
        <v>9419</v>
      </c>
      <c r="F37" s="74">
        <v>9773</v>
      </c>
      <c r="G37" s="74">
        <v>10947</v>
      </c>
      <c r="H37" s="74">
        <v>11002</v>
      </c>
      <c r="I37" s="74">
        <v>11616</v>
      </c>
      <c r="J37" s="74">
        <v>10860</v>
      </c>
      <c r="K37" s="74">
        <v>10359</v>
      </c>
      <c r="L37" s="74">
        <v>9623</v>
      </c>
      <c r="M37" s="74">
        <v>9248</v>
      </c>
      <c r="N37" s="74">
        <v>8909</v>
      </c>
      <c r="O37" s="74">
        <v>9628</v>
      </c>
    </row>
    <row r="38" spans="1:16" ht="14.1" customHeight="1" x14ac:dyDescent="0.15">
      <c r="A38" s="1025"/>
      <c r="B38" s="852" t="s">
        <v>390</v>
      </c>
      <c r="C38" s="642">
        <v>4021.2753660604235</v>
      </c>
      <c r="D38" s="74">
        <v>287.65026530815709</v>
      </c>
      <c r="E38" s="74">
        <v>317.62566797399995</v>
      </c>
      <c r="F38" s="74">
        <v>333.1030346732673</v>
      </c>
      <c r="G38" s="74">
        <v>385.20437912</v>
      </c>
      <c r="H38" s="74">
        <v>384.77203048499996</v>
      </c>
      <c r="I38" s="74">
        <v>398.34695239999996</v>
      </c>
      <c r="J38" s="74">
        <v>366.18106950000004</v>
      </c>
      <c r="K38" s="74">
        <v>340.97813529999996</v>
      </c>
      <c r="L38" s="74">
        <v>315.6131115</v>
      </c>
      <c r="M38" s="74">
        <v>297.01906749999995</v>
      </c>
      <c r="N38" s="74">
        <v>284.89509999999996</v>
      </c>
      <c r="O38" s="74">
        <v>309.88655229999995</v>
      </c>
    </row>
    <row r="39" spans="1:16" ht="14.1" customHeight="1" x14ac:dyDescent="0.15">
      <c r="A39" s="1025"/>
      <c r="B39" s="852" t="s">
        <v>381</v>
      </c>
      <c r="C39" s="645">
        <f>C38/C37*1000</f>
        <v>33.454869933946952</v>
      </c>
      <c r="D39" s="103">
        <f>D38/D37*1000</f>
        <v>32.628206137495134</v>
      </c>
      <c r="E39" s="103">
        <f t="shared" ref="E39" si="66">E38/E37*1000</f>
        <v>33.721803585730967</v>
      </c>
      <c r="F39" s="103">
        <f t="shared" ref="F39" si="67">F38/F37*1000</f>
        <v>34.084010505808585</v>
      </c>
      <c r="G39" s="103">
        <f t="shared" ref="G39" si="68">G38/G37*1000</f>
        <v>35.188122692975242</v>
      </c>
      <c r="H39" s="103">
        <f t="shared" ref="H39" si="69">H38/H37*1000</f>
        <v>34.972916786493364</v>
      </c>
      <c r="I39" s="103">
        <f t="shared" ref="I39" si="70">I38/I37*1000</f>
        <v>34.292953891184574</v>
      </c>
      <c r="J39" s="103">
        <f t="shared" ref="J39" si="71">J38/J37*1000</f>
        <v>33.718330524861884</v>
      </c>
      <c r="K39" s="103">
        <f t="shared" ref="K39" si="72">K38/K37*1000</f>
        <v>32.916124654889465</v>
      </c>
      <c r="L39" s="103">
        <f t="shared" ref="L39" si="73">L38/L37*1000</f>
        <v>32.797787748103502</v>
      </c>
      <c r="M39" s="103">
        <f t="shared" ref="M39" si="74">M38/M37*1000</f>
        <v>32.117113700259516</v>
      </c>
      <c r="N39" s="103">
        <f t="shared" ref="N39" si="75">N38/N37*1000</f>
        <v>31.978347738242221</v>
      </c>
      <c r="O39" s="103">
        <f t="shared" ref="O39" si="76">O38/O37*1000</f>
        <v>32.18597344204403</v>
      </c>
    </row>
    <row r="40" spans="1:16" ht="14.1" customHeight="1" x14ac:dyDescent="0.15">
      <c r="A40" s="1027"/>
      <c r="B40" s="853" t="s">
        <v>414</v>
      </c>
      <c r="C40" s="644">
        <v>3.8021183423451341</v>
      </c>
      <c r="D40" s="181">
        <v>3.8013971209036144</v>
      </c>
      <c r="E40" s="181">
        <v>3.8377807229667047</v>
      </c>
      <c r="F40" s="181">
        <v>3.8347651913550282</v>
      </c>
      <c r="G40" s="181">
        <v>3.8719856474842707</v>
      </c>
      <c r="H40" s="181">
        <v>3.8510251223193204</v>
      </c>
      <c r="I40" s="181">
        <v>3.8211704854787794</v>
      </c>
      <c r="J40" s="181">
        <v>3.7964557000617964</v>
      </c>
      <c r="K40" s="181">
        <v>3.7866606473919568</v>
      </c>
      <c r="L40" s="181">
        <v>3.779673171809911</v>
      </c>
      <c r="M40" s="181">
        <v>3.751474221743357</v>
      </c>
      <c r="N40" s="181">
        <v>3.7282315857310291</v>
      </c>
      <c r="O40" s="181">
        <v>3.722106527059839</v>
      </c>
    </row>
    <row r="41" spans="1:16" ht="14.1" customHeight="1" x14ac:dyDescent="0.15">
      <c r="A41" s="1024" t="s">
        <v>549</v>
      </c>
      <c r="B41" s="852" t="s">
        <v>347</v>
      </c>
      <c r="C41" s="642">
        <v>28261110.055664998</v>
      </c>
      <c r="D41" s="74">
        <v>28616644.479824997</v>
      </c>
      <c r="E41" s="74">
        <v>27544935.803714998</v>
      </c>
      <c r="F41" s="74">
        <v>27714391.673974998</v>
      </c>
      <c r="G41" s="74">
        <v>27922911.6809</v>
      </c>
      <c r="H41" s="74">
        <v>28011840.055405002</v>
      </c>
      <c r="I41" s="74">
        <v>28146639.495734997</v>
      </c>
      <c r="J41" s="74">
        <v>28517563.401875004</v>
      </c>
      <c r="K41" s="74">
        <v>28491125.563425004</v>
      </c>
      <c r="L41" s="74">
        <v>28496514.632040005</v>
      </c>
      <c r="M41" s="74">
        <v>28563911.398420006</v>
      </c>
      <c r="N41" s="74">
        <v>28562020.627324998</v>
      </c>
      <c r="O41" s="74">
        <v>28544821.855339993</v>
      </c>
    </row>
    <row r="42" spans="1:16" ht="14.1" customHeight="1" x14ac:dyDescent="0.15">
      <c r="A42" s="1025"/>
      <c r="B42" s="852" t="s">
        <v>391</v>
      </c>
      <c r="C42" s="642">
        <v>503080.00285438937</v>
      </c>
      <c r="D42" s="74">
        <v>41933.522888426982</v>
      </c>
      <c r="E42" s="74">
        <v>40596.851504335806</v>
      </c>
      <c r="F42" s="74">
        <v>40957.703109519993</v>
      </c>
      <c r="G42" s="74">
        <v>41256.542312891019</v>
      </c>
      <c r="H42" s="74">
        <v>41449.169113811215</v>
      </c>
      <c r="I42" s="74">
        <v>41728.251606655205</v>
      </c>
      <c r="J42" s="74">
        <v>41959.750470756007</v>
      </c>
      <c r="K42" s="74">
        <v>42590.325300199002</v>
      </c>
      <c r="L42" s="74">
        <v>42455.483770784194</v>
      </c>
      <c r="M42" s="74">
        <v>42513.36780420498</v>
      </c>
      <c r="N42" s="74">
        <v>42756.064716927998</v>
      </c>
      <c r="O42" s="74">
        <v>42882.970255876986</v>
      </c>
    </row>
    <row r="43" spans="1:16" ht="14.1" customHeight="1" x14ac:dyDescent="0.15">
      <c r="A43" s="1025"/>
      <c r="B43" s="852" t="s">
        <v>384</v>
      </c>
      <c r="C43" s="643">
        <f>C42/C41*1000</f>
        <v>17.801140927001413</v>
      </c>
      <c r="D43" s="75">
        <f>D42/D41*1000</f>
        <v>1.4653542947004323</v>
      </c>
      <c r="E43" s="75">
        <f t="shared" ref="E43" si="77">E42/E41*1000</f>
        <v>1.4738408465944035</v>
      </c>
      <c r="F43" s="75">
        <f t="shared" ref="F43" si="78">F42/F41*1000</f>
        <v>1.4778496165940036</v>
      </c>
      <c r="G43" s="75">
        <f t="shared" ref="G43" si="79">G42/G41*1000</f>
        <v>1.4775157685690625</v>
      </c>
      <c r="H43" s="75">
        <f t="shared" ref="H43" si="80">H42/H41*1000</f>
        <v>1.4797017629626734</v>
      </c>
      <c r="I43" s="75">
        <f t="shared" ref="I43" si="81">I42/I41*1000</f>
        <v>1.4825305029034888</v>
      </c>
      <c r="J43" s="75">
        <f t="shared" ref="J43" si="82">J42/J41*1000</f>
        <v>1.4713652032416342</v>
      </c>
      <c r="K43" s="75">
        <f t="shared" ref="K43" si="83">K42/K41*1000</f>
        <v>1.4948628549401222</v>
      </c>
      <c r="L43" s="75">
        <f t="shared" ref="L43" si="84">L42/L41*1000</f>
        <v>1.4898482961509072</v>
      </c>
      <c r="M43" s="75">
        <f t="shared" ref="M43" si="85">M42/M41*1000</f>
        <v>1.4883594620923162</v>
      </c>
      <c r="N43" s="75">
        <f t="shared" ref="N43" si="86">N42/N41*1000</f>
        <v>1.4969551795654017</v>
      </c>
      <c r="O43" s="75">
        <f t="shared" ref="O43" si="87">O42/O41*1000</f>
        <v>1.502302956143855</v>
      </c>
    </row>
    <row r="44" spans="1:16" ht="14.1" customHeight="1" x14ac:dyDescent="0.15">
      <c r="A44" s="1027"/>
      <c r="B44" s="853" t="s">
        <v>382</v>
      </c>
      <c r="C44" s="644">
        <v>5.2925254418975856</v>
      </c>
      <c r="D44" s="181">
        <v>5.0613816524826358</v>
      </c>
      <c r="E44" s="181">
        <v>5.2467945586383564</v>
      </c>
      <c r="F44" s="181">
        <v>5.2842049395162149</v>
      </c>
      <c r="G44" s="181">
        <v>5.2996285433777119</v>
      </c>
      <c r="H44" s="181">
        <v>5.3288345776163615</v>
      </c>
      <c r="I44" s="181">
        <v>5.3158552494065274</v>
      </c>
      <c r="J44" s="181">
        <v>5.3194719610129626</v>
      </c>
      <c r="K44" s="181">
        <v>5.3260698168346812</v>
      </c>
      <c r="L44" s="181">
        <v>5.3230162583308678</v>
      </c>
      <c r="M44" s="181">
        <v>5.3220975116042606</v>
      </c>
      <c r="N44" s="181">
        <v>5.3352396578755918</v>
      </c>
      <c r="O44" s="181">
        <v>5.3433873444899405</v>
      </c>
    </row>
    <row r="45" spans="1:16" ht="14.1" customHeight="1" x14ac:dyDescent="0.15">
      <c r="A45" s="1024" t="s">
        <v>566</v>
      </c>
      <c r="B45" s="852" t="s">
        <v>348</v>
      </c>
      <c r="C45" s="642">
        <v>933432.89853048138</v>
      </c>
      <c r="D45" s="74">
        <v>932150.114824221</v>
      </c>
      <c r="E45" s="74">
        <v>959311.02</v>
      </c>
      <c r="F45" s="74">
        <v>968145.81938538898</v>
      </c>
      <c r="G45" s="74">
        <v>975376.72</v>
      </c>
      <c r="H45" s="74">
        <v>971427.41999999993</v>
      </c>
      <c r="I45" s="74">
        <v>961246.36</v>
      </c>
      <c r="J45" s="74">
        <v>935726.27</v>
      </c>
      <c r="K45" s="74">
        <v>920507.25999999989</v>
      </c>
      <c r="L45" s="74">
        <v>895378.15938538895</v>
      </c>
      <c r="M45" s="74">
        <v>889843.81938538898</v>
      </c>
      <c r="N45" s="74">
        <v>890531.72</v>
      </c>
      <c r="O45" s="74">
        <v>901550.09938538901</v>
      </c>
    </row>
    <row r="46" spans="1:16" ht="14.1" customHeight="1" x14ac:dyDescent="0.15">
      <c r="A46" s="1025"/>
      <c r="B46" s="852" t="s">
        <v>392</v>
      </c>
      <c r="C46" s="642">
        <v>2201096.2876995048</v>
      </c>
      <c r="D46" s="74">
        <v>186201.11292793011</v>
      </c>
      <c r="E46" s="74">
        <v>178698.05479975964</v>
      </c>
      <c r="F46" s="74">
        <v>190816.92179877966</v>
      </c>
      <c r="G46" s="74">
        <v>192472.46489105214</v>
      </c>
      <c r="H46" s="74">
        <v>195054.6782382071</v>
      </c>
      <c r="I46" s="74">
        <v>189004.98696036992</v>
      </c>
      <c r="J46" s="74">
        <v>186979.13593920265</v>
      </c>
      <c r="K46" s="74">
        <v>183086.29038653674</v>
      </c>
      <c r="L46" s="74">
        <v>173059.1365503213</v>
      </c>
      <c r="M46" s="74">
        <v>176435.16983129206</v>
      </c>
      <c r="N46" s="74">
        <v>172219.63652149303</v>
      </c>
      <c r="O46" s="74">
        <v>177068.69885456038</v>
      </c>
    </row>
    <row r="47" spans="1:16" ht="14.1" customHeight="1" x14ac:dyDescent="0.15">
      <c r="A47" s="1025"/>
      <c r="B47" s="852" t="s">
        <v>393</v>
      </c>
      <c r="C47" s="645">
        <f>C46/C45*1000/366</f>
        <v>6.4428030046935341</v>
      </c>
      <c r="D47" s="103">
        <f>D46/D45*1000/31</f>
        <v>6.4436912234215216</v>
      </c>
      <c r="E47" s="103">
        <f>E46/E45*1000/29</f>
        <v>6.4233619349508615</v>
      </c>
      <c r="F47" s="103">
        <f t="shared" ref="F47:O47" si="88">F46/F45*1000/31</f>
        <v>6.3579106069598321</v>
      </c>
      <c r="G47" s="103">
        <f>G46/G45*1000/30</f>
        <v>6.5777137162979837</v>
      </c>
      <c r="H47" s="103">
        <f t="shared" si="88"/>
        <v>6.4771554366674913</v>
      </c>
      <c r="I47" s="103">
        <f>I46/I45*1000/30</f>
        <v>6.5541639419184179</v>
      </c>
      <c r="J47" s="103">
        <f t="shared" si="88"/>
        <v>6.4458861781200811</v>
      </c>
      <c r="K47" s="103">
        <f t="shared" si="88"/>
        <v>6.4160377912800364</v>
      </c>
      <c r="L47" s="103">
        <f>L46/L45*1000/30</f>
        <v>6.4426832668896621</v>
      </c>
      <c r="M47" s="103">
        <f t="shared" si="88"/>
        <v>6.3960180060171288</v>
      </c>
      <c r="N47" s="103">
        <f>N46/N45*1000/30</f>
        <v>6.4463223732406014</v>
      </c>
      <c r="O47" s="103">
        <f t="shared" si="88"/>
        <v>6.335636272827637</v>
      </c>
    </row>
    <row r="48" spans="1:16" ht="14.1" customHeight="1" x14ac:dyDescent="0.15">
      <c r="A48" s="1027"/>
      <c r="B48" s="853" t="s">
        <v>382</v>
      </c>
      <c r="C48" s="644">
        <v>1.5049791005795043</v>
      </c>
      <c r="D48" s="181">
        <v>1.4819906670406437</v>
      </c>
      <c r="E48" s="181">
        <v>1.4974159768654924</v>
      </c>
      <c r="F48" s="181">
        <v>1.5028636199002887</v>
      </c>
      <c r="G48" s="181">
        <v>1.5074232740701015</v>
      </c>
      <c r="H48" s="181">
        <v>1.5146815525252098</v>
      </c>
      <c r="I48" s="181">
        <v>1.509995534913904</v>
      </c>
      <c r="J48" s="181">
        <v>1.5083452914538162</v>
      </c>
      <c r="K48" s="181">
        <v>1.5068518571548852</v>
      </c>
      <c r="L48" s="181">
        <v>1.5051635054484878</v>
      </c>
      <c r="M48" s="181">
        <v>1.5053543995881224</v>
      </c>
      <c r="N48" s="181">
        <v>1.5070400539059037</v>
      </c>
      <c r="O48" s="181">
        <v>1.5123165466701156</v>
      </c>
    </row>
    <row r="49" spans="1:17" ht="14.1" customHeight="1" x14ac:dyDescent="0.15">
      <c r="A49" s="1024" t="s">
        <v>550</v>
      </c>
      <c r="B49" s="852" t="s">
        <v>71</v>
      </c>
      <c r="C49" s="642">
        <v>2140341.1579999998</v>
      </c>
      <c r="D49" s="74">
        <v>210304</v>
      </c>
      <c r="E49" s="74">
        <v>311735.40000000002</v>
      </c>
      <c r="F49" s="74">
        <v>299737</v>
      </c>
      <c r="G49" s="74">
        <v>27347</v>
      </c>
      <c r="H49" s="74">
        <v>35817.057999999997</v>
      </c>
      <c r="I49" s="74">
        <v>21904</v>
      </c>
      <c r="J49" s="74">
        <v>2383.6999999999998</v>
      </c>
      <c r="K49" s="74">
        <v>296</v>
      </c>
      <c r="L49" s="74">
        <v>8663</v>
      </c>
      <c r="M49" s="74">
        <v>73773</v>
      </c>
      <c r="N49" s="74">
        <v>818899</v>
      </c>
      <c r="O49" s="74">
        <v>329482</v>
      </c>
    </row>
    <row r="50" spans="1:17" ht="14.1" customHeight="1" x14ac:dyDescent="0.15">
      <c r="A50" s="1025"/>
      <c r="B50" s="852" t="s">
        <v>394</v>
      </c>
      <c r="C50" s="642">
        <v>4466.3716061790037</v>
      </c>
      <c r="D50" s="74">
        <v>434.55659301000003</v>
      </c>
      <c r="E50" s="74">
        <v>632.25735413999996</v>
      </c>
      <c r="F50" s="74">
        <v>587.90014199999996</v>
      </c>
      <c r="G50" s="74">
        <v>47.207493599999999</v>
      </c>
      <c r="H50" s="74">
        <v>65.636229999999998</v>
      </c>
      <c r="I50" s="74">
        <v>42.32202809999999</v>
      </c>
      <c r="J50" s="74">
        <v>4.2171764000000005</v>
      </c>
      <c r="K50" s="74">
        <v>0.63436208000000005</v>
      </c>
      <c r="L50" s="74">
        <v>25.406674600000002</v>
      </c>
      <c r="M50" s="74">
        <v>198.355885</v>
      </c>
      <c r="N50" s="74">
        <v>1735.3696696</v>
      </c>
      <c r="O50" s="74">
        <v>692.5079976490041</v>
      </c>
    </row>
    <row r="51" spans="1:17" ht="14.1" customHeight="1" x14ac:dyDescent="0.15">
      <c r="A51" s="1025"/>
      <c r="B51" s="852" t="s">
        <v>395</v>
      </c>
      <c r="C51" s="643">
        <f>C50/C49*1000</f>
        <v>2.086756865598248</v>
      </c>
      <c r="D51" s="75">
        <f>D50/D49*1000</f>
        <v>2.0663258569023895</v>
      </c>
      <c r="E51" s="75">
        <f t="shared" ref="E51" si="89">E50/E49*1000</f>
        <v>2.0281859363421666</v>
      </c>
      <c r="F51" s="75">
        <f t="shared" ref="F51" si="90">F50/F49*1000</f>
        <v>1.9613866222721921</v>
      </c>
      <c r="G51" s="75">
        <f t="shared" ref="G51" si="91">G50/G49*1000</f>
        <v>1.7262403042381249</v>
      </c>
      <c r="H51" s="75">
        <f t="shared" ref="H51" si="92">H50/H49*1000</f>
        <v>1.8325410758192369</v>
      </c>
      <c r="I51" s="75">
        <f t="shared" ref="I51" si="93">I50/I49*1000</f>
        <v>1.9321597927319205</v>
      </c>
      <c r="J51" s="75">
        <f t="shared" ref="J51" si="94">J50/J49*1000</f>
        <v>1.7691724629777241</v>
      </c>
      <c r="K51" s="75">
        <f t="shared" ref="K51" si="95">K50/K49*1000</f>
        <v>2.1431151351351354</v>
      </c>
      <c r="L51" s="75">
        <f t="shared" ref="L51" si="96">L50/L49*1000</f>
        <v>2.9327801685328412</v>
      </c>
      <c r="M51" s="75">
        <f t="shared" ref="M51" si="97">M50/M49*1000</f>
        <v>2.6887328019736216</v>
      </c>
      <c r="N51" s="75">
        <f t="shared" ref="N51" si="98">N50/N49*1000</f>
        <v>2.1191498214065474</v>
      </c>
      <c r="O51" s="75">
        <f t="shared" ref="O51" si="99">O50/O49*1000</f>
        <v>2.1018082858820941</v>
      </c>
      <c r="P51" s="75"/>
      <c r="Q51" s="75"/>
    </row>
    <row r="52" spans="1:17" ht="14.1" customHeight="1" x14ac:dyDescent="0.15">
      <c r="A52" s="1027"/>
      <c r="B52" s="853" t="s">
        <v>382</v>
      </c>
      <c r="C52" s="644">
        <v>14.7258171783711</v>
      </c>
      <c r="D52" s="181">
        <v>14.921446965761875</v>
      </c>
      <c r="E52" s="181">
        <v>14.810750384724235</v>
      </c>
      <c r="F52" s="181">
        <v>14.820717206889881</v>
      </c>
      <c r="G52" s="181">
        <v>13.630232623818189</v>
      </c>
      <c r="H52" s="181">
        <v>13.846024614470016</v>
      </c>
      <c r="I52" s="181">
        <v>14.146961906059527</v>
      </c>
      <c r="J52" s="181">
        <v>14.809992035069065</v>
      </c>
      <c r="K52" s="181">
        <v>14.654149269195798</v>
      </c>
      <c r="L52" s="181">
        <v>13.101276771721412</v>
      </c>
      <c r="M52" s="181">
        <v>14.306932242348164</v>
      </c>
      <c r="N52" s="181">
        <v>14.752314537255989</v>
      </c>
      <c r="O52" s="181">
        <v>14.751132453502086</v>
      </c>
      <c r="P52" s="105"/>
    </row>
    <row r="53" spans="1:17" ht="14.1" customHeight="1" x14ac:dyDescent="0.15">
      <c r="A53" s="1024" t="s">
        <v>551</v>
      </c>
      <c r="B53" s="852" t="s">
        <v>396</v>
      </c>
      <c r="C53" s="642">
        <v>339233.3</v>
      </c>
      <c r="D53" s="74">
        <v>20513</v>
      </c>
      <c r="E53" s="74">
        <v>58641</v>
      </c>
      <c r="F53" s="74">
        <v>51547</v>
      </c>
      <c r="G53" s="74">
        <v>5935</v>
      </c>
      <c r="H53" s="74">
        <v>3667.3</v>
      </c>
      <c r="I53" s="74">
        <v>1542</v>
      </c>
      <c r="J53" s="74">
        <v>120</v>
      </c>
      <c r="K53" s="74">
        <v>0</v>
      </c>
      <c r="L53" s="74">
        <v>1983</v>
      </c>
      <c r="M53" s="74">
        <v>18587</v>
      </c>
      <c r="N53" s="74">
        <v>145862</v>
      </c>
      <c r="O53" s="74">
        <v>30836</v>
      </c>
    </row>
    <row r="54" spans="1:17" ht="14.1" customHeight="1" x14ac:dyDescent="0.15">
      <c r="A54" s="1025"/>
      <c r="B54" s="852" t="s">
        <v>394</v>
      </c>
      <c r="C54" s="642">
        <v>699.24636310000005</v>
      </c>
      <c r="D54" s="74">
        <v>41.628184000000005</v>
      </c>
      <c r="E54" s="74">
        <v>114.18029</v>
      </c>
      <c r="F54" s="74">
        <v>99.679299999999998</v>
      </c>
      <c r="G54" s="74">
        <v>10.100052</v>
      </c>
      <c r="H54" s="74">
        <v>5.9483100000000002</v>
      </c>
      <c r="I54" s="74">
        <v>2.8821900000000005</v>
      </c>
      <c r="J54" s="74">
        <v>0.15790000000000001</v>
      </c>
      <c r="K54" s="74">
        <v>0</v>
      </c>
      <c r="L54" s="74">
        <v>6.1182919999999994</v>
      </c>
      <c r="M54" s="74">
        <v>50.822279200000011</v>
      </c>
      <c r="N54" s="74">
        <v>304.73858960000007</v>
      </c>
      <c r="O54" s="74">
        <v>62.990976300000014</v>
      </c>
    </row>
    <row r="55" spans="1:17" ht="14.1" customHeight="1" x14ac:dyDescent="0.15">
      <c r="A55" s="1025"/>
      <c r="B55" s="852" t="s">
        <v>397</v>
      </c>
      <c r="C55" s="643">
        <f>C54/C53*1000</f>
        <v>2.0612550805006467</v>
      </c>
      <c r="D55" s="75">
        <f>D54/D53*1000</f>
        <v>2.0293562131331351</v>
      </c>
      <c r="E55" s="75">
        <f t="shared" ref="E55" si="100">E54/E53*1000</f>
        <v>1.9471068024078715</v>
      </c>
      <c r="F55" s="75">
        <f t="shared" ref="F55" si="101">F54/F53*1000</f>
        <v>1.9337556016839001</v>
      </c>
      <c r="G55" s="75">
        <f t="shared" ref="G55" si="102">G54/G53*1000</f>
        <v>1.7017779275484415</v>
      </c>
      <c r="H55" s="75">
        <f t="shared" ref="H55" si="103">H54/H53*1000</f>
        <v>1.6219862023832248</v>
      </c>
      <c r="I55" s="75">
        <f t="shared" ref="I55" si="104">I54/I53*1000</f>
        <v>1.8691245136186774</v>
      </c>
      <c r="J55" s="75">
        <f t="shared" ref="J55" si="105">J54/J53*1000</f>
        <v>1.3158333333333334</v>
      </c>
      <c r="K55" s="75">
        <v>0</v>
      </c>
      <c r="L55" s="75">
        <f t="shared" ref="L55" si="106">L54/L53*1000</f>
        <v>3.0853716591023699</v>
      </c>
      <c r="M55" s="75">
        <f t="shared" ref="M55" si="107">M54/M53*1000</f>
        <v>2.7342916662183252</v>
      </c>
      <c r="N55" s="75">
        <f t="shared" ref="N55" si="108">N54/N53*1000</f>
        <v>2.0892253609576179</v>
      </c>
      <c r="O55" s="75">
        <f t="shared" ref="O55" si="109">O54/O53*1000</f>
        <v>2.0427739103645095</v>
      </c>
      <c r="P55" s="162"/>
    </row>
    <row r="56" spans="1:17" ht="14.1" customHeight="1" x14ac:dyDescent="0.15">
      <c r="A56" s="1027"/>
      <c r="B56" s="853" t="s">
        <v>382</v>
      </c>
      <c r="C56" s="644">
        <v>6.5695007978270823</v>
      </c>
      <c r="D56" s="181">
        <v>6.5200585357029031</v>
      </c>
      <c r="E56" s="181">
        <v>6.4562539238791858</v>
      </c>
      <c r="F56" s="181">
        <v>6.444548156445447</v>
      </c>
      <c r="G56" s="181">
        <v>6.0004393512230108</v>
      </c>
      <c r="H56" s="181">
        <v>6.4324889645413723</v>
      </c>
      <c r="I56" s="181">
        <v>7.1257994604865962</v>
      </c>
      <c r="J56" s="181">
        <v>7.1964679911699783</v>
      </c>
      <c r="K56" s="181">
        <v>0</v>
      </c>
      <c r="L56" s="181">
        <v>6.8962071971235277</v>
      </c>
      <c r="M56" s="181">
        <v>6.8672716329835648</v>
      </c>
      <c r="N56" s="181">
        <v>6.5755056654861663</v>
      </c>
      <c r="O56" s="181">
        <v>6.7813078697145732</v>
      </c>
      <c r="P56" s="105"/>
    </row>
    <row r="57" spans="1:17" ht="14.1" customHeight="1" x14ac:dyDescent="0.15">
      <c r="A57" s="1024" t="s">
        <v>72</v>
      </c>
      <c r="B57" s="854" t="s">
        <v>398</v>
      </c>
      <c r="C57" s="646">
        <v>4240780.7079999996</v>
      </c>
      <c r="D57" s="553">
        <v>425085</v>
      </c>
      <c r="E57" s="553">
        <v>1436903</v>
      </c>
      <c r="F57" s="553">
        <v>1098162</v>
      </c>
      <c r="G57" s="553">
        <v>206834</v>
      </c>
      <c r="H57" s="553">
        <v>178162.26799999998</v>
      </c>
      <c r="I57" s="553">
        <v>114126.39999999999</v>
      </c>
      <c r="J57" s="553">
        <v>102556.23999999999</v>
      </c>
      <c r="K57" s="553">
        <v>62063.8</v>
      </c>
      <c r="L57" s="553">
        <v>68077</v>
      </c>
      <c r="M57" s="553">
        <v>10513</v>
      </c>
      <c r="N57" s="553">
        <v>339049</v>
      </c>
      <c r="O57" s="553">
        <v>199249</v>
      </c>
      <c r="P57" s="106"/>
    </row>
    <row r="58" spans="1:17" ht="14.1" customHeight="1" x14ac:dyDescent="0.15">
      <c r="A58" s="1025"/>
      <c r="B58" s="852" t="s">
        <v>399</v>
      </c>
      <c r="C58" s="642">
        <v>8009.8296005761076</v>
      </c>
      <c r="D58" s="74">
        <v>756.86376882500053</v>
      </c>
      <c r="E58" s="74">
        <v>2624.4265395599996</v>
      </c>
      <c r="F58" s="74">
        <v>2057.3053230400001</v>
      </c>
      <c r="G58" s="74">
        <v>401.06301070423467</v>
      </c>
      <c r="H58" s="74">
        <v>456.3795273666189</v>
      </c>
      <c r="I58" s="74">
        <v>251.01877758399999</v>
      </c>
      <c r="J58" s="74">
        <v>204.87573460000002</v>
      </c>
      <c r="K58" s="74">
        <v>131.662791</v>
      </c>
      <c r="L58" s="74">
        <v>130.46010392000002</v>
      </c>
      <c r="M58" s="74">
        <v>21.995616856255001</v>
      </c>
      <c r="N58" s="74">
        <v>638.48620496000001</v>
      </c>
      <c r="O58" s="74">
        <v>335.29220215999999</v>
      </c>
    </row>
    <row r="59" spans="1:17" ht="14.1" customHeight="1" x14ac:dyDescent="0.15">
      <c r="A59" s="1025"/>
      <c r="B59" s="852" t="s">
        <v>400</v>
      </c>
      <c r="C59" s="643">
        <f>C58/C57*1000</f>
        <v>1.8887629783511335</v>
      </c>
      <c r="D59" s="75">
        <f>D58/D57*1000</f>
        <v>1.7804998266817238</v>
      </c>
      <c r="E59" s="75">
        <f t="shared" ref="E59:O59" si="110">E58/E57*1000</f>
        <v>1.8264465587169068</v>
      </c>
      <c r="F59" s="75">
        <f t="shared" si="110"/>
        <v>1.8734078606252995</v>
      </c>
      <c r="G59" s="75">
        <f t="shared" si="110"/>
        <v>1.9390574601092405</v>
      </c>
      <c r="H59" s="75">
        <f t="shared" si="110"/>
        <v>2.5615947332160083</v>
      </c>
      <c r="I59" s="75">
        <f t="shared" si="110"/>
        <v>2.1994803795090356</v>
      </c>
      <c r="J59" s="75">
        <f t="shared" si="110"/>
        <v>1.9976915553846362</v>
      </c>
      <c r="K59" s="75">
        <f t="shared" si="110"/>
        <v>2.1214104034880235</v>
      </c>
      <c r="L59" s="75">
        <f t="shared" si="110"/>
        <v>1.9163609430497821</v>
      </c>
      <c r="M59" s="75">
        <f t="shared" si="110"/>
        <v>2.0922302726391138</v>
      </c>
      <c r="N59" s="75">
        <f t="shared" si="110"/>
        <v>1.88316793431038</v>
      </c>
      <c r="O59" s="75">
        <f t="shared" si="110"/>
        <v>1.6827798491334962</v>
      </c>
    </row>
    <row r="60" spans="1:17" ht="14.1" customHeight="1" thickBot="1" x14ac:dyDescent="0.2">
      <c r="A60" s="1026"/>
      <c r="B60" s="855" t="s">
        <v>382</v>
      </c>
      <c r="C60" s="647">
        <v>6.8432182600881841</v>
      </c>
      <c r="D60" s="163">
        <v>7.0138084560739653</v>
      </c>
      <c r="E60" s="163">
        <v>6.8323007725291065</v>
      </c>
      <c r="F60" s="163">
        <v>6.757649545807114</v>
      </c>
      <c r="G60" s="163">
        <v>6.8561790775487781</v>
      </c>
      <c r="H60" s="163">
        <v>6.8543518648496615</v>
      </c>
      <c r="I60" s="163">
        <v>7.0713011565763253</v>
      </c>
      <c r="J60" s="163">
        <v>7.1005925785773689</v>
      </c>
      <c r="K60" s="163">
        <v>7.0053183055952175</v>
      </c>
      <c r="L60" s="163">
        <v>7.0158810659741713</v>
      </c>
      <c r="M60" s="163">
        <v>7.0503214961256662</v>
      </c>
      <c r="N60" s="163">
        <v>6.6874169108221455</v>
      </c>
      <c r="O60" s="163">
        <v>6.8622195293349408</v>
      </c>
    </row>
    <row r="61" spans="1:17" ht="9" customHeight="1" x14ac:dyDescent="0.15">
      <c r="A61" s="468" t="s">
        <v>350</v>
      </c>
      <c r="B61" s="481"/>
      <c r="C61" s="482"/>
      <c r="D61" s="482"/>
      <c r="E61" s="482"/>
      <c r="F61" s="482" t="s">
        <v>323</v>
      </c>
      <c r="G61" s="482"/>
      <c r="H61" s="178"/>
      <c r="I61" s="178"/>
      <c r="J61" s="178"/>
      <c r="K61" s="178"/>
      <c r="L61" s="178"/>
      <c r="M61" s="178"/>
      <c r="N61" s="178"/>
      <c r="O61" s="105"/>
    </row>
    <row r="62" spans="1:17" ht="9" customHeight="1" x14ac:dyDescent="0.15">
      <c r="A62" s="468" t="s">
        <v>321</v>
      </c>
      <c r="B62" s="481"/>
      <c r="C62" s="482"/>
      <c r="D62" s="481"/>
      <c r="E62" s="483"/>
      <c r="F62" s="481"/>
      <c r="G62" s="482"/>
      <c r="H62" s="178"/>
      <c r="I62" s="178"/>
      <c r="J62" s="178"/>
      <c r="K62" s="179"/>
      <c r="L62" s="177"/>
      <c r="M62" s="178"/>
      <c r="N62" s="177"/>
      <c r="O62" s="105"/>
    </row>
    <row r="63" spans="1:17" ht="9" customHeight="1" x14ac:dyDescent="0.15">
      <c r="A63" s="470" t="s">
        <v>320</v>
      </c>
      <c r="B63" s="481"/>
      <c r="C63" s="482"/>
      <c r="D63" s="481"/>
      <c r="E63" s="483"/>
      <c r="F63" s="481"/>
      <c r="G63" s="482"/>
      <c r="H63" s="178"/>
      <c r="I63" s="178"/>
      <c r="J63" s="178"/>
      <c r="K63" s="179"/>
      <c r="L63" s="177"/>
      <c r="M63" s="178"/>
      <c r="N63" s="177"/>
      <c r="O63" s="105"/>
    </row>
    <row r="64" spans="1:17" ht="9" customHeight="1" x14ac:dyDescent="0.15">
      <c r="A64" s="470"/>
      <c r="B64" s="481"/>
      <c r="C64" s="482"/>
      <c r="D64" s="481"/>
      <c r="E64" s="483"/>
      <c r="F64" s="481"/>
      <c r="G64" s="482"/>
      <c r="H64" s="178"/>
      <c r="I64" s="178"/>
      <c r="J64" s="178"/>
      <c r="K64" s="179"/>
      <c r="L64" s="177"/>
      <c r="M64" s="178"/>
      <c r="N64" s="177"/>
      <c r="O64" s="105"/>
    </row>
    <row r="65" spans="1:15" ht="10.35" customHeight="1" x14ac:dyDescent="0.15">
      <c r="A65" s="180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74"/>
    </row>
    <row r="66" spans="1:15" ht="10.35" customHeight="1" x14ac:dyDescent="0.15">
      <c r="A66" s="180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74"/>
    </row>
    <row r="67" spans="1:15" ht="10.35" customHeight="1" x14ac:dyDescent="0.15">
      <c r="A67" s="179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74"/>
    </row>
    <row r="68" spans="1:15" ht="10.35" customHeight="1" x14ac:dyDescent="0.15">
      <c r="A68" s="177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74"/>
    </row>
    <row r="69" spans="1:15" ht="10.35" customHeight="1" x14ac:dyDescent="0.15">
      <c r="A69" s="177"/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74"/>
    </row>
    <row r="70" spans="1:15" ht="13.35" customHeight="1" x14ac:dyDescent="0.15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</row>
    <row r="71" spans="1:15" ht="13.35" customHeight="1" x14ac:dyDescent="0.15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</row>
    <row r="72" spans="1:15" ht="13.35" customHeight="1" x14ac:dyDescent="0.15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</row>
    <row r="73" spans="1:15" ht="13.35" customHeight="1" x14ac:dyDescent="0.15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</row>
    <row r="74" spans="1:15" ht="13.35" customHeight="1" x14ac:dyDescent="0.15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</row>
    <row r="75" spans="1:15" ht="13.35" customHeight="1" x14ac:dyDescent="0.1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</row>
    <row r="76" spans="1:15" ht="13.35" customHeight="1" x14ac:dyDescent="0.15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</row>
    <row r="77" spans="1:15" ht="13.35" customHeight="1" x14ac:dyDescent="0.15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</row>
    <row r="78" spans="1:15" ht="13.35" customHeight="1" x14ac:dyDescent="0.15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</row>
    <row r="79" spans="1:15" ht="13.35" customHeight="1" x14ac:dyDescent="0.15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</row>
    <row r="80" spans="1:15" ht="13.35" customHeight="1" x14ac:dyDescent="0.15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</row>
  </sheetData>
  <mergeCells count="12">
    <mergeCell ref="A57:A60"/>
    <mergeCell ref="A6:A10"/>
    <mergeCell ref="A11:A15"/>
    <mergeCell ref="A16:A20"/>
    <mergeCell ref="A21:A25"/>
    <mergeCell ref="A26:A30"/>
    <mergeCell ref="A31:A35"/>
    <mergeCell ref="A36:A40"/>
    <mergeCell ref="A41:A44"/>
    <mergeCell ref="A45:A48"/>
    <mergeCell ref="A49:A52"/>
    <mergeCell ref="A53:A5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E47:O4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59999389629810485"/>
  </sheetPr>
  <dimension ref="A1:P40"/>
  <sheetViews>
    <sheetView showGridLines="0" zoomScaleNormal="100" workbookViewId="0">
      <selection activeCell="B6" sqref="B6"/>
    </sheetView>
  </sheetViews>
  <sheetFormatPr baseColWidth="10" defaultColWidth="7" defaultRowHeight="13.35" customHeight="1" x14ac:dyDescent="0.15"/>
  <cols>
    <col min="1" max="1" width="14.75" style="70" customWidth="1"/>
    <col min="2" max="9" width="12" style="70" customWidth="1"/>
    <col min="10" max="10" width="12.25" style="70" customWidth="1"/>
    <col min="11" max="16384" width="7" style="70"/>
  </cols>
  <sheetData>
    <row r="1" spans="1:16" ht="6.75" customHeight="1" x14ac:dyDescent="0.15"/>
    <row r="2" spans="1:16" ht="19.5" customHeight="1" x14ac:dyDescent="0.25">
      <c r="A2" s="184" t="s">
        <v>520</v>
      </c>
    </row>
    <row r="3" spans="1:16" ht="13.35" customHeight="1" x14ac:dyDescent="0.15">
      <c r="A3" s="185" t="s">
        <v>211</v>
      </c>
      <c r="B3" s="588"/>
      <c r="C3" s="588"/>
      <c r="D3" s="588"/>
      <c r="E3" s="588"/>
      <c r="F3" s="588"/>
      <c r="G3" s="588"/>
      <c r="H3" s="588"/>
      <c r="J3" s="104"/>
      <c r="K3" s="75"/>
    </row>
    <row r="4" spans="1:16" ht="5.0999999999999996" customHeight="1" thickBot="1" x14ac:dyDescent="0.2"/>
    <row r="5" spans="1:16" ht="15.95" customHeight="1" x14ac:dyDescent="0.15">
      <c r="A5" s="767" t="s">
        <v>16</v>
      </c>
      <c r="B5" s="767" t="s">
        <v>17</v>
      </c>
      <c r="C5" s="767" t="s">
        <v>5</v>
      </c>
      <c r="D5" s="767" t="s">
        <v>6</v>
      </c>
      <c r="E5" s="767" t="s">
        <v>7</v>
      </c>
      <c r="F5" s="767" t="s">
        <v>8</v>
      </c>
      <c r="G5" s="767" t="s">
        <v>9</v>
      </c>
      <c r="H5" s="767" t="s">
        <v>10</v>
      </c>
      <c r="K5" s="75"/>
    </row>
    <row r="6" spans="1:16" ht="15.95" customHeight="1" x14ac:dyDescent="0.15">
      <c r="A6" s="648" t="s">
        <v>87</v>
      </c>
      <c r="B6" s="650">
        <f t="shared" ref="B6:H6" si="0">(B8+B9+B10+B11+B12+B16+B17+B18+B19+B20+B21+B22+B23+B24+B25+B26+B27+B28+B31+B32+B33+B34+B35+B36)</f>
        <v>789754216.40365481</v>
      </c>
      <c r="C6" s="650">
        <f t="shared" si="0"/>
        <v>2594569.5241319025</v>
      </c>
      <c r="D6" s="650">
        <f t="shared" si="0"/>
        <v>3775007.7770202444</v>
      </c>
      <c r="E6" s="650">
        <f t="shared" si="0"/>
        <v>1344664.4525054176</v>
      </c>
      <c r="F6" s="650">
        <f t="shared" si="0"/>
        <v>388995.53227802785</v>
      </c>
      <c r="G6" s="650">
        <f t="shared" si="0"/>
        <v>483247.08</v>
      </c>
      <c r="H6" s="650">
        <f t="shared" si="0"/>
        <v>120200</v>
      </c>
      <c r="I6" s="401"/>
    </row>
    <row r="7" spans="1:16" ht="3" customHeight="1" x14ac:dyDescent="0.15">
      <c r="A7" s="106"/>
      <c r="B7" s="432"/>
      <c r="C7" s="432"/>
      <c r="D7" s="432"/>
      <c r="E7" s="432"/>
      <c r="F7" s="432"/>
      <c r="G7" s="432"/>
      <c r="H7" s="432"/>
      <c r="I7" s="401"/>
    </row>
    <row r="8" spans="1:16" ht="15" customHeight="1" x14ac:dyDescent="0.15">
      <c r="A8" s="70" t="s">
        <v>19</v>
      </c>
      <c r="B8" s="401">
        <f>+'[2]AVE 04-99'!D1376</f>
        <v>91418.996078107826</v>
      </c>
      <c r="C8" s="401">
        <f>+'[2]OVI 04-99'!D1376</f>
        <v>3168</v>
      </c>
      <c r="D8" s="401">
        <f>+'[2]POR 04-99'!D1376</f>
        <v>5883</v>
      </c>
      <c r="E8" s="401">
        <f>+'[2]VAC 04-99'!D1376</f>
        <v>3530</v>
      </c>
      <c r="F8" s="401">
        <f>+'[2]CAP 04-99'!D1376</f>
        <v>24128</v>
      </c>
      <c r="G8" s="401">
        <f>+'[2]ALP 04-99'!D1376</f>
        <v>0</v>
      </c>
      <c r="H8" s="401">
        <f>+'[2]LLA 04-99'!D1376</f>
        <v>0</v>
      </c>
      <c r="I8" s="401"/>
      <c r="J8" s="190"/>
      <c r="K8" s="190"/>
      <c r="L8" s="190"/>
      <c r="M8" s="190"/>
      <c r="N8" s="190"/>
      <c r="O8" s="190"/>
      <c r="P8" s="190"/>
    </row>
    <row r="9" spans="1:16" ht="15" customHeight="1" x14ac:dyDescent="0.15">
      <c r="A9" s="70" t="s">
        <v>20</v>
      </c>
      <c r="B9" s="401">
        <f>+'[2]AVE 04-99'!D1379</f>
        <v>13887144.528645899</v>
      </c>
      <c r="C9" s="401">
        <f>+'[2]OVI 04-99'!D1379</f>
        <v>110566.75413190268</v>
      </c>
      <c r="D9" s="401">
        <f>+'[2]POR 04-99'!D1379</f>
        <v>114622.67702024401</v>
      </c>
      <c r="E9" s="401">
        <f>+'[2]VAC 04-99'!D1379</f>
        <v>48982.012505417544</v>
      </c>
      <c r="F9" s="401">
        <f>+'[2]CAP 04-99'!D1379</f>
        <v>93179.23667802781</v>
      </c>
      <c r="G9" s="401">
        <f>+'[2]ALP 04-99'!D1379</f>
        <v>0</v>
      </c>
      <c r="H9" s="401">
        <f>+'[2]LLA 04-99'!D1379</f>
        <v>0</v>
      </c>
      <c r="I9" s="401"/>
      <c r="J9" s="190"/>
      <c r="K9" s="190"/>
      <c r="L9" s="190"/>
      <c r="M9" s="190"/>
      <c r="N9" s="190"/>
      <c r="O9" s="190"/>
      <c r="P9" s="190"/>
    </row>
    <row r="10" spans="1:16" ht="15" customHeight="1" x14ac:dyDescent="0.15">
      <c r="A10" s="70" t="s">
        <v>21</v>
      </c>
      <c r="B10" s="401">
        <f>+'[2]AVE 04-99'!D1382</f>
        <v>11401955.784329852</v>
      </c>
      <c r="C10" s="401">
        <f>+'[2]OVI 04-99'!D1382</f>
        <v>24140</v>
      </c>
      <c r="D10" s="401">
        <f>+'[2]POR 04-99'!D1382</f>
        <v>29125</v>
      </c>
      <c r="E10" s="401">
        <f>+'[2]VAC 04-99'!D1382</f>
        <v>20075.400000000001</v>
      </c>
      <c r="F10" s="401">
        <f>+'[2]CAP 04-99'!D1382</f>
        <v>19240</v>
      </c>
      <c r="G10" s="401">
        <f>+'[2]ALP 04-99'!D1382</f>
        <v>0</v>
      </c>
      <c r="H10" s="401">
        <f>+'[2]LLA 04-99'!D1382</f>
        <v>0</v>
      </c>
      <c r="I10" s="401"/>
      <c r="J10" s="190"/>
      <c r="K10" s="190"/>
      <c r="L10" s="190"/>
      <c r="M10" s="190"/>
      <c r="N10" s="190"/>
      <c r="O10" s="190"/>
      <c r="P10" s="190"/>
    </row>
    <row r="11" spans="1:16" ht="15" customHeight="1" x14ac:dyDescent="0.15">
      <c r="A11" s="70" t="s">
        <v>22</v>
      </c>
      <c r="B11" s="401">
        <f>+'[2]AVE 04-99'!D1385</f>
        <v>137725806.66113016</v>
      </c>
      <c r="C11" s="401">
        <f>+'[2]OVI 04-99'!D1385</f>
        <v>215320</v>
      </c>
      <c r="D11" s="401">
        <f>+'[2]POR 04-99'!D1385</f>
        <v>354779</v>
      </c>
      <c r="E11" s="401">
        <f>+'[2]VAC 04-99'!D1385</f>
        <v>62771</v>
      </c>
      <c r="F11" s="401">
        <f>+'[2]CAP 04-99'!D1385</f>
        <v>35316</v>
      </c>
      <c r="G11" s="401">
        <f>+'[2]ALP 04-99'!D1385</f>
        <v>1403</v>
      </c>
      <c r="H11" s="401">
        <f>+'[2]LLA 04-99'!D1385</f>
        <v>0</v>
      </c>
      <c r="I11" s="401"/>
      <c r="J11" s="190"/>
      <c r="K11" s="190"/>
      <c r="L11" s="190"/>
      <c r="M11" s="190"/>
      <c r="N11" s="190"/>
      <c r="O11" s="190"/>
      <c r="P11" s="190"/>
    </row>
    <row r="12" spans="1:16" ht="15" customHeight="1" x14ac:dyDescent="0.15">
      <c r="A12" s="70" t="s">
        <v>23</v>
      </c>
      <c r="B12" s="401">
        <f>SUM(B13:B15)</f>
        <v>1594438.1007579518</v>
      </c>
      <c r="C12" s="401">
        <f t="shared" ref="C12:E12" si="1">SUM(C13:C15)</f>
        <v>78516</v>
      </c>
      <c r="D12" s="401">
        <f t="shared" ref="D12" si="2">SUM(D13:D15)</f>
        <v>139710.1</v>
      </c>
      <c r="E12" s="401">
        <f t="shared" si="1"/>
        <v>166375</v>
      </c>
      <c r="F12" s="401">
        <f t="shared" ref="F12:G12" si="3">SUM(F13:F15)</f>
        <v>21746.7</v>
      </c>
      <c r="G12" s="401">
        <f t="shared" si="3"/>
        <v>0</v>
      </c>
      <c r="H12" s="401">
        <f t="shared" ref="H12" si="4">SUM(H13:H15)</f>
        <v>0</v>
      </c>
      <c r="I12" s="401"/>
      <c r="J12" s="190"/>
      <c r="K12" s="190"/>
      <c r="L12" s="190"/>
      <c r="M12" s="190"/>
      <c r="N12" s="190"/>
      <c r="O12" s="190"/>
      <c r="P12" s="190"/>
    </row>
    <row r="13" spans="1:16" ht="15" customHeight="1" x14ac:dyDescent="0.15">
      <c r="A13" s="70" t="s">
        <v>24</v>
      </c>
      <c r="B13" s="401">
        <f>+'[2]AVE 04-99'!D1391</f>
        <v>1001577.6958125738</v>
      </c>
      <c r="C13" s="401">
        <f>+'[2]OVI 04-99'!D1391</f>
        <v>54819</v>
      </c>
      <c r="D13" s="401">
        <f>+'[2]POR 04-99'!D1391</f>
        <v>55799.7</v>
      </c>
      <c r="E13" s="401">
        <f>+'[2]VAC 04-99'!D1391</f>
        <v>87734</v>
      </c>
      <c r="F13" s="401">
        <f>+'[2]CAP 04-99'!D1391</f>
        <v>12593.7</v>
      </c>
      <c r="G13" s="401">
        <f>+'[2]ALP 04-99'!D1391</f>
        <v>0</v>
      </c>
      <c r="H13" s="401">
        <f>+'[2]LLA 04-99'!D1391</f>
        <v>0</v>
      </c>
      <c r="I13" s="401"/>
      <c r="J13" s="190"/>
      <c r="K13" s="190"/>
      <c r="L13" s="190"/>
      <c r="M13" s="190"/>
      <c r="N13" s="190"/>
      <c r="O13" s="190"/>
      <c r="P13" s="190"/>
    </row>
    <row r="14" spans="1:16" ht="15" customHeight="1" x14ac:dyDescent="0.15">
      <c r="A14" s="70" t="s">
        <v>25</v>
      </c>
      <c r="B14" s="401">
        <f>+'[2]AVE 04-99'!D1394</f>
        <v>278360.36857268901</v>
      </c>
      <c r="C14" s="401">
        <f>+'[2]OVI 04-99'!D1394</f>
        <v>20442</v>
      </c>
      <c r="D14" s="401">
        <f>+'[2]POR 04-99'!D1394</f>
        <v>44265.4</v>
      </c>
      <c r="E14" s="401">
        <f>+'[2]VAC 04-99'!D1394</f>
        <v>49504</v>
      </c>
      <c r="F14" s="401">
        <f>+'[2]CAP 04-99'!D1394</f>
        <v>1282</v>
      </c>
      <c r="G14" s="401">
        <f>+'[2]ALP 04-99'!D1394</f>
        <v>0</v>
      </c>
      <c r="H14" s="401">
        <f>+'[2]LLA 04-99'!D1394</f>
        <v>0</v>
      </c>
      <c r="I14" s="401"/>
      <c r="J14" s="190"/>
      <c r="K14" s="190"/>
      <c r="L14" s="190"/>
      <c r="M14" s="190"/>
      <c r="N14" s="190"/>
      <c r="O14" s="190"/>
      <c r="P14" s="190"/>
    </row>
    <row r="15" spans="1:16" ht="15" customHeight="1" x14ac:dyDescent="0.15">
      <c r="A15" s="70" t="s">
        <v>26</v>
      </c>
      <c r="B15" s="401">
        <f>+'[2]AVE 04-99'!D1397</f>
        <v>314500.03637268901</v>
      </c>
      <c r="C15" s="401">
        <f>+'[2]OVI 04-99'!D1397</f>
        <v>3255</v>
      </c>
      <c r="D15" s="401">
        <f>+'[2]POR 04-99'!D1397</f>
        <v>39645</v>
      </c>
      <c r="E15" s="401">
        <f>+'[2]VAC 04-99'!D1397</f>
        <v>29137</v>
      </c>
      <c r="F15" s="401">
        <f>+'[2]CAP 04-99'!D1397</f>
        <v>7871</v>
      </c>
      <c r="G15" s="401">
        <f>+'[2]ALP 04-99'!D1397</f>
        <v>0</v>
      </c>
      <c r="H15" s="401">
        <f>+'[2]LLA 04-99'!D1397</f>
        <v>0</v>
      </c>
      <c r="I15" s="401"/>
      <c r="J15" s="190"/>
      <c r="K15" s="190"/>
      <c r="L15" s="190"/>
      <c r="M15" s="190"/>
      <c r="N15" s="190"/>
      <c r="O15" s="190"/>
      <c r="P15" s="190"/>
    </row>
    <row r="16" spans="1:16" ht="15" customHeight="1" x14ac:dyDescent="0.15">
      <c r="A16" s="70" t="s">
        <v>27</v>
      </c>
      <c r="B16" s="401">
        <f>+'[2]AVE 04-99'!D1400</f>
        <v>357854.2763652968</v>
      </c>
      <c r="C16" s="401">
        <f>+'[2]OVI 04-99'!D1400</f>
        <v>3480</v>
      </c>
      <c r="D16" s="401">
        <f>+'[2]POR 04-99'!D1400</f>
        <v>35262</v>
      </c>
      <c r="E16" s="401">
        <f>+'[2]VAC 04-99'!D1400</f>
        <v>63582</v>
      </c>
      <c r="F16" s="401">
        <f>+'[2]CAP 04-99'!D1400</f>
        <v>4775</v>
      </c>
      <c r="G16" s="401">
        <f>+'[2]ALP 04-99'!D1400</f>
        <v>0</v>
      </c>
      <c r="H16" s="401">
        <f>+'[2]LLA 04-99'!D1400</f>
        <v>0</v>
      </c>
      <c r="I16" s="401"/>
      <c r="J16" s="190"/>
      <c r="K16" s="190"/>
      <c r="L16" s="190"/>
      <c r="M16" s="190"/>
      <c r="N16" s="190"/>
      <c r="O16" s="190"/>
      <c r="P16" s="190"/>
    </row>
    <row r="17" spans="1:16" ht="15" customHeight="1" x14ac:dyDescent="0.15">
      <c r="A17" s="70" t="s">
        <v>28</v>
      </c>
      <c r="B17" s="401">
        <f>+'[2]AVE 04-99'!D1403</f>
        <v>16615562.742274415</v>
      </c>
      <c r="C17" s="401">
        <f>+'[2]OVI 04-99'!D1403</f>
        <v>134036</v>
      </c>
      <c r="D17" s="401">
        <f>+'[2]POR 04-99'!D1403</f>
        <v>60603</v>
      </c>
      <c r="E17" s="401">
        <f>+'[2]VAC 04-99'!D1403</f>
        <v>62939</v>
      </c>
      <c r="F17" s="401">
        <f>+'[2]CAP 04-99'!D1403</f>
        <v>20958</v>
      </c>
      <c r="G17" s="401">
        <f>+'[2]ALP 04-99'!D1403</f>
        <v>523</v>
      </c>
      <c r="H17" s="401">
        <f>+'[2]LLA 04-99'!D1403</f>
        <v>0</v>
      </c>
      <c r="I17" s="401"/>
      <c r="J17" s="190"/>
      <c r="K17" s="190"/>
      <c r="L17" s="190" t="s">
        <v>176</v>
      </c>
      <c r="M17" s="190"/>
      <c r="N17" s="190"/>
      <c r="O17" s="190"/>
      <c r="P17" s="190"/>
    </row>
    <row r="18" spans="1:16" ht="15" customHeight="1" x14ac:dyDescent="0.15">
      <c r="A18" s="70" t="s">
        <v>29</v>
      </c>
      <c r="B18" s="401">
        <f>+'[2]AVE 04-99'!D1406</f>
        <v>436971133.36077482</v>
      </c>
      <c r="C18" s="401">
        <f>+'[2]OVI 04-99'!D1406</f>
        <v>56794</v>
      </c>
      <c r="D18" s="401">
        <f>+'[2]POR 04-99'!D1406</f>
        <v>1474086.3</v>
      </c>
      <c r="E18" s="401">
        <f>+'[2]VAC 04-99'!D1406</f>
        <v>110685</v>
      </c>
      <c r="F18" s="401">
        <f>+'[2]CAP 04-99'!D1406</f>
        <v>36612</v>
      </c>
      <c r="G18" s="401">
        <f>+'[2]ALP 04-99'!D1406</f>
        <v>3449</v>
      </c>
      <c r="H18" s="401">
        <f>+'[2]LLA 04-99'!D1406</f>
        <v>2120</v>
      </c>
      <c r="I18" s="401"/>
      <c r="J18" s="190"/>
      <c r="K18" s="190"/>
      <c r="L18" s="190"/>
      <c r="M18" s="190"/>
      <c r="N18" s="190"/>
      <c r="O18" s="190"/>
      <c r="P18" s="190"/>
    </row>
    <row r="19" spans="1:16" ht="15" customHeight="1" x14ac:dyDescent="0.15">
      <c r="A19" s="70" t="s">
        <v>30</v>
      </c>
      <c r="B19" s="401">
        <f>+'[2]AVE 04-99'!D1409</f>
        <v>43644691.363927476</v>
      </c>
      <c r="C19" s="401">
        <f>+'[2]OVI 04-99'!D1409</f>
        <v>12129</v>
      </c>
      <c r="D19" s="401">
        <f>+'[2]POR 04-99'!D1409</f>
        <v>325151</v>
      </c>
      <c r="E19" s="401">
        <f>+'[2]VAC 04-99'!D1409</f>
        <v>35150</v>
      </c>
      <c r="F19" s="401">
        <f>+'[2]CAP 04-99'!D1409</f>
        <v>22475</v>
      </c>
      <c r="G19" s="401">
        <f>+'[2]ALP 04-99'!D1409</f>
        <v>0</v>
      </c>
      <c r="H19" s="401">
        <f>+'[2]LLA 04-99'!D1409</f>
        <v>0</v>
      </c>
      <c r="I19" s="401"/>
      <c r="J19" s="190"/>
      <c r="K19" s="190"/>
      <c r="L19" s="190"/>
      <c r="M19" s="190"/>
      <c r="N19" s="190"/>
      <c r="O19" s="190"/>
      <c r="P19" s="190"/>
    </row>
    <row r="20" spans="1:16" ht="15" customHeight="1" x14ac:dyDescent="0.15">
      <c r="A20" s="70" t="s">
        <v>31</v>
      </c>
      <c r="B20" s="401">
        <f>+'[2]AVE 04-99'!D1412</f>
        <v>583119.75910321844</v>
      </c>
      <c r="C20" s="401">
        <f>+'[2]OVI 04-99'!D1412</f>
        <v>161862</v>
      </c>
      <c r="D20" s="401">
        <f>+'[2]POR 04-99'!D1412</f>
        <v>203305</v>
      </c>
      <c r="E20" s="401">
        <f>+'[2]VAC 04-99'!D1412</f>
        <v>159996</v>
      </c>
      <c r="F20" s="401">
        <f>+'[2]CAP 04-99'!D1412</f>
        <v>24868</v>
      </c>
      <c r="G20" s="401">
        <f>+'[2]ALP 04-99'!D1412</f>
        <v>1643</v>
      </c>
      <c r="H20" s="401">
        <f>+'[2]LLA 04-99'!D1412</f>
        <v>0</v>
      </c>
      <c r="I20" s="401"/>
      <c r="J20" s="190"/>
      <c r="K20" s="190"/>
      <c r="L20" s="190"/>
      <c r="M20" s="190"/>
      <c r="N20" s="190"/>
      <c r="O20" s="190"/>
      <c r="P20" s="190"/>
    </row>
    <row r="21" spans="1:16" ht="15" customHeight="1" x14ac:dyDescent="0.15">
      <c r="A21" s="70" t="s">
        <v>32</v>
      </c>
      <c r="B21" s="401">
        <f>+'[2]AVE 04-99'!D1415</f>
        <v>249313.67103800038</v>
      </c>
      <c r="C21" s="401">
        <f>+'[2]OVI 04-99'!D1415</f>
        <v>112278</v>
      </c>
      <c r="D21" s="401">
        <f>+'[2]POR 04-99'!D1415</f>
        <v>38740</v>
      </c>
      <c r="E21" s="401">
        <f>+'[2]VAC 04-99'!D1415</f>
        <v>23371</v>
      </c>
      <c r="F21" s="401">
        <f>+'[2]CAP 04-99'!D1415</f>
        <v>1160</v>
      </c>
      <c r="G21" s="401">
        <f>+'[2]ALP 04-99'!D1415</f>
        <v>18075</v>
      </c>
      <c r="H21" s="401">
        <f>+'[2]LLA 04-99'!D1415</f>
        <v>4437</v>
      </c>
      <c r="I21" s="401"/>
      <c r="J21" s="190"/>
      <c r="K21" s="190"/>
      <c r="L21" s="190"/>
      <c r="M21" s="190"/>
      <c r="N21" s="190"/>
      <c r="O21" s="190"/>
      <c r="P21" s="190"/>
    </row>
    <row r="22" spans="1:16" ht="15" customHeight="1" x14ac:dyDescent="0.15">
      <c r="A22" s="70" t="s">
        <v>33</v>
      </c>
      <c r="B22" s="401">
        <f>+'[2]AVE 04-99'!D1418</f>
        <v>4421884.1302364729</v>
      </c>
      <c r="C22" s="401">
        <f>+'[2]OVI 04-99'!D1418</f>
        <v>304399</v>
      </c>
      <c r="D22" s="401">
        <f>+'[2]POR 04-99'!D1418</f>
        <v>127223</v>
      </c>
      <c r="E22" s="401">
        <f>+'[2]VAC 04-99'!D1418</f>
        <v>58979</v>
      </c>
      <c r="F22" s="401">
        <f>+'[2]CAP 04-99'!D1418</f>
        <v>3855</v>
      </c>
      <c r="G22" s="401">
        <f>+'[2]ALP 04-99'!D1418</f>
        <v>14741</v>
      </c>
      <c r="H22" s="401">
        <f>+'[2]LLA 04-99'!D1418</f>
        <v>9188</v>
      </c>
      <c r="I22" s="401"/>
      <c r="J22" s="190"/>
      <c r="K22" s="190"/>
      <c r="L22" s="190"/>
      <c r="M22" s="190"/>
      <c r="N22" s="190"/>
      <c r="O22" s="190"/>
      <c r="P22" s="190"/>
    </row>
    <row r="23" spans="1:16" ht="15" customHeight="1" x14ac:dyDescent="0.15">
      <c r="A23" s="70" t="s">
        <v>34</v>
      </c>
      <c r="B23" s="401">
        <f>+'[2]AVE 04-99'!D1421</f>
        <v>439667.6414537573</v>
      </c>
      <c r="C23" s="401">
        <f>+'[2]OVI 04-99'!D1421</f>
        <v>97296.77</v>
      </c>
      <c r="D23" s="401">
        <f>+'[2]POR 04-99'!D1421</f>
        <v>34887</v>
      </c>
      <c r="E23" s="401">
        <f>+'[2]VAC 04-99'!D1421</f>
        <v>23777</v>
      </c>
      <c r="F23" s="401">
        <f>+'[2]CAP 04-99'!D1421</f>
        <v>19096</v>
      </c>
      <c r="G23" s="401">
        <f>+'[2]ALP 04-99'!D1421</f>
        <v>20113.79</v>
      </c>
      <c r="H23" s="401">
        <f>+'[2]LLA 04-99'!D1421</f>
        <v>7834</v>
      </c>
      <c r="I23" s="401"/>
      <c r="J23" s="190"/>
      <c r="K23" s="190"/>
      <c r="L23" s="190"/>
      <c r="M23" s="190"/>
      <c r="N23" s="190"/>
      <c r="O23" s="190"/>
      <c r="P23" s="190"/>
    </row>
    <row r="24" spans="1:16" ht="15" customHeight="1" x14ac:dyDescent="0.15">
      <c r="A24" s="70" t="s">
        <v>35</v>
      </c>
      <c r="B24" s="401">
        <f>+'[2]AVE 04-99'!D1424</f>
        <v>70966379.259681046</v>
      </c>
      <c r="C24" s="401">
        <f>+'[2]OVI 04-99'!D1424</f>
        <v>128397</v>
      </c>
      <c r="D24" s="401">
        <f>+'[2]POR 04-99'!D1424</f>
        <v>218204</v>
      </c>
      <c r="E24" s="401">
        <f>+'[2]VAC 04-99'!D1424</f>
        <v>33219</v>
      </c>
      <c r="F24" s="401">
        <f>+'[2]CAP 04-99'!D1424</f>
        <v>10081</v>
      </c>
      <c r="G24" s="401">
        <f>+'[2]ALP 04-99'!D1424</f>
        <v>48628</v>
      </c>
      <c r="H24" s="401">
        <f>+'[2]LLA 04-99'!D1424</f>
        <v>13353</v>
      </c>
      <c r="I24" s="401"/>
      <c r="J24" s="190"/>
      <c r="K24" s="190"/>
      <c r="L24" s="190"/>
      <c r="M24" s="190"/>
      <c r="N24" s="190"/>
      <c r="O24" s="190"/>
      <c r="P24" s="190"/>
    </row>
    <row r="25" spans="1:16" ht="15" customHeight="1" x14ac:dyDescent="0.15">
      <c r="A25" s="70" t="s">
        <v>36</v>
      </c>
      <c r="B25" s="401">
        <f>+'[2]AVE 04-99'!D1427</f>
        <v>87262.749233611277</v>
      </c>
      <c r="C25" s="401">
        <f>+'[2]OVI 04-99'!D1427</f>
        <v>3626</v>
      </c>
      <c r="D25" s="401">
        <f>+'[2]POR 04-99'!D1427</f>
        <v>27989</v>
      </c>
      <c r="E25" s="401">
        <f>+'[2]VAC 04-99'!D1427</f>
        <v>3695</v>
      </c>
      <c r="F25" s="401">
        <f>+'[2]CAP 04-99'!D1427</f>
        <v>966</v>
      </c>
      <c r="G25" s="401">
        <f>+'[2]ALP 04-99'!D1427</f>
        <v>4933</v>
      </c>
      <c r="H25" s="401">
        <f>+'[2]LLA 04-99'!D1427</f>
        <v>1905</v>
      </c>
      <c r="I25" s="401"/>
      <c r="J25" s="190"/>
      <c r="K25" s="190"/>
      <c r="L25" s="190"/>
      <c r="M25" s="190"/>
      <c r="N25" s="190"/>
      <c r="O25" s="190"/>
      <c r="P25" s="190"/>
    </row>
    <row r="26" spans="1:16" ht="15" customHeight="1" x14ac:dyDescent="0.15">
      <c r="A26" s="70" t="s">
        <v>37</v>
      </c>
      <c r="B26" s="401">
        <f>+'[2]AVE 04-99'!D1430</f>
        <v>8297117.1632411927</v>
      </c>
      <c r="C26" s="401">
        <f>+'[2]OVI 04-99'!D1430</f>
        <v>8681</v>
      </c>
      <c r="D26" s="401">
        <f>+'[2]POR 04-99'!D1430</f>
        <v>70781</v>
      </c>
      <c r="E26" s="401">
        <f>+'[2]VAC 04-99'!D1430</f>
        <v>5396</v>
      </c>
      <c r="F26" s="401">
        <f>+'[2]CAP 04-99'!D1430</f>
        <v>5960</v>
      </c>
      <c r="G26" s="401">
        <f>+'[2]ALP 04-99'!D1430</f>
        <v>9574</v>
      </c>
      <c r="H26" s="401">
        <f>+'[2]LLA 04-99'!D1430</f>
        <v>5408</v>
      </c>
      <c r="I26" s="401"/>
      <c r="J26" s="190"/>
      <c r="K26" s="190"/>
      <c r="L26" s="190"/>
      <c r="M26" s="190"/>
      <c r="N26" s="190"/>
      <c r="O26" s="190"/>
      <c r="P26" s="190"/>
    </row>
    <row r="27" spans="1:16" ht="15" customHeight="1" x14ac:dyDescent="0.15">
      <c r="A27" s="70" t="s">
        <v>38</v>
      </c>
      <c r="B27" s="401">
        <f>+'[2]AVE 04-99'!D1433</f>
        <v>471428.03631395468</v>
      </c>
      <c r="C27" s="401">
        <f>+'[2]OVI 04-99'!D1433</f>
        <v>142224</v>
      </c>
      <c r="D27" s="401">
        <f>+'[2]POR 04-99'!D1433</f>
        <v>67426</v>
      </c>
      <c r="E27" s="401">
        <f>+'[2]VAC 04-99'!D1433</f>
        <v>98128</v>
      </c>
      <c r="F27" s="401">
        <f>+'[2]CAP 04-99'!D1433</f>
        <v>24656</v>
      </c>
      <c r="G27" s="401">
        <f>+'[2]ALP 04-99'!D1433</f>
        <v>29405</v>
      </c>
      <c r="H27" s="401">
        <f>+'[2]LLA 04-99'!D1433</f>
        <v>5640</v>
      </c>
      <c r="I27" s="401"/>
      <c r="J27" s="190"/>
      <c r="K27" s="190"/>
      <c r="L27" s="190"/>
      <c r="M27" s="190"/>
      <c r="N27" s="190"/>
      <c r="O27" s="190"/>
      <c r="P27" s="190"/>
    </row>
    <row r="28" spans="1:16" ht="15" customHeight="1" x14ac:dyDescent="0.15">
      <c r="A28" s="70" t="s">
        <v>39</v>
      </c>
      <c r="B28" s="401">
        <f>SUM(B29:B30)</f>
        <v>336504.21531499119</v>
      </c>
      <c r="C28" s="401">
        <f t="shared" ref="C28:E28" si="5">SUM(C29:C30)</f>
        <v>69627</v>
      </c>
      <c r="D28" s="401">
        <f t="shared" ref="D28" si="6">SUM(D29:D30)</f>
        <v>55581.7</v>
      </c>
      <c r="E28" s="401">
        <f t="shared" si="5"/>
        <v>35287.040000000001</v>
      </c>
      <c r="F28" s="401">
        <f t="shared" ref="F28:G28" si="7">SUM(F29:F30)</f>
        <v>15736.470000000001</v>
      </c>
      <c r="G28" s="401">
        <f t="shared" si="7"/>
        <v>20385.29</v>
      </c>
      <c r="H28" s="401">
        <f t="shared" ref="H28" si="8">SUM(H29:H30)</f>
        <v>10090</v>
      </c>
      <c r="I28" s="401"/>
      <c r="J28" s="190"/>
      <c r="K28" s="190"/>
      <c r="L28" s="190"/>
      <c r="M28" s="190"/>
      <c r="N28" s="190"/>
      <c r="O28" s="190"/>
      <c r="P28" s="190"/>
    </row>
    <row r="29" spans="1:16" ht="15" customHeight="1" x14ac:dyDescent="0.15">
      <c r="A29" s="70" t="s">
        <v>40</v>
      </c>
      <c r="B29" s="401">
        <f>+'[2]AVE 04-99'!D1439</f>
        <v>206162.92820337159</v>
      </c>
      <c r="C29" s="401">
        <f>+'[2]OVI 04-99'!D1439</f>
        <v>35674</v>
      </c>
      <c r="D29" s="401">
        <f>+'[2]POR 04-99'!D1439</f>
        <v>21809</v>
      </c>
      <c r="E29" s="401">
        <f>+'[2]VAC 04-99'!D1439</f>
        <v>17699</v>
      </c>
      <c r="F29" s="401">
        <f>+'[2]CAP 04-99'!D1439</f>
        <v>4637</v>
      </c>
      <c r="G29" s="401">
        <f>+'[2]ALP 04-99'!D1439</f>
        <v>13823.02</v>
      </c>
      <c r="H29" s="401">
        <f>+'[2]LLA 04-99'!D1439</f>
        <v>5624</v>
      </c>
      <c r="I29" s="401"/>
      <c r="J29" s="190"/>
      <c r="K29" s="190"/>
      <c r="L29" s="190"/>
      <c r="M29" s="190"/>
      <c r="N29" s="190"/>
      <c r="O29" s="190"/>
      <c r="P29" s="190"/>
    </row>
    <row r="30" spans="1:16" ht="15" customHeight="1" x14ac:dyDescent="0.15">
      <c r="A30" s="70" t="s">
        <v>41</v>
      </c>
      <c r="B30" s="401">
        <f>+'[2]AVE 04-99'!D1442</f>
        <v>130341.2871116196</v>
      </c>
      <c r="C30" s="401">
        <f>+'[2]OVI 04-99'!D1442</f>
        <v>33953</v>
      </c>
      <c r="D30" s="401">
        <f>+'[2]POR 04-99'!D1442</f>
        <v>33772.699999999997</v>
      </c>
      <c r="E30" s="401">
        <f>+'[2]VAC 04-99'!D1442</f>
        <v>17588.04</v>
      </c>
      <c r="F30" s="401">
        <f>+'[2]CAP 04-99'!D1442</f>
        <v>11099.470000000001</v>
      </c>
      <c r="G30" s="401">
        <f>+'[2]ALP 04-99'!D1442</f>
        <v>6562.27</v>
      </c>
      <c r="H30" s="401">
        <f>+'[2]LLA 04-99'!D1442</f>
        <v>4466</v>
      </c>
      <c r="I30" s="401"/>
      <c r="J30" s="190"/>
      <c r="K30" s="190"/>
      <c r="L30" s="190"/>
      <c r="M30" s="190"/>
      <c r="N30" s="190"/>
      <c r="O30" s="190"/>
      <c r="P30" s="190"/>
    </row>
    <row r="31" spans="1:16" ht="15" customHeight="1" x14ac:dyDescent="0.15">
      <c r="A31" s="70" t="s">
        <v>42</v>
      </c>
      <c r="B31" s="401">
        <f>+'[2]AVE 04-99'!D1445</f>
        <v>1689771.5803980432</v>
      </c>
      <c r="C31" s="401">
        <f>+'[2]OVI 04-99'!D1445</f>
        <v>309247</v>
      </c>
      <c r="D31" s="401">
        <f>+'[2]POR 04-99'!D1445</f>
        <v>148458</v>
      </c>
      <c r="E31" s="401">
        <f>+'[2]VAC 04-99'!D1445</f>
        <v>77093</v>
      </c>
      <c r="F31" s="401">
        <f>+'[2]CAP 04-99'!D1445</f>
        <v>4158</v>
      </c>
      <c r="G31" s="401">
        <f>+'[2]ALP 04-99'!D1445</f>
        <v>96769</v>
      </c>
      <c r="H31" s="401">
        <f>+'[2]LLA 04-99'!D1445</f>
        <v>20280</v>
      </c>
      <c r="I31" s="401"/>
      <c r="J31" s="190"/>
      <c r="K31" s="190"/>
      <c r="L31" s="190"/>
      <c r="M31" s="190"/>
      <c r="N31" s="190"/>
      <c r="O31" s="190"/>
      <c r="P31" s="190"/>
    </row>
    <row r="32" spans="1:16" ht="15" customHeight="1" x14ac:dyDescent="0.15">
      <c r="A32" s="70" t="s">
        <v>43</v>
      </c>
      <c r="B32" s="401">
        <f>+'[2]AVE 04-99'!D1448</f>
        <v>1239060.1430888199</v>
      </c>
      <c r="C32" s="401">
        <f>+'[2]OVI 04-99'!D1448</f>
        <v>607205</v>
      </c>
      <c r="D32" s="401">
        <f>+'[2]POR 04-99'!D1448</f>
        <v>76790</v>
      </c>
      <c r="E32" s="401">
        <f>+'[2]VAC 04-99'!D1448</f>
        <v>156710</v>
      </c>
      <c r="F32" s="401">
        <f>+'[2]CAP 04-99'!D1448</f>
        <v>0</v>
      </c>
      <c r="G32" s="401">
        <f>+'[2]ALP 04-99'!D1448</f>
        <v>213605</v>
      </c>
      <c r="H32" s="401">
        <f>+'[2]LLA 04-99'!D1448</f>
        <v>39945</v>
      </c>
      <c r="I32" s="401"/>
      <c r="J32" s="190"/>
      <c r="K32" s="190"/>
      <c r="L32" s="190"/>
      <c r="M32" s="190"/>
      <c r="N32" s="190"/>
      <c r="O32" s="190"/>
      <c r="P32" s="190"/>
    </row>
    <row r="33" spans="1:16" ht="15" customHeight="1" x14ac:dyDescent="0.15">
      <c r="A33" s="70" t="s">
        <v>44</v>
      </c>
      <c r="B33" s="401">
        <f>+'[2]AVE 04-99'!D1451</f>
        <v>16607362.382978709</v>
      </c>
      <c r="C33" s="401">
        <f>+'[2]OVI 04-99'!D1451</f>
        <v>5181</v>
      </c>
      <c r="D33" s="401">
        <f>+'[2]POR 04-99'!D1451</f>
        <v>77484</v>
      </c>
      <c r="E33" s="401">
        <f>+'[2]VAC 04-99'!D1451</f>
        <v>51424</v>
      </c>
      <c r="F33" s="401">
        <f>+'[2]CAP 04-99'!D1451</f>
        <v>0</v>
      </c>
      <c r="G33" s="401">
        <f>+'[2]ALP 04-99'!D1451</f>
        <v>0</v>
      </c>
      <c r="H33" s="401">
        <f>+'[2]LLA 04-99'!D1451</f>
        <v>0</v>
      </c>
      <c r="I33" s="401"/>
      <c r="J33" s="190"/>
      <c r="K33" s="190"/>
      <c r="L33" s="190"/>
      <c r="M33" s="190"/>
      <c r="N33" s="190"/>
      <c r="O33" s="190"/>
      <c r="P33" s="190"/>
    </row>
    <row r="34" spans="1:16" ht="15" customHeight="1" x14ac:dyDescent="0.15">
      <c r="A34" s="70" t="s">
        <v>45</v>
      </c>
      <c r="B34" s="401">
        <f>+'[2]AVE 04-99'!D1454</f>
        <v>11458804.12904137</v>
      </c>
      <c r="C34" s="401">
        <f>+'[2]OVI 04-99'!D1454</f>
        <v>2195</v>
      </c>
      <c r="D34" s="401">
        <f>+'[2]POR 04-99'!D1454</f>
        <v>47114</v>
      </c>
      <c r="E34" s="401">
        <f>+'[2]VAC 04-99'!D1454</f>
        <v>10379</v>
      </c>
      <c r="F34" s="401">
        <f>+'[2]CAP 04-99'!D1454</f>
        <v>29.125599999999999</v>
      </c>
      <c r="G34" s="401">
        <f>+'[2]ALP 04-99'!D1454</f>
        <v>0</v>
      </c>
      <c r="H34" s="401">
        <f>+'[2]LLA 04-99'!D1454</f>
        <v>0</v>
      </c>
      <c r="I34" s="401"/>
      <c r="J34" s="190"/>
      <c r="K34" s="190"/>
      <c r="L34" s="190"/>
      <c r="M34" s="190"/>
      <c r="N34" s="190"/>
      <c r="O34" s="190"/>
      <c r="P34" s="190"/>
    </row>
    <row r="35" spans="1:16" ht="15" customHeight="1" x14ac:dyDescent="0.15">
      <c r="A35" s="70" t="s">
        <v>46</v>
      </c>
      <c r="B35" s="401">
        <f>+'[2]AVE 04-99'!D1457</f>
        <v>6526571.999664369</v>
      </c>
      <c r="C35" s="401">
        <f>+'[2]OVI 04-99'!D1457</f>
        <v>2564</v>
      </c>
      <c r="D35" s="401">
        <f>+'[2]POR 04-99'!D1457</f>
        <v>20397</v>
      </c>
      <c r="E35" s="401">
        <f>+'[2]VAC 04-99'!D1457</f>
        <v>21472</v>
      </c>
      <c r="F35" s="401">
        <f>+'[2]CAP 04-99'!D1457</f>
        <v>0</v>
      </c>
      <c r="G35" s="401">
        <f>+'[2]ALP 04-99'!D1457</f>
        <v>0</v>
      </c>
      <c r="H35" s="401">
        <f>+'[2]LLA 04-99'!D1457</f>
        <v>0</v>
      </c>
      <c r="I35" s="401"/>
      <c r="J35" s="190"/>
      <c r="K35" s="190"/>
      <c r="L35" s="190"/>
      <c r="M35" s="190"/>
      <c r="N35" s="190"/>
      <c r="O35" s="190"/>
      <c r="P35" s="190"/>
    </row>
    <row r="36" spans="1:16" ht="15" customHeight="1" thickBot="1" x14ac:dyDescent="0.2">
      <c r="A36" s="71" t="s">
        <v>47</v>
      </c>
      <c r="B36" s="402">
        <f>+'[2]AVE 04-99'!D1460</f>
        <v>4089963.7285833731</v>
      </c>
      <c r="C36" s="402">
        <f>+'[2]OVI 04-99'!D1460</f>
        <v>1637</v>
      </c>
      <c r="D36" s="402">
        <f>+'[2]POR 04-99'!D1460</f>
        <v>21406</v>
      </c>
      <c r="E36" s="402">
        <f>+'[2]VAC 04-99'!D1460</f>
        <v>11649</v>
      </c>
      <c r="F36" s="402">
        <f>+'[2]CAP 04-99'!D1460</f>
        <v>0</v>
      </c>
      <c r="G36" s="402">
        <f>+'[2]ALP 04-99'!D1460</f>
        <v>0</v>
      </c>
      <c r="H36" s="402">
        <f>+'[2]LLA 04-99'!D1460</f>
        <v>0</v>
      </c>
      <c r="I36" s="401"/>
      <c r="J36" s="190"/>
      <c r="K36" s="190"/>
      <c r="L36" s="190"/>
      <c r="M36" s="190"/>
      <c r="N36" s="190"/>
      <c r="O36" s="190"/>
      <c r="P36" s="190"/>
    </row>
    <row r="37" spans="1:16" ht="9" customHeight="1" x14ac:dyDescent="0.15">
      <c r="A37" s="468" t="s">
        <v>350</v>
      </c>
      <c r="B37" s="481"/>
      <c r="C37" s="484"/>
      <c r="D37" s="481"/>
      <c r="E37" s="481"/>
      <c r="F37" s="186"/>
      <c r="G37" s="186"/>
      <c r="H37" s="104"/>
    </row>
    <row r="38" spans="1:16" ht="9" customHeight="1" x14ac:dyDescent="0.15">
      <c r="A38" s="468" t="s">
        <v>321</v>
      </c>
      <c r="B38" s="485"/>
      <c r="C38" s="485"/>
      <c r="D38" s="485"/>
      <c r="E38" s="485"/>
      <c r="F38" s="187"/>
      <c r="G38" s="187"/>
      <c r="H38" s="160"/>
    </row>
    <row r="39" spans="1:16" ht="9" customHeight="1" x14ac:dyDescent="0.15">
      <c r="A39" s="470" t="s">
        <v>320</v>
      </c>
      <c r="B39" s="481"/>
      <c r="C39" s="481"/>
      <c r="D39" s="481"/>
      <c r="E39" s="481"/>
      <c r="F39" s="177"/>
      <c r="G39" s="177"/>
      <c r="H39" s="74"/>
    </row>
    <row r="40" spans="1:16" ht="13.35" customHeight="1" x14ac:dyDescent="0.15">
      <c r="A40" s="470"/>
      <c r="B40" s="483"/>
      <c r="C40" s="483"/>
      <c r="D40" s="483"/>
      <c r="E40" s="483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9" tint="0.59999389629810485"/>
  </sheetPr>
  <dimension ref="A2:S40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" style="70" customWidth="1"/>
    <col min="2" max="9" width="12" style="70" customWidth="1"/>
    <col min="10" max="16384" width="7" style="70"/>
  </cols>
  <sheetData>
    <row r="2" spans="1:19" ht="17.25" customHeight="1" x14ac:dyDescent="0.25">
      <c r="A2" s="184" t="s">
        <v>521</v>
      </c>
    </row>
    <row r="3" spans="1:19" ht="13.35" customHeight="1" x14ac:dyDescent="0.15">
      <c r="A3" s="188" t="s">
        <v>215</v>
      </c>
      <c r="B3" s="100"/>
      <c r="C3" s="100"/>
      <c r="D3" s="100"/>
      <c r="E3" s="100"/>
      <c r="F3" s="100"/>
      <c r="G3" s="100"/>
      <c r="H3" s="100"/>
    </row>
    <row r="4" spans="1:19" ht="5.0999999999999996" customHeight="1" thickBot="1" x14ac:dyDescent="0.2"/>
    <row r="5" spans="1:19" ht="18" customHeight="1" x14ac:dyDescent="0.15">
      <c r="A5" s="768" t="s">
        <v>16</v>
      </c>
      <c r="B5" s="768" t="s">
        <v>17</v>
      </c>
      <c r="C5" s="768" t="s">
        <v>5</v>
      </c>
      <c r="D5" s="768" t="s">
        <v>6</v>
      </c>
      <c r="E5" s="768" t="s">
        <v>7</v>
      </c>
      <c r="F5" s="768" t="s">
        <v>8</v>
      </c>
      <c r="G5" s="768" t="s">
        <v>9</v>
      </c>
      <c r="H5" s="768" t="s">
        <v>10</v>
      </c>
    </row>
    <row r="6" spans="1:19" ht="18" customHeight="1" x14ac:dyDescent="0.15">
      <c r="A6" s="651" t="s">
        <v>87</v>
      </c>
      <c r="B6" s="652">
        <f t="shared" ref="B6:H6" si="0">(B8+B9+B10+B11+B12+B16+B17+B18+B19+B20+B21+B22+B23+B24+B25+B26+B27+B28+B31+B32+B33+B34+B35+B36)</f>
        <v>1781472.7335225621</v>
      </c>
      <c r="C6" s="652">
        <f t="shared" si="0"/>
        <v>33690.399870369285</v>
      </c>
      <c r="D6" s="652">
        <f t="shared" si="0"/>
        <v>200449.75011889712</v>
      </c>
      <c r="E6" s="652">
        <f t="shared" si="0"/>
        <v>198722.99447876358</v>
      </c>
      <c r="F6" s="652">
        <f t="shared" si="0"/>
        <v>4940.988238451604</v>
      </c>
      <c r="G6" s="652">
        <f t="shared" si="0"/>
        <v>12845.540185729356</v>
      </c>
      <c r="H6" s="652">
        <f t="shared" si="0"/>
        <v>4021.2753660604249</v>
      </c>
      <c r="I6" s="401"/>
    </row>
    <row r="7" spans="1:19" ht="3" customHeight="1" x14ac:dyDescent="0.15">
      <c r="A7" s="106"/>
      <c r="B7" s="432"/>
      <c r="C7" s="432"/>
      <c r="D7" s="432"/>
      <c r="E7" s="432"/>
      <c r="F7" s="432"/>
      <c r="G7" s="432"/>
      <c r="H7" s="432"/>
      <c r="I7" s="401"/>
    </row>
    <row r="8" spans="1:19" ht="15" customHeight="1" x14ac:dyDescent="0.15">
      <c r="A8" s="70" t="s">
        <v>19</v>
      </c>
      <c r="B8" s="401">
        <f>+'[2]AVE 04-99'!D1377</f>
        <v>232.05507169931511</v>
      </c>
      <c r="C8" s="401">
        <f>+'[2]OVI 04-99'!D1377</f>
        <v>36.616</v>
      </c>
      <c r="D8" s="401">
        <f>+'[2]POR 04-99'!D1377</f>
        <v>339.85999999999996</v>
      </c>
      <c r="E8" s="401">
        <f>+'[2]VAC 04-99'!D1377</f>
        <v>495.65680000000003</v>
      </c>
      <c r="F8" s="401">
        <f>+'[2]CAP 04-99'!D1377</f>
        <v>245.68</v>
      </c>
      <c r="G8" s="401">
        <f>+'[2]ALP 04-99'!D1377</f>
        <v>0</v>
      </c>
      <c r="H8" s="401">
        <f>+'[2]LLA 04-99'!D1377</f>
        <v>0</v>
      </c>
      <c r="I8" s="401"/>
      <c r="J8" s="587"/>
      <c r="L8" s="401"/>
      <c r="M8" s="401"/>
      <c r="N8" s="401"/>
      <c r="O8" s="401"/>
      <c r="P8" s="401"/>
      <c r="Q8" s="401"/>
      <c r="R8" s="401"/>
      <c r="S8" s="401"/>
    </row>
    <row r="9" spans="1:19" ht="15" customHeight="1" x14ac:dyDescent="0.15">
      <c r="A9" s="70" t="s">
        <v>20</v>
      </c>
      <c r="B9" s="401">
        <f>+'[2]AVE 04-99'!D1380</f>
        <v>30965.581996474921</v>
      </c>
      <c r="C9" s="401">
        <f>+'[2]OVI 04-99'!D1380</f>
        <v>1814.2130408935088</v>
      </c>
      <c r="D9" s="401">
        <f>+'[2]POR 04-99'!D1380</f>
        <v>6027.8861767966991</v>
      </c>
      <c r="E9" s="401">
        <f>+'[2]VAC 04-99'!D1380</f>
        <v>7445.8715150988683</v>
      </c>
      <c r="F9" s="401">
        <f>+'[2]CAP 04-99'!D1380</f>
        <v>1350.8056408929185</v>
      </c>
      <c r="G9" s="401">
        <f>+'[2]ALP 04-99'!D1380</f>
        <v>0</v>
      </c>
      <c r="H9" s="401">
        <f>+'[2]LLA 04-99'!D1380</f>
        <v>0</v>
      </c>
      <c r="I9" s="401"/>
      <c r="L9" s="401"/>
      <c r="M9" s="401"/>
      <c r="N9" s="401"/>
      <c r="O9" s="401"/>
      <c r="P9" s="401"/>
      <c r="Q9" s="401"/>
      <c r="R9" s="401"/>
    </row>
    <row r="10" spans="1:19" ht="15" customHeight="1" x14ac:dyDescent="0.15">
      <c r="A10" s="70" t="s">
        <v>21</v>
      </c>
      <c r="B10" s="401">
        <f>+'[2]AVE 04-99'!D1383</f>
        <v>25362.574165382262</v>
      </c>
      <c r="C10" s="401">
        <f>+'[2]OVI 04-99'!D1383</f>
        <v>397.16404999999997</v>
      </c>
      <c r="D10" s="401">
        <f>+'[2]POR 04-99'!D1383</f>
        <v>1562.3037399999998</v>
      </c>
      <c r="E10" s="401">
        <f>+'[2]VAC 04-99'!D1383</f>
        <v>2926.8525800000002</v>
      </c>
      <c r="F10" s="401">
        <f>+'[2]CAP 04-99'!D1383</f>
        <v>275.60578099999998</v>
      </c>
      <c r="G10" s="401">
        <f>+'[2]ALP 04-99'!D1383</f>
        <v>0</v>
      </c>
      <c r="H10" s="401">
        <f>+'[2]LLA 04-99'!D1383</f>
        <v>0</v>
      </c>
      <c r="I10" s="401"/>
      <c r="L10" s="401"/>
      <c r="M10" s="401"/>
      <c r="N10" s="401"/>
      <c r="O10" s="401"/>
      <c r="P10" s="401"/>
      <c r="Q10" s="401"/>
      <c r="R10" s="401"/>
    </row>
    <row r="11" spans="1:19" ht="15" customHeight="1" x14ac:dyDescent="0.15">
      <c r="A11" s="70" t="s">
        <v>22</v>
      </c>
      <c r="B11" s="401">
        <f>+'[2]AVE 04-99'!D1386</f>
        <v>305971.63496581285</v>
      </c>
      <c r="C11" s="401">
        <f>+'[2]OVI 04-99'!D1386</f>
        <v>2939.6688600000002</v>
      </c>
      <c r="D11" s="401">
        <f>+'[2]POR 04-99'!D1386</f>
        <v>21036.274815000001</v>
      </c>
      <c r="E11" s="401">
        <f>+'[2]VAC 04-99'!D1386</f>
        <v>8992.5857916000004</v>
      </c>
      <c r="F11" s="401">
        <f>+'[2]CAP 04-99'!D1386</f>
        <v>465.71014800000006</v>
      </c>
      <c r="G11" s="401">
        <f>+'[2]ALP 04-99'!D1386</f>
        <v>43.814309565686422</v>
      </c>
      <c r="H11" s="401">
        <f>+'[2]LLA 04-99'!D1386</f>
        <v>0</v>
      </c>
      <c r="I11" s="401"/>
      <c r="L11" s="401"/>
      <c r="M11" s="401"/>
      <c r="N11" s="401"/>
      <c r="O11" s="401"/>
      <c r="P11" s="401"/>
      <c r="Q11" s="401"/>
      <c r="R11" s="401"/>
    </row>
    <row r="12" spans="1:19" ht="15" customHeight="1" x14ac:dyDescent="0.15">
      <c r="A12" s="70" t="s">
        <v>23</v>
      </c>
      <c r="B12" s="401">
        <f>SUM(B13:B15)</f>
        <v>3494.9078168241022</v>
      </c>
      <c r="C12" s="401">
        <f t="shared" ref="C12" si="1">SUM(C13:C15)</f>
        <v>913.42691000000002</v>
      </c>
      <c r="D12" s="401">
        <f t="shared" ref="D12:E12" si="2">SUM(D13:D15)</f>
        <v>5722.5219900000002</v>
      </c>
      <c r="E12" s="401">
        <f t="shared" si="2"/>
        <v>22449.99942</v>
      </c>
      <c r="F12" s="401">
        <f t="shared" ref="F12:G12" si="3">SUM(F13:F15)</f>
        <v>239.55155900000005</v>
      </c>
      <c r="G12" s="401">
        <f t="shared" si="3"/>
        <v>0</v>
      </c>
      <c r="H12" s="401">
        <f t="shared" ref="H12" si="4">SUM(H13:H15)</f>
        <v>0</v>
      </c>
      <c r="I12" s="401"/>
      <c r="L12" s="401"/>
      <c r="M12" s="401"/>
      <c r="N12" s="401"/>
      <c r="O12" s="401"/>
      <c r="P12" s="401"/>
      <c r="Q12" s="401"/>
      <c r="R12" s="401"/>
    </row>
    <row r="13" spans="1:19" ht="15" customHeight="1" x14ac:dyDescent="0.15">
      <c r="A13" s="70" t="s">
        <v>24</v>
      </c>
      <c r="B13" s="401">
        <f>+'[2]AVE 04-99'!D1392</f>
        <v>2251.6038291121681</v>
      </c>
      <c r="C13" s="401">
        <f>+'[2]OVI 04-99'!D1392</f>
        <v>624.60847999999999</v>
      </c>
      <c r="D13" s="401">
        <f>+'[2]POR 04-99'!D1392</f>
        <v>2000.47181</v>
      </c>
      <c r="E13" s="401">
        <f>+'[2]VAC 04-99'!D1392</f>
        <v>11230.848720000002</v>
      </c>
      <c r="F13" s="401">
        <f>+'[2]CAP 04-99'!D1392</f>
        <v>135.21924700000002</v>
      </c>
      <c r="G13" s="401">
        <f>+'[2]ALP 04-99'!D1392</f>
        <v>0</v>
      </c>
      <c r="H13" s="401">
        <f>+'[2]LLA 04-99'!D1392</f>
        <v>0</v>
      </c>
      <c r="I13" s="401"/>
      <c r="L13" s="401"/>
      <c r="M13" s="401"/>
      <c r="N13" s="401"/>
      <c r="O13" s="401"/>
      <c r="P13" s="401"/>
      <c r="Q13" s="401"/>
      <c r="R13" s="401"/>
    </row>
    <row r="14" spans="1:19" ht="15" customHeight="1" x14ac:dyDescent="0.15">
      <c r="A14" s="70" t="s">
        <v>25</v>
      </c>
      <c r="B14" s="401">
        <f>+'[2]AVE 04-99'!D1395</f>
        <v>575.33426035596699</v>
      </c>
      <c r="C14" s="401">
        <f>+'[2]OVI 04-99'!D1395</f>
        <v>247.50558999999998</v>
      </c>
      <c r="D14" s="401">
        <f>+'[2]POR 04-99'!D1395</f>
        <v>1894.60824</v>
      </c>
      <c r="E14" s="401">
        <f>+'[2]VAC 04-99'!D1395</f>
        <v>6678.5787799999998</v>
      </c>
      <c r="F14" s="401">
        <f>+'[2]CAP 04-99'!D1395</f>
        <v>16.077612000000002</v>
      </c>
      <c r="G14" s="401">
        <f>+'[2]ALP 04-99'!D1395</f>
        <v>0</v>
      </c>
      <c r="H14" s="401">
        <f>+'[2]LLA 04-99'!D1395</f>
        <v>0</v>
      </c>
      <c r="I14" s="401"/>
      <c r="L14" s="401"/>
      <c r="M14" s="401"/>
      <c r="N14" s="401"/>
      <c r="O14" s="401"/>
      <c r="P14" s="401"/>
      <c r="Q14" s="401"/>
      <c r="R14" s="401"/>
    </row>
    <row r="15" spans="1:19" ht="15" customHeight="1" x14ac:dyDescent="0.15">
      <c r="A15" s="70" t="s">
        <v>26</v>
      </c>
      <c r="B15" s="401">
        <f>+'[2]AVE 04-99'!D1398</f>
        <v>667.96972735596694</v>
      </c>
      <c r="C15" s="401">
        <f>+'[2]OVI 04-99'!D1398</f>
        <v>41.312840000000001</v>
      </c>
      <c r="D15" s="401">
        <f>+'[2]POR 04-99'!D1398</f>
        <v>1827.4419400000002</v>
      </c>
      <c r="E15" s="401">
        <f>+'[2]VAC 04-99'!D1398</f>
        <v>4540.5719200000003</v>
      </c>
      <c r="F15" s="401">
        <f>+'[2]CAP 04-99'!D1398</f>
        <v>88.2547</v>
      </c>
      <c r="G15" s="401">
        <f>+'[2]ALP 04-99'!D1398</f>
        <v>0</v>
      </c>
      <c r="H15" s="401">
        <f>+'[2]LLA 04-99'!D1398</f>
        <v>0</v>
      </c>
      <c r="I15" s="401"/>
      <c r="L15" s="401"/>
      <c r="M15" s="401"/>
      <c r="N15" s="401"/>
      <c r="O15" s="401"/>
      <c r="P15" s="401"/>
      <c r="Q15" s="401"/>
      <c r="R15" s="401"/>
    </row>
    <row r="16" spans="1:19" ht="15" customHeight="1" x14ac:dyDescent="0.15">
      <c r="A16" s="70" t="s">
        <v>27</v>
      </c>
      <c r="B16" s="401">
        <f>+'[2]AVE 04-99'!D1401</f>
        <v>760.20496534843608</v>
      </c>
      <c r="C16" s="401">
        <f>+'[2]OVI 04-99'!D1401</f>
        <v>55.287100000000009</v>
      </c>
      <c r="D16" s="401">
        <f>+'[2]POR 04-99'!D1401</f>
        <v>1850.9600850000002</v>
      </c>
      <c r="E16" s="401">
        <f>+'[2]VAC 04-99'!D1401</f>
        <v>9282.945687899999</v>
      </c>
      <c r="F16" s="401">
        <f>+'[2]CAP 04-99'!D1401</f>
        <v>60.242899999999992</v>
      </c>
      <c r="G16" s="401">
        <f>+'[2]ALP 04-99'!D1401</f>
        <v>0</v>
      </c>
      <c r="H16" s="401">
        <f>+'[2]LLA 04-99'!D1401</f>
        <v>0</v>
      </c>
      <c r="I16" s="401"/>
      <c r="L16" s="401"/>
      <c r="M16" s="401"/>
      <c r="N16" s="401"/>
      <c r="O16" s="401"/>
      <c r="P16" s="401"/>
      <c r="Q16" s="401"/>
      <c r="R16" s="401"/>
    </row>
    <row r="17" spans="1:18" ht="15" customHeight="1" x14ac:dyDescent="0.15">
      <c r="A17" s="70" t="s">
        <v>28</v>
      </c>
      <c r="B17" s="401">
        <f>+'[2]AVE 04-99'!D1404</f>
        <v>37866.306534410149</v>
      </c>
      <c r="C17" s="401">
        <f>+'[2]OVI 04-99'!D1404</f>
        <v>1436.8788028763058</v>
      </c>
      <c r="D17" s="401">
        <f>+'[2]POR 04-99'!D1404</f>
        <v>1905.4247989</v>
      </c>
      <c r="E17" s="401">
        <f>+'[2]VAC 04-99'!D1404</f>
        <v>8649.1145003199999</v>
      </c>
      <c r="F17" s="401">
        <f>+'[2]CAP 04-99'!D1404</f>
        <v>207.69611122036457</v>
      </c>
      <c r="G17" s="401">
        <f>+'[2]ALP 04-99'!D1404</f>
        <v>13.007080300476147</v>
      </c>
      <c r="H17" s="401">
        <f>+'[2]LLA 04-99'!D1404</f>
        <v>0</v>
      </c>
      <c r="I17" s="401"/>
      <c r="L17" s="401"/>
      <c r="M17" s="401"/>
      <c r="N17" s="401"/>
      <c r="O17" s="401"/>
      <c r="P17" s="401"/>
      <c r="Q17" s="401"/>
      <c r="R17" s="401"/>
    </row>
    <row r="18" spans="1:18" ht="15" customHeight="1" x14ac:dyDescent="0.15">
      <c r="A18" s="70" t="s">
        <v>29</v>
      </c>
      <c r="B18" s="401">
        <f>+'[2]AVE 04-99'!D1407</f>
        <v>992823.22288704058</v>
      </c>
      <c r="C18" s="401">
        <f>+'[2]OVI 04-99'!D1407</f>
        <v>713.9445199999999</v>
      </c>
      <c r="D18" s="401">
        <f>+'[2]POR 04-99'!D1407</f>
        <v>93275.560434999992</v>
      </c>
      <c r="E18" s="401">
        <f>+'[2]VAC 04-99'!D1407</f>
        <v>21843.566627</v>
      </c>
      <c r="F18" s="401">
        <f>+'[2]CAP 04-99'!D1407</f>
        <v>462.39848799999999</v>
      </c>
      <c r="G18" s="401">
        <f>+'[2]ALP 04-99'!D1407</f>
        <v>100.17148500000002</v>
      </c>
      <c r="H18" s="401">
        <f>+'[2]LLA 04-99'!D1407</f>
        <v>68.453325000000007</v>
      </c>
      <c r="I18" s="401"/>
      <c r="L18" s="401"/>
      <c r="M18" s="401"/>
      <c r="N18" s="401"/>
      <c r="O18" s="401"/>
      <c r="P18" s="401"/>
      <c r="Q18" s="401"/>
      <c r="R18" s="401"/>
    </row>
    <row r="19" spans="1:18" ht="15" customHeight="1" x14ac:dyDescent="0.15">
      <c r="A19" s="70" t="s">
        <v>30</v>
      </c>
      <c r="B19" s="401">
        <f>+'[2]AVE 04-99'!D1410</f>
        <v>95972.498880419284</v>
      </c>
      <c r="C19" s="401">
        <f>+'[2]OVI 04-99'!D1410</f>
        <v>144.96375739999999</v>
      </c>
      <c r="D19" s="401">
        <f>+'[2]POR 04-99'!D1410</f>
        <v>14410.951315000002</v>
      </c>
      <c r="E19" s="401">
        <f>+'[2]VAC 04-99'!D1410</f>
        <v>4533.9535500000002</v>
      </c>
      <c r="F19" s="401">
        <f>+'[2]CAP 04-99'!D1410</f>
        <v>307.7304122964286</v>
      </c>
      <c r="G19" s="401">
        <f>+'[2]ALP 04-99'!D1410</f>
        <v>0</v>
      </c>
      <c r="H19" s="401">
        <f>+'[2]LLA 04-99'!D1410</f>
        <v>0</v>
      </c>
      <c r="I19" s="401"/>
      <c r="L19" s="401"/>
      <c r="M19" s="401"/>
      <c r="N19" s="401"/>
      <c r="O19" s="401"/>
      <c r="P19" s="401"/>
      <c r="Q19" s="401"/>
      <c r="R19" s="401"/>
    </row>
    <row r="20" spans="1:18" ht="15" customHeight="1" x14ac:dyDescent="0.15">
      <c r="A20" s="70" t="s">
        <v>31</v>
      </c>
      <c r="B20" s="401">
        <f>+'[2]AVE 04-99'!D1413</f>
        <v>1242.6855818941547</v>
      </c>
      <c r="C20" s="401">
        <f>+'[2]OVI 04-99'!D1413</f>
        <v>1801.7155046520706</v>
      </c>
      <c r="D20" s="401">
        <f>+'[2]POR 04-99'!D1413</f>
        <v>7711.9101454999991</v>
      </c>
      <c r="E20" s="401">
        <f>+'[2]VAC 04-99'!D1413</f>
        <v>26629.627480320429</v>
      </c>
      <c r="F20" s="401">
        <f>+'[2]CAP 04-99'!D1413</f>
        <v>244.6914830031034</v>
      </c>
      <c r="G20" s="401">
        <f>+'[2]ALP 04-99'!D1413</f>
        <v>43.44503903392706</v>
      </c>
      <c r="H20" s="401">
        <f>+'[2]LLA 04-99'!D1413</f>
        <v>0</v>
      </c>
      <c r="I20" s="401"/>
      <c r="L20" s="401"/>
      <c r="M20" s="401"/>
      <c r="N20" s="401"/>
      <c r="O20" s="401"/>
      <c r="P20" s="401"/>
      <c r="Q20" s="401"/>
      <c r="R20" s="401"/>
    </row>
    <row r="21" spans="1:18" ht="15" customHeight="1" x14ac:dyDescent="0.15">
      <c r="A21" s="70" t="s">
        <v>32</v>
      </c>
      <c r="B21" s="401">
        <f>+'[2]AVE 04-99'!D1416</f>
        <v>549.71767731338787</v>
      </c>
      <c r="C21" s="401">
        <f>+'[2]OVI 04-99'!D1416</f>
        <v>1333.9349417423903</v>
      </c>
      <c r="D21" s="401">
        <f>+'[2]POR 04-99'!D1416</f>
        <v>1443.5935257199292</v>
      </c>
      <c r="E21" s="401">
        <f>+'[2]VAC 04-99'!D1416</f>
        <v>3758.2692116261592</v>
      </c>
      <c r="F21" s="401">
        <f>+'[2]CAP 04-99'!D1416</f>
        <v>12.948128047400001</v>
      </c>
      <c r="G21" s="401">
        <f>+'[2]ALP 04-99'!D1416</f>
        <v>416.07406079269163</v>
      </c>
      <c r="H21" s="401">
        <f>+'[2]LLA 04-99'!D1416</f>
        <v>129.9974803682673</v>
      </c>
      <c r="I21" s="401"/>
      <c r="L21" s="401"/>
      <c r="M21" s="401"/>
      <c r="N21" s="401"/>
      <c r="O21" s="401"/>
      <c r="P21" s="401"/>
      <c r="Q21" s="401"/>
      <c r="R21" s="401"/>
    </row>
    <row r="22" spans="1:18" ht="15" customHeight="1" x14ac:dyDescent="0.15">
      <c r="A22" s="70" t="s">
        <v>33</v>
      </c>
      <c r="B22" s="401">
        <f>+'[2]AVE 04-99'!D1419</f>
        <v>9835.5368842749194</v>
      </c>
      <c r="C22" s="401">
        <f>+'[2]OVI 04-99'!D1419</f>
        <v>3508.6795999999995</v>
      </c>
      <c r="D22" s="401">
        <f>+'[2]POR 04-99'!D1419</f>
        <v>5937.0712500000009</v>
      </c>
      <c r="E22" s="401">
        <f>+'[2]VAC 04-99'!D1419</f>
        <v>8449.1363399999991</v>
      </c>
      <c r="F22" s="401">
        <f>+'[2]CAP 04-99'!D1419</f>
        <v>40.052799999999998</v>
      </c>
      <c r="G22" s="401">
        <f>+'[2]ALP 04-99'!D1419</f>
        <v>331.54289999999997</v>
      </c>
      <c r="H22" s="401">
        <f>+'[2]LLA 04-99'!D1419</f>
        <v>256.83930000000004</v>
      </c>
      <c r="I22" s="401"/>
      <c r="L22" s="401"/>
      <c r="M22" s="401"/>
      <c r="N22" s="401"/>
      <c r="O22" s="401"/>
      <c r="P22" s="401"/>
      <c r="Q22" s="401"/>
      <c r="R22" s="401"/>
    </row>
    <row r="23" spans="1:18" ht="15" customHeight="1" x14ac:dyDescent="0.15">
      <c r="A23" s="70" t="s">
        <v>34</v>
      </c>
      <c r="B23" s="401">
        <f>+'[2]AVE 04-99'!D1422</f>
        <v>940.77930029552044</v>
      </c>
      <c r="C23" s="401">
        <f>+'[2]OVI 04-99'!D1422</f>
        <v>1249.1697200000001</v>
      </c>
      <c r="D23" s="401">
        <f>+'[2]POR 04-99'!D1422</f>
        <v>1402.4117200000001</v>
      </c>
      <c r="E23" s="401">
        <f>+'[2]VAC 04-99'!D1422</f>
        <v>2899.1983699999996</v>
      </c>
      <c r="F23" s="401">
        <f>+'[2]CAP 04-99'!D1422</f>
        <v>278.35328000000004</v>
      </c>
      <c r="G23" s="401">
        <f>+'[2]ALP 04-99'!D1422</f>
        <v>499.23944000000006</v>
      </c>
      <c r="H23" s="401">
        <f>+'[2]LLA 04-99'!D1422</f>
        <v>248.480073</v>
      </c>
      <c r="I23" s="401"/>
      <c r="L23" s="401"/>
      <c r="M23" s="401"/>
      <c r="N23" s="401"/>
      <c r="O23" s="401"/>
      <c r="P23" s="401"/>
      <c r="Q23" s="401"/>
      <c r="R23" s="401"/>
    </row>
    <row r="24" spans="1:18" ht="15" customHeight="1" x14ac:dyDescent="0.15">
      <c r="A24" s="70" t="s">
        <v>35</v>
      </c>
      <c r="B24" s="401">
        <f>+'[2]AVE 04-99'!D1425</f>
        <v>162115.31496800587</v>
      </c>
      <c r="C24" s="401">
        <f>+'[2]OVI 04-99'!D1425</f>
        <v>1848.6866</v>
      </c>
      <c r="D24" s="401">
        <f>+'[2]POR 04-99'!D1425</f>
        <v>12237.725</v>
      </c>
      <c r="E24" s="401">
        <f>+'[2]VAC 04-99'!D1425</f>
        <v>5481.4070000000002</v>
      </c>
      <c r="F24" s="401">
        <f>+'[2]CAP 04-99'!D1425</f>
        <v>118.53600000000002</v>
      </c>
      <c r="G24" s="401">
        <f>+'[2]ALP 04-99'!D1425</f>
        <v>1192.7976000000001</v>
      </c>
      <c r="H24" s="401">
        <f>+'[2]LLA 04-99'!D1425</f>
        <v>461.2183</v>
      </c>
      <c r="I24" s="401"/>
      <c r="L24" s="401"/>
      <c r="M24" s="401"/>
      <c r="N24" s="401"/>
      <c r="O24" s="401"/>
      <c r="P24" s="401"/>
      <c r="Q24" s="401"/>
      <c r="R24" s="401"/>
    </row>
    <row r="25" spans="1:18" ht="15" customHeight="1" x14ac:dyDescent="0.15">
      <c r="A25" s="70" t="s">
        <v>36</v>
      </c>
      <c r="B25" s="401">
        <f>+'[2]AVE 04-99'!D1428</f>
        <v>183.20841094236715</v>
      </c>
      <c r="C25" s="401">
        <f>+'[2]OVI 04-99'!D1428</f>
        <v>77.152845624999998</v>
      </c>
      <c r="D25" s="401">
        <f>+'[2]POR 04-99'!D1428</f>
        <v>1317.9349576805002</v>
      </c>
      <c r="E25" s="401">
        <f>+'[2]VAC 04-99'!D1428</f>
        <v>747.84553448578913</v>
      </c>
      <c r="F25" s="401">
        <f>+'[2]CAP 04-99'!D1428</f>
        <v>14.910489086571003</v>
      </c>
      <c r="G25" s="401">
        <f>+'[2]ALP 04-99'!D1428</f>
        <v>136.7632242429068</v>
      </c>
      <c r="H25" s="401">
        <f>+'[2]LLA 04-99'!D1428</f>
        <v>63.381679924000004</v>
      </c>
      <c r="I25" s="401"/>
      <c r="L25" s="401"/>
      <c r="M25" s="401"/>
      <c r="N25" s="401"/>
      <c r="O25" s="401"/>
      <c r="P25" s="401"/>
      <c r="Q25" s="401"/>
      <c r="R25" s="401"/>
    </row>
    <row r="26" spans="1:18" ht="15" customHeight="1" x14ac:dyDescent="0.15">
      <c r="A26" s="70" t="s">
        <v>37</v>
      </c>
      <c r="B26" s="401">
        <f>+'[2]AVE 04-99'!D1431</f>
        <v>18512.862328639698</v>
      </c>
      <c r="C26" s="401">
        <f>+'[2]OVI 04-99'!D1431</f>
        <v>209.16481199999998</v>
      </c>
      <c r="D26" s="401">
        <f>+'[2]POR 04-99'!D1431</f>
        <v>3015.9881499999997</v>
      </c>
      <c r="E26" s="401">
        <f>+'[2]VAC 04-99'!D1431</f>
        <v>1017.4038084090909</v>
      </c>
      <c r="F26" s="401">
        <f>+'[2]CAP 04-99'!D1431</f>
        <v>89.340983904819268</v>
      </c>
      <c r="G26" s="401">
        <f>+'[2]ALP 04-99'!D1431</f>
        <v>264.95161729366782</v>
      </c>
      <c r="H26" s="401">
        <f>+'[2]LLA 04-99'!D1431</f>
        <v>153.44805076815709</v>
      </c>
      <c r="I26" s="401"/>
      <c r="L26" s="401"/>
      <c r="M26" s="401"/>
      <c r="N26" s="401"/>
      <c r="O26" s="401"/>
      <c r="P26" s="401"/>
      <c r="Q26" s="401"/>
      <c r="R26" s="401"/>
    </row>
    <row r="27" spans="1:18" ht="15" customHeight="1" x14ac:dyDescent="0.15">
      <c r="A27" s="70" t="s">
        <v>38</v>
      </c>
      <c r="B27" s="401">
        <f>+'[2]AVE 04-99'!D1434</f>
        <v>1013.9557212664729</v>
      </c>
      <c r="C27" s="401">
        <f>+'[2]OVI 04-99'!D1434</f>
        <v>1752.0371999999998</v>
      </c>
      <c r="D27" s="401">
        <f>+'[2]POR 04-99'!D1434</f>
        <v>3060.8287499999997</v>
      </c>
      <c r="E27" s="401">
        <f>+'[2]VAC 04-99'!D1434</f>
        <v>12583.076490000001</v>
      </c>
      <c r="F27" s="401">
        <f>+'[2]CAP 04-99'!D1434</f>
        <v>298.33839999999998</v>
      </c>
      <c r="G27" s="401">
        <f>+'[2]ALP 04-99'!D1434</f>
        <v>745.23915</v>
      </c>
      <c r="H27" s="401">
        <f>+'[2]LLA 04-99'!D1434</f>
        <v>158.01255</v>
      </c>
      <c r="I27" s="401"/>
      <c r="L27" s="401"/>
      <c r="M27" s="401"/>
      <c r="N27" s="401"/>
      <c r="O27" s="401"/>
      <c r="P27" s="401"/>
      <c r="Q27" s="401"/>
      <c r="R27" s="401"/>
    </row>
    <row r="28" spans="1:18" ht="15" customHeight="1" x14ac:dyDescent="0.15">
      <c r="A28" s="70" t="s">
        <v>39</v>
      </c>
      <c r="B28" s="401">
        <f>SUM(B29:B30)</f>
        <v>712.36977192804943</v>
      </c>
      <c r="C28" s="401">
        <f t="shared" ref="C28" si="5">SUM(C29:C30)</f>
        <v>791.72107999999992</v>
      </c>
      <c r="D28" s="401">
        <f t="shared" ref="D28:E28" si="6">SUM(D29:D30)</f>
        <v>2396.2378399999998</v>
      </c>
      <c r="E28" s="401">
        <f t="shared" si="6"/>
        <v>4072.6174980000001</v>
      </c>
      <c r="F28" s="401">
        <f t="shared" ref="F28:G28" si="7">SUM(F29:F30)</f>
        <v>174.25475400000002</v>
      </c>
      <c r="G28" s="401">
        <f t="shared" si="7"/>
        <v>501.92397949999992</v>
      </c>
      <c r="H28" s="401">
        <f t="shared" ref="H28" si="8">SUM(H29:H30)</f>
        <v>278.84900700000003</v>
      </c>
      <c r="I28" s="401"/>
      <c r="L28" s="401"/>
      <c r="M28" s="401"/>
      <c r="N28" s="401"/>
      <c r="O28" s="401"/>
      <c r="P28" s="401"/>
      <c r="Q28" s="401"/>
      <c r="R28" s="401"/>
    </row>
    <row r="29" spans="1:18" ht="15" customHeight="1" x14ac:dyDescent="0.15">
      <c r="A29" s="70" t="s">
        <v>40</v>
      </c>
      <c r="B29" s="401">
        <f>+'[2]AVE 04-99'!D1440</f>
        <v>436.10643814357348</v>
      </c>
      <c r="C29" s="401">
        <f>+'[2]OVI 04-99'!D1440</f>
        <v>423.79378999999994</v>
      </c>
      <c r="D29" s="401">
        <f>+'[2]POR 04-99'!D1440</f>
        <v>858.82722000000001</v>
      </c>
      <c r="E29" s="401">
        <f>+'[2]VAC 04-99'!D1440</f>
        <v>2058.5345000000002</v>
      </c>
      <c r="F29" s="401">
        <f>+'[2]CAP 04-99'!D1440</f>
        <v>56.15844400000001</v>
      </c>
      <c r="G29" s="401">
        <f>+'[2]ALP 04-99'!D1440</f>
        <v>342.16313999999994</v>
      </c>
      <c r="H29" s="401">
        <f>+'[2]LLA 04-99'!D1440</f>
        <v>142.35718000000003</v>
      </c>
      <c r="I29" s="401"/>
      <c r="L29" s="401"/>
      <c r="M29" s="401"/>
      <c r="N29" s="401"/>
      <c r="O29" s="401"/>
      <c r="P29" s="401"/>
      <c r="Q29" s="401"/>
      <c r="R29" s="401"/>
    </row>
    <row r="30" spans="1:18" ht="15" customHeight="1" x14ac:dyDescent="0.15">
      <c r="A30" s="70" t="s">
        <v>41</v>
      </c>
      <c r="B30" s="401">
        <f>+'[2]AVE 04-99'!D1443</f>
        <v>276.26333378447595</v>
      </c>
      <c r="C30" s="401">
        <f>+'[2]OVI 04-99'!D1443</f>
        <v>367.92728999999997</v>
      </c>
      <c r="D30" s="401">
        <f>+'[2]POR 04-99'!D1443</f>
        <v>1537.4106199999997</v>
      </c>
      <c r="E30" s="401">
        <f>+'[2]VAC 04-99'!D1443</f>
        <v>2014.0829979999999</v>
      </c>
      <c r="F30" s="401">
        <f>+'[2]CAP 04-99'!D1443</f>
        <v>118.09631000000002</v>
      </c>
      <c r="G30" s="401">
        <f>+'[2]ALP 04-99'!D1443</f>
        <v>159.76083949999997</v>
      </c>
      <c r="H30" s="401">
        <f>+'[2]LLA 04-99'!D1443</f>
        <v>136.491827</v>
      </c>
      <c r="I30" s="401"/>
      <c r="L30" s="401"/>
      <c r="M30" s="401"/>
      <c r="N30" s="401"/>
      <c r="O30" s="401"/>
      <c r="P30" s="401"/>
      <c r="Q30" s="401"/>
      <c r="R30" s="401"/>
    </row>
    <row r="31" spans="1:18" ht="15" customHeight="1" x14ac:dyDescent="0.15">
      <c r="A31" s="70" t="s">
        <v>42</v>
      </c>
      <c r="B31" s="401">
        <f>+'[2]AVE 04-99'!D1446</f>
        <v>3693.4557848546838</v>
      </c>
      <c r="C31" s="401">
        <f>+'[2]OVI 04-99'!D1446</f>
        <v>4045.1340000000005</v>
      </c>
      <c r="D31" s="401">
        <f>+'[2]POR 04-99'!D1446</f>
        <v>5904.7282500000019</v>
      </c>
      <c r="E31" s="401">
        <f>+'[2]VAC 04-99'!D1446</f>
        <v>11984.620049999996</v>
      </c>
      <c r="F31" s="401">
        <f>+'[2]CAP 04-99'!D1446</f>
        <v>53.827200000000012</v>
      </c>
      <c r="G31" s="401">
        <f>+'[2]ALP 04-99'!D1446</f>
        <v>2597.0751</v>
      </c>
      <c r="H31" s="401">
        <f>+'[2]LLA 04-99'!D1446</f>
        <v>619.43309999999985</v>
      </c>
      <c r="I31" s="401"/>
      <c r="L31" s="401"/>
      <c r="M31" s="401"/>
      <c r="N31" s="401"/>
      <c r="O31" s="401"/>
      <c r="P31" s="401"/>
      <c r="Q31" s="401"/>
      <c r="R31" s="401"/>
    </row>
    <row r="32" spans="1:18" ht="15" customHeight="1" x14ac:dyDescent="0.15">
      <c r="A32" s="70" t="s">
        <v>43</v>
      </c>
      <c r="B32" s="401">
        <f>+'[2]AVE 04-99'!D1449</f>
        <v>2552.1214284559451</v>
      </c>
      <c r="C32" s="401">
        <f>+'[2]OVI 04-99'!D1449</f>
        <v>8477.4590000000007</v>
      </c>
      <c r="D32" s="401">
        <f>+'[2]POR 04-99'!D1449</f>
        <v>2632.25</v>
      </c>
      <c r="E32" s="401">
        <f>+'[2]VAC 04-99'!D1449</f>
        <v>22610.584999999999</v>
      </c>
      <c r="F32" s="401">
        <f>+'[2]CAP 04-99'!D1449</f>
        <v>0</v>
      </c>
      <c r="G32" s="401">
        <f>+'[2]ALP 04-99'!D1449</f>
        <v>5959.4952000000003</v>
      </c>
      <c r="H32" s="401">
        <f>+'[2]LLA 04-99'!D1449</f>
        <v>1583.1625000000001</v>
      </c>
      <c r="I32" s="401"/>
      <c r="L32" s="401"/>
      <c r="M32" s="401"/>
      <c r="N32" s="401"/>
      <c r="O32" s="401"/>
      <c r="P32" s="401"/>
      <c r="Q32" s="401"/>
      <c r="R32" s="401"/>
    </row>
    <row r="33" spans="1:18" ht="15" customHeight="1" x14ac:dyDescent="0.15">
      <c r="A33" s="70" t="s">
        <v>44</v>
      </c>
      <c r="B33" s="401">
        <f>+'[2]AVE 04-99'!D1452</f>
        <v>37615.111596082752</v>
      </c>
      <c r="C33" s="401">
        <f>+'[2]OVI 04-99'!D1452</f>
        <v>57.274016180000004</v>
      </c>
      <c r="D33" s="401">
        <f>+'[2]POR 04-99'!D1452</f>
        <v>3055.5476793000003</v>
      </c>
      <c r="E33" s="401">
        <f>+'[2]VAC 04-99'!D1452</f>
        <v>5698.2259550932158</v>
      </c>
      <c r="F33" s="401">
        <f>+'[2]CAP 04-99'!D1452</f>
        <v>0</v>
      </c>
      <c r="G33" s="401">
        <f>+'[2]ALP 04-99'!D1452</f>
        <v>0</v>
      </c>
      <c r="H33" s="401">
        <f>+'[2]LLA 04-99'!D1452</f>
        <v>0</v>
      </c>
      <c r="I33" s="401"/>
      <c r="L33" s="401"/>
      <c r="M33" s="401"/>
      <c r="N33" s="401"/>
      <c r="O33" s="401"/>
      <c r="P33" s="401"/>
      <c r="Q33" s="401"/>
      <c r="R33" s="401"/>
    </row>
    <row r="34" spans="1:18" ht="15" customHeight="1" x14ac:dyDescent="0.15">
      <c r="A34" s="70" t="s">
        <v>45</v>
      </c>
      <c r="B34" s="401">
        <f>+'[2]AVE 04-99'!D1455</f>
        <v>25394.198312865159</v>
      </c>
      <c r="C34" s="401">
        <f>+'[2]OVI 04-99'!D1455</f>
        <v>29.564800000000002</v>
      </c>
      <c r="D34" s="401">
        <f>+'[2]POR 04-99'!D1455</f>
        <v>1947.5077499999998</v>
      </c>
      <c r="E34" s="401">
        <f>+'[2]VAC 04-99'!D1455</f>
        <v>1550.2587299999998</v>
      </c>
      <c r="F34" s="401">
        <f>+'[2]CAP 04-99'!D1455</f>
        <v>0.31367999999999996</v>
      </c>
      <c r="G34" s="401">
        <f>+'[2]ALP 04-99'!D1455</f>
        <v>0</v>
      </c>
      <c r="H34" s="401">
        <f>+'[2]LLA 04-99'!D1455</f>
        <v>0</v>
      </c>
      <c r="I34" s="401"/>
      <c r="L34" s="401"/>
      <c r="M34" s="401"/>
      <c r="N34" s="401"/>
      <c r="O34" s="401"/>
      <c r="P34" s="401"/>
      <c r="Q34" s="401"/>
      <c r="R34" s="401"/>
    </row>
    <row r="35" spans="1:18" ht="15" customHeight="1" x14ac:dyDescent="0.15">
      <c r="A35" s="70" t="s">
        <v>46</v>
      </c>
      <c r="B35" s="401">
        <f>+'[2]AVE 04-99'!D1458</f>
        <v>14646.529474516394</v>
      </c>
      <c r="C35" s="401">
        <f>+'[2]OVI 04-99'!D1458</f>
        <v>30.117150000000002</v>
      </c>
      <c r="D35" s="401">
        <f>+'[2]POR 04-99'!D1458</f>
        <v>917.85877499999992</v>
      </c>
      <c r="E35" s="401">
        <f>+'[2]VAC 04-99'!D1458</f>
        <v>2732.7375900000002</v>
      </c>
      <c r="F35" s="401">
        <f>+'[2]CAP 04-99'!D1458</f>
        <v>0</v>
      </c>
      <c r="G35" s="401">
        <f>+'[2]ALP 04-99'!D1458</f>
        <v>0</v>
      </c>
      <c r="H35" s="401">
        <f>+'[2]LLA 04-99'!D1458</f>
        <v>0</v>
      </c>
      <c r="I35" s="401"/>
      <c r="L35" s="401"/>
      <c r="M35" s="401"/>
      <c r="N35" s="401"/>
      <c r="O35" s="401"/>
      <c r="P35" s="401"/>
      <c r="Q35" s="401"/>
      <c r="R35" s="401"/>
    </row>
    <row r="36" spans="1:18" ht="15" customHeight="1" thickBot="1" x14ac:dyDescent="0.2">
      <c r="A36" s="71" t="s">
        <v>47</v>
      </c>
      <c r="B36" s="402">
        <f>+'[2]AVE 04-99'!D1461</f>
        <v>9015.8989978146819</v>
      </c>
      <c r="C36" s="402">
        <f>+'[2]OVI 04-99'!D1461</f>
        <v>26.425558999999996</v>
      </c>
      <c r="D36" s="402">
        <f>+'[2]POR 04-99'!D1461</f>
        <v>1336.4129700000001</v>
      </c>
      <c r="E36" s="402">
        <f>+'[2]VAC 04-99'!D1461</f>
        <v>1887.4389489099999</v>
      </c>
      <c r="F36" s="402">
        <f>+'[2]CAP 04-99'!D1461</f>
        <v>0</v>
      </c>
      <c r="G36" s="402">
        <f>+'[2]ALP 04-99'!D1461</f>
        <v>0</v>
      </c>
      <c r="H36" s="402">
        <f>+'[2]LLA 04-99'!D1461</f>
        <v>0</v>
      </c>
      <c r="I36" s="401"/>
      <c r="L36" s="401"/>
      <c r="M36" s="401"/>
      <c r="N36" s="401"/>
      <c r="O36" s="401"/>
      <c r="P36" s="401"/>
      <c r="Q36" s="401"/>
      <c r="R36" s="401"/>
    </row>
    <row r="37" spans="1:18" ht="9" customHeight="1" x14ac:dyDescent="0.15">
      <c r="A37" s="468" t="s">
        <v>350</v>
      </c>
      <c r="B37" s="481"/>
      <c r="C37" s="484"/>
      <c r="D37" s="484"/>
      <c r="E37" s="481"/>
      <c r="F37" s="186"/>
      <c r="G37" s="186"/>
      <c r="H37" s="160"/>
    </row>
    <row r="38" spans="1:18" ht="9" customHeight="1" x14ac:dyDescent="0.15">
      <c r="A38" s="468" t="s">
        <v>321</v>
      </c>
      <c r="B38" s="485"/>
      <c r="C38" s="485"/>
      <c r="D38" s="485"/>
      <c r="E38" s="485"/>
      <c r="F38" s="187"/>
      <c r="G38" s="187"/>
      <c r="H38" s="74"/>
    </row>
    <row r="39" spans="1:18" ht="9" customHeight="1" x14ac:dyDescent="0.15">
      <c r="A39" s="470" t="s">
        <v>320</v>
      </c>
      <c r="B39" s="481"/>
      <c r="C39" s="481"/>
      <c r="D39" s="481"/>
      <c r="E39" s="481"/>
      <c r="F39" s="177"/>
      <c r="G39" s="177"/>
    </row>
    <row r="40" spans="1:18" ht="13.35" customHeight="1" x14ac:dyDescent="0.15">
      <c r="A40" s="470"/>
      <c r="B40" s="483"/>
      <c r="C40" s="483"/>
      <c r="D40" s="483"/>
      <c r="E40" s="483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theme="9" tint="0.59999389629810485"/>
  </sheetPr>
  <dimension ref="A2:I40"/>
  <sheetViews>
    <sheetView showGridLines="0" zoomScaleNormal="100" workbookViewId="0">
      <selection activeCell="E6" sqref="E6"/>
    </sheetView>
  </sheetViews>
  <sheetFormatPr baseColWidth="10" defaultColWidth="7" defaultRowHeight="13.35" customHeight="1" x14ac:dyDescent="0.15"/>
  <cols>
    <col min="1" max="1" width="14" style="70" customWidth="1"/>
    <col min="2" max="9" width="12" style="70" customWidth="1"/>
    <col min="10" max="16384" width="7" style="70"/>
  </cols>
  <sheetData>
    <row r="2" spans="1:9" ht="17.25" customHeight="1" x14ac:dyDescent="0.25">
      <c r="A2" s="184" t="s">
        <v>420</v>
      </c>
      <c r="B2" s="106"/>
      <c r="C2" s="106"/>
    </row>
    <row r="3" spans="1:9" ht="13.35" customHeight="1" x14ac:dyDescent="0.15">
      <c r="A3" s="188" t="s">
        <v>571</v>
      </c>
      <c r="B3" s="101"/>
      <c r="C3" s="101"/>
      <c r="D3" s="100"/>
      <c r="E3" s="100"/>
      <c r="F3" s="100"/>
      <c r="G3" s="100"/>
      <c r="H3" s="100"/>
    </row>
    <row r="4" spans="1:9" ht="5.0999999999999996" customHeight="1" thickBot="1" x14ac:dyDescent="0.2"/>
    <row r="5" spans="1:9" ht="26.1" customHeight="1" x14ac:dyDescent="0.15">
      <c r="A5" s="768" t="s">
        <v>16</v>
      </c>
      <c r="B5" s="768" t="s">
        <v>17</v>
      </c>
      <c r="C5" s="768" t="s">
        <v>5</v>
      </c>
      <c r="D5" s="768" t="s">
        <v>6</v>
      </c>
      <c r="E5" s="768" t="s">
        <v>7</v>
      </c>
      <c r="F5" s="768" t="s">
        <v>8</v>
      </c>
      <c r="G5" s="768" t="s">
        <v>9</v>
      </c>
      <c r="H5" s="768" t="s">
        <v>10</v>
      </c>
    </row>
    <row r="6" spans="1:9" ht="18" customHeight="1" x14ac:dyDescent="0.15">
      <c r="A6" s="651" t="s">
        <v>87</v>
      </c>
      <c r="B6" s="860">
        <f>('C 8'!B6/'C 7'!B6)*1000</f>
        <v>2.2557305760708033</v>
      </c>
      <c r="C6" s="860">
        <f>('C 8'!C6/'C 7'!C6)*1000</f>
        <v>12.984967084912286</v>
      </c>
      <c r="D6" s="860">
        <f>('C 8'!D6/'C 7'!D6)*1000</f>
        <v>53.099162163082923</v>
      </c>
      <c r="E6" s="860">
        <f>('C 8'!E6/'C 7'!E6)*1000</f>
        <v>147.78630766099093</v>
      </c>
      <c r="F6" s="860">
        <f>('C 8'!F6/'C 7'!F6)*1000</f>
        <v>12.701915133873872</v>
      </c>
      <c r="G6" s="860">
        <f>('C 8'!G6/'C 7'!G6)*1000</f>
        <v>26.581723340634269</v>
      </c>
      <c r="H6" s="860">
        <f>('C 8'!H6/'C 7'!H6)*1000</f>
        <v>33.454869933946959</v>
      </c>
      <c r="I6" s="401"/>
    </row>
    <row r="7" spans="1:9" ht="3" customHeight="1" x14ac:dyDescent="0.15">
      <c r="A7" s="106"/>
      <c r="B7" s="861"/>
      <c r="C7" s="861"/>
      <c r="D7" s="861"/>
      <c r="E7" s="861"/>
      <c r="F7" s="861"/>
      <c r="G7" s="861"/>
      <c r="H7" s="861"/>
      <c r="I7" s="401"/>
    </row>
    <row r="8" spans="1:9" ht="15" customHeight="1" x14ac:dyDescent="0.15">
      <c r="A8" s="70" t="s">
        <v>19</v>
      </c>
      <c r="B8" s="862">
        <f>'C 8'!B8/'C 7'!B8*1000</f>
        <v>2.5383681910163252</v>
      </c>
      <c r="C8" s="862">
        <f>'C 8'!C8/'C 7'!C8*1000</f>
        <v>11.558080808080808</v>
      </c>
      <c r="D8" s="862">
        <f>'C 8'!D8/'C 7'!D8*1000</f>
        <v>57.769845317015125</v>
      </c>
      <c r="E8" s="862">
        <f>'C 8'!E8/'C 7'!E8*1000</f>
        <v>140.41269121813033</v>
      </c>
      <c r="F8" s="862">
        <f>'C 8'!F8/'C 7'!F8*1000</f>
        <v>10.182360742705571</v>
      </c>
      <c r="G8" s="862">
        <v>0</v>
      </c>
      <c r="H8" s="862">
        <v>0</v>
      </c>
      <c r="I8" s="859" t="s">
        <v>73</v>
      </c>
    </row>
    <row r="9" spans="1:9" ht="15" customHeight="1" x14ac:dyDescent="0.15">
      <c r="A9" s="70" t="s">
        <v>20</v>
      </c>
      <c r="B9" s="862">
        <f>'C 8'!B9/'C 7'!B9*1000</f>
        <v>2.2298019533533506</v>
      </c>
      <c r="C9" s="862">
        <f>'C 8'!C9/'C 7'!C9*1000</f>
        <v>16.408305146854627</v>
      </c>
      <c r="D9" s="862">
        <f>'C 8'!D9/'C 7'!D9*1000</f>
        <v>52.588949529874334</v>
      </c>
      <c r="E9" s="862">
        <f>'C 8'!E9/'C 7'!E9*1000</f>
        <v>152.01236401373532</v>
      </c>
      <c r="F9" s="862">
        <f>'C 8'!F9/'C 7'!F9*1000</f>
        <v>14.496852400288509</v>
      </c>
      <c r="G9" s="862">
        <v>0</v>
      </c>
      <c r="H9" s="862">
        <v>0</v>
      </c>
      <c r="I9" s="401"/>
    </row>
    <row r="10" spans="1:9" ht="15" customHeight="1" x14ac:dyDescent="0.15">
      <c r="A10" s="70" t="s">
        <v>21</v>
      </c>
      <c r="B10" s="862">
        <f>'C 8'!B10/'C 7'!B10*1000</f>
        <v>2.224405588402564</v>
      </c>
      <c r="C10" s="862">
        <f>'C 8'!C10/'C 7'!C10*1000</f>
        <v>16.452528997514499</v>
      </c>
      <c r="D10" s="862">
        <f>'C 8'!D10/'C 7'!D10*1000</f>
        <v>53.641330128755364</v>
      </c>
      <c r="E10" s="862">
        <f>'C 8'!E10/'C 7'!E10*1000</f>
        <v>145.79298942984948</v>
      </c>
      <c r="F10" s="862">
        <f>'C 8'!F10/'C 7'!F10*1000</f>
        <v>14.324624792099792</v>
      </c>
      <c r="G10" s="862">
        <v>0</v>
      </c>
      <c r="H10" s="862">
        <v>0</v>
      </c>
      <c r="I10" s="401"/>
    </row>
    <row r="11" spans="1:9" ht="15" customHeight="1" x14ac:dyDescent="0.15">
      <c r="A11" s="70" t="s">
        <v>22</v>
      </c>
      <c r="B11" s="862">
        <f>'C 8'!B11/'C 7'!B11*1000</f>
        <v>2.2215998757491113</v>
      </c>
      <c r="C11" s="862">
        <f>'C 8'!C11/'C 7'!C11*1000</f>
        <v>13.652558331785251</v>
      </c>
      <c r="D11" s="862">
        <f>'C 8'!D11/'C 7'!D11*1000</f>
        <v>59.294024773168651</v>
      </c>
      <c r="E11" s="862">
        <f>'C 8'!E11/'C 7'!E11*1000</f>
        <v>143.26019645377644</v>
      </c>
      <c r="F11" s="862">
        <f>'C 8'!F11/'C 7'!F11*1000</f>
        <v>13.186944954128442</v>
      </c>
      <c r="G11" s="862">
        <f>'C 8'!G11/'C 7'!G11*1000</f>
        <v>31.229016083881984</v>
      </c>
      <c r="H11" s="862">
        <v>0</v>
      </c>
      <c r="I11" s="401"/>
    </row>
    <row r="12" spans="1:9" ht="15" customHeight="1" x14ac:dyDescent="0.15">
      <c r="A12" s="70" t="s">
        <v>23</v>
      </c>
      <c r="B12" s="862">
        <f>'C 8'!B12/'C 7'!B12*1000</f>
        <v>2.1919369683669245</v>
      </c>
      <c r="C12" s="862">
        <f>'C 8'!C12/'C 7'!C12*1000</f>
        <v>11.633640404503542</v>
      </c>
      <c r="D12" s="862">
        <f>'C 8'!D12/'C 7'!D12*1000</f>
        <v>40.959973473642918</v>
      </c>
      <c r="E12" s="862">
        <f>'C 8'!E12/'C 7'!E12*1000</f>
        <v>134.93613475582271</v>
      </c>
      <c r="F12" s="862">
        <f>'C 8'!F12/'C 7'!F12*1000</f>
        <v>11.015536104328476</v>
      </c>
      <c r="G12" s="862">
        <v>0</v>
      </c>
      <c r="H12" s="862">
        <v>0</v>
      </c>
      <c r="I12" s="401"/>
    </row>
    <row r="13" spans="1:9" ht="15" customHeight="1" x14ac:dyDescent="0.15">
      <c r="A13" s="70" t="s">
        <v>24</v>
      </c>
      <c r="B13" s="862">
        <f>'C 8'!B13/'C 7'!B13*1000</f>
        <v>2.2480570788724044</v>
      </c>
      <c r="C13" s="862">
        <f>'C 8'!C13/'C 7'!C13*1000</f>
        <v>11.39401448402926</v>
      </c>
      <c r="D13" s="862">
        <f>'C 8'!D13/'C 7'!D13*1000</f>
        <v>35.850942030154286</v>
      </c>
      <c r="E13" s="862">
        <f>'C 8'!E13/'C 7'!E13*1000</f>
        <v>128.010220894978</v>
      </c>
      <c r="F13" s="862">
        <f>'C 8'!F13/'C 7'!F13*1000</f>
        <v>10.737054797239891</v>
      </c>
      <c r="G13" s="862">
        <v>0</v>
      </c>
      <c r="H13" s="862">
        <v>0</v>
      </c>
      <c r="I13" s="401"/>
    </row>
    <row r="14" spans="1:9" ht="15" customHeight="1" x14ac:dyDescent="0.15">
      <c r="A14" s="70" t="s">
        <v>25</v>
      </c>
      <c r="B14" s="862">
        <f>'C 8'!B14/'C 7'!B14*1000</f>
        <v>2.0668684385856761</v>
      </c>
      <c r="C14" s="862">
        <f>'C 8'!C14/'C 7'!C14*1000</f>
        <v>12.107699344486839</v>
      </c>
      <c r="D14" s="862">
        <f>'C 8'!D14/'C 7'!D14*1000</f>
        <v>42.801109670306829</v>
      </c>
      <c r="E14" s="862">
        <f>'C 8'!E14/'C 7'!E14*1000</f>
        <v>134.90988162572719</v>
      </c>
      <c r="F14" s="862">
        <f>'C 8'!F14/'C 7'!F14*1000</f>
        <v>12.541039001560064</v>
      </c>
      <c r="G14" s="862">
        <v>0</v>
      </c>
      <c r="H14" s="862">
        <v>0</v>
      </c>
      <c r="I14" s="401"/>
    </row>
    <row r="15" spans="1:9" ht="15" customHeight="1" x14ac:dyDescent="0.15">
      <c r="A15" s="70" t="s">
        <v>26</v>
      </c>
      <c r="B15" s="862">
        <f>'C 8'!B15/'C 7'!B15*1000</f>
        <v>2.1239098572453234</v>
      </c>
      <c r="C15" s="862">
        <f>'C 8'!C15/'C 7'!C15*1000</f>
        <v>12.692116743471583</v>
      </c>
      <c r="D15" s="862">
        <f>'C 8'!D15/'C 7'!D15*1000</f>
        <v>46.095142893176948</v>
      </c>
      <c r="E15" s="862">
        <f>'C 8'!E15/'C 7'!E15*1000</f>
        <v>155.83525826269008</v>
      </c>
      <c r="F15" s="862">
        <f>'C 8'!F15/'C 7'!F15*1000</f>
        <v>11.212641341633844</v>
      </c>
      <c r="G15" s="862">
        <v>0</v>
      </c>
      <c r="H15" s="862">
        <v>0</v>
      </c>
      <c r="I15" s="401"/>
    </row>
    <row r="16" spans="1:9" ht="15" customHeight="1" x14ac:dyDescent="0.15">
      <c r="A16" s="70" t="s">
        <v>27</v>
      </c>
      <c r="B16" s="862">
        <f>'C 8'!B16/'C 7'!B16*1000</f>
        <v>2.1243422687854672</v>
      </c>
      <c r="C16" s="862">
        <f>'C 8'!C16/'C 7'!C16*1000</f>
        <v>15.887097701149429</v>
      </c>
      <c r="D16" s="862">
        <f>'C 8'!D16/'C 7'!D16*1000</f>
        <v>52.491636464182406</v>
      </c>
      <c r="E16" s="862">
        <f>'C 8'!E16/'C 7'!E16*1000</f>
        <v>145.99958617061432</v>
      </c>
      <c r="F16" s="862">
        <f>'C 8'!F16/'C 7'!F16*1000</f>
        <v>12.616314136125652</v>
      </c>
      <c r="G16" s="862">
        <v>0</v>
      </c>
      <c r="H16" s="862">
        <v>0</v>
      </c>
      <c r="I16" s="401"/>
    </row>
    <row r="17" spans="1:9" ht="15" customHeight="1" x14ac:dyDescent="0.15">
      <c r="A17" s="70" t="s">
        <v>28</v>
      </c>
      <c r="B17" s="862">
        <f>'C 8'!B17/'C 7'!B17*1000</f>
        <v>2.2789662391673429</v>
      </c>
      <c r="C17" s="862">
        <f>'C 8'!C17/'C 7'!C17*1000</f>
        <v>10.720096115046001</v>
      </c>
      <c r="D17" s="862">
        <f>'C 8'!D17/'C 7'!D17*1000</f>
        <v>31.441096957246341</v>
      </c>
      <c r="E17" s="862">
        <f>'C 8'!E17/'C 7'!E17*1000</f>
        <v>137.42058978248781</v>
      </c>
      <c r="F17" s="862">
        <f>'C 8'!F17/'C 7'!F17*1000</f>
        <v>9.9101112329594709</v>
      </c>
      <c r="G17" s="862">
        <f>'C 8'!G17/'C 7'!G17*1000</f>
        <v>24.87013441773642</v>
      </c>
      <c r="H17" s="862">
        <v>0</v>
      </c>
      <c r="I17" s="401"/>
    </row>
    <row r="18" spans="1:9" ht="15" customHeight="1" x14ac:dyDescent="0.15">
      <c r="A18" s="70" t="s">
        <v>29</v>
      </c>
      <c r="B18" s="862">
        <f>'C 8'!B18/'C 7'!B18*1000</f>
        <v>2.2720567723802931</v>
      </c>
      <c r="C18" s="862">
        <f>'C 8'!C18/'C 7'!C18*1000</f>
        <v>12.570773673275344</v>
      </c>
      <c r="D18" s="862">
        <f>'C 8'!D18/'C 7'!D18*1000</f>
        <v>63.276865428435222</v>
      </c>
      <c r="E18" s="862">
        <f>'C 8'!E18/'C 7'!E18*1000</f>
        <v>197.34893280028911</v>
      </c>
      <c r="F18" s="862">
        <f>'C 8'!F18/'C 7'!F18*1000</f>
        <v>12.629697585491096</v>
      </c>
      <c r="G18" s="862">
        <f>'C 8'!G18/'C 7'!G18*1000</f>
        <v>29.043631487387653</v>
      </c>
      <c r="H18" s="862">
        <f>'C 8'!H18/'C 7'!H18*1000</f>
        <v>32.28930424528302</v>
      </c>
      <c r="I18" s="401"/>
    </row>
    <row r="19" spans="1:9" ht="15" customHeight="1" x14ac:dyDescent="0.15">
      <c r="A19" s="70" t="s">
        <v>30</v>
      </c>
      <c r="B19" s="862">
        <f>'C 8'!B19/'C 7'!B19*1000</f>
        <v>2.1989501101098625</v>
      </c>
      <c r="C19" s="862">
        <f>'C 8'!C19/'C 7'!C19*1000</f>
        <v>11.951830934124825</v>
      </c>
      <c r="D19" s="862">
        <f>'C 8'!D19/'C 7'!D19*1000</f>
        <v>44.320796537608686</v>
      </c>
      <c r="E19" s="862">
        <f>'C 8'!E19/'C 7'!E19*1000</f>
        <v>128.98872119487908</v>
      </c>
      <c r="F19" s="862">
        <f>'C 8'!F19/'C 7'!F19*1000</f>
        <v>13.69212068059749</v>
      </c>
      <c r="G19" s="862">
        <v>0</v>
      </c>
      <c r="H19" s="862">
        <v>0</v>
      </c>
      <c r="I19" s="401"/>
    </row>
    <row r="20" spans="1:9" ht="15" customHeight="1" x14ac:dyDescent="0.15">
      <c r="A20" s="70" t="s">
        <v>31</v>
      </c>
      <c r="B20" s="862">
        <f>'C 8'!B20/'C 7'!B20*1000</f>
        <v>2.131098393587767</v>
      </c>
      <c r="C20" s="862">
        <f>'C 8'!C20/'C 7'!C20*1000</f>
        <v>11.131182764651806</v>
      </c>
      <c r="D20" s="862">
        <f>'C 8'!D20/'C 7'!D20*1000</f>
        <v>37.932712650943159</v>
      </c>
      <c r="E20" s="862">
        <f>'C 8'!E20/'C 7'!E20*1000</f>
        <v>166.43933273532105</v>
      </c>
      <c r="F20" s="862">
        <f>'C 8'!F20/'C 7'!F20*1000</f>
        <v>9.8396124739867865</v>
      </c>
      <c r="G20" s="862">
        <f>'C 8'!G20/'C 7'!G20*1000</f>
        <v>26.442507020040818</v>
      </c>
      <c r="H20" s="862">
        <v>0</v>
      </c>
      <c r="I20" s="401"/>
    </row>
    <row r="21" spans="1:9" ht="15" customHeight="1" x14ac:dyDescent="0.15">
      <c r="A21" s="70" t="s">
        <v>32</v>
      </c>
      <c r="B21" s="862">
        <f>'C 8'!B21/'C 7'!B21*1000</f>
        <v>2.2049239218398093</v>
      </c>
      <c r="C21" s="862">
        <f>'C 8'!C21/'C 7'!C21*1000</f>
        <v>11.880643952888279</v>
      </c>
      <c r="D21" s="862">
        <f>'C 8'!D21/'C 7'!D21*1000</f>
        <v>37.263642894164406</v>
      </c>
      <c r="E21" s="862">
        <f>'C 8'!E21/'C 7'!E21*1000</f>
        <v>160.80908868367462</v>
      </c>
      <c r="F21" s="862">
        <f>'C 8'!F21/'C 7'!F21*1000</f>
        <v>11.162179351206898</v>
      </c>
      <c r="G21" s="862">
        <f>'C 8'!G21/'C 7'!G21*1000</f>
        <v>23.019311800425537</v>
      </c>
      <c r="H21" s="862">
        <f>'C 8'!H21/'C 7'!H21*1000</f>
        <v>29.298508083900675</v>
      </c>
      <c r="I21" s="401"/>
    </row>
    <row r="22" spans="1:9" ht="15" customHeight="1" x14ac:dyDescent="0.15">
      <c r="A22" s="70" t="s">
        <v>33</v>
      </c>
      <c r="B22" s="862">
        <f>'C 8'!B22/'C 7'!B22*1000</f>
        <v>2.2242864341515287</v>
      </c>
      <c r="C22" s="862">
        <f>'C 8'!C22/'C 7'!C22*1000</f>
        <v>11.526580573523566</v>
      </c>
      <c r="D22" s="862">
        <f>'C 8'!D22/'C 7'!D22*1000</f>
        <v>46.666650291220932</v>
      </c>
      <c r="E22" s="862">
        <f>'C 8'!E22/'C 7'!E22*1000</f>
        <v>143.25669034741179</v>
      </c>
      <c r="F22" s="862">
        <f>'C 8'!F22/'C 7'!F22*1000</f>
        <v>10.389831387808041</v>
      </c>
      <c r="G22" s="862">
        <f>'C 8'!G22/'C 7'!G22*1000</f>
        <v>22.491208194830744</v>
      </c>
      <c r="H22" s="862">
        <f>'C 8'!H22/'C 7'!H22*1000</f>
        <v>27.953776665215504</v>
      </c>
      <c r="I22" s="401"/>
    </row>
    <row r="23" spans="1:9" ht="15" customHeight="1" x14ac:dyDescent="0.15">
      <c r="A23" s="70" t="s">
        <v>34</v>
      </c>
      <c r="B23" s="862">
        <f>'C 8'!B23/'C 7'!B23*1000</f>
        <v>2.1397510564681124</v>
      </c>
      <c r="C23" s="862">
        <f>'C 8'!C23/'C 7'!C23*1000</f>
        <v>12.8387583678266</v>
      </c>
      <c r="D23" s="862">
        <f>'C 8'!D23/'C 7'!D23*1000</f>
        <v>40.198690629747475</v>
      </c>
      <c r="E23" s="862">
        <f>'C 8'!E23/'C 7'!E23*1000</f>
        <v>121.93289187029481</v>
      </c>
      <c r="F23" s="862">
        <f>'C 8'!F23/'C 7'!F23*1000</f>
        <v>14.576522832006704</v>
      </c>
      <c r="G23" s="862">
        <f>'C 8'!G23/'C 7'!G23*1000</f>
        <v>24.820754318306001</v>
      </c>
      <c r="H23" s="862">
        <f>'C 8'!H23/'C 7'!H23*1000</f>
        <v>31.718160965024257</v>
      </c>
      <c r="I23" s="401"/>
    </row>
    <row r="24" spans="1:9" ht="15" customHeight="1" x14ac:dyDescent="0.15">
      <c r="A24" s="70" t="s">
        <v>35</v>
      </c>
      <c r="B24" s="862">
        <f>'C 8'!B24/'C 7'!B24*1000</f>
        <v>2.2843960289250704</v>
      </c>
      <c r="C24" s="862">
        <f>'C 8'!C24/'C 7'!C24*1000</f>
        <v>14.39820712321939</v>
      </c>
      <c r="D24" s="862">
        <f>'C 8'!D24/'C 7'!D24*1000</f>
        <v>56.083871056442597</v>
      </c>
      <c r="E24" s="862">
        <f>'C 8'!E24/'C 7'!E24*1000</f>
        <v>165.00818808513202</v>
      </c>
      <c r="F24" s="862">
        <f>'C 8'!F24/'C 7'!F24*1000</f>
        <v>11.758357305822836</v>
      </c>
      <c r="G24" s="862">
        <f>'C 8'!G24/'C 7'!G24*1000</f>
        <v>24.529028543226129</v>
      </c>
      <c r="H24" s="862">
        <f>'C 8'!H24/'C 7'!H24*1000</f>
        <v>34.540425372575449</v>
      </c>
      <c r="I24" s="401"/>
    </row>
    <row r="25" spans="1:9" ht="15" customHeight="1" x14ac:dyDescent="0.15">
      <c r="A25" s="70" t="s">
        <v>36</v>
      </c>
      <c r="B25" s="862">
        <f>'C 8'!B25/'C 7'!B25*1000</f>
        <v>2.0995030818006839</v>
      </c>
      <c r="C25" s="862">
        <f>'C 8'!C25/'C 7'!C25*1000</f>
        <v>21.277673917539989</v>
      </c>
      <c r="D25" s="862">
        <f>'C 8'!D25/'C 7'!D25*1000</f>
        <v>47.087604333148739</v>
      </c>
      <c r="E25" s="862">
        <f>'C 8'!E25/'C 7'!E25*1000</f>
        <v>202.39392002321762</v>
      </c>
      <c r="F25" s="862">
        <f>'C 8'!F25/'C 7'!F25*1000</f>
        <v>15.43528890949379</v>
      </c>
      <c r="G25" s="862">
        <f>'C 8'!G25/'C 7'!G25*1000</f>
        <v>27.724148437645812</v>
      </c>
      <c r="H25" s="862">
        <f>'C 8'!H25/'C 7'!H25*1000</f>
        <v>33.271223057217853</v>
      </c>
      <c r="I25" s="401"/>
    </row>
    <row r="26" spans="1:9" ht="15" customHeight="1" x14ac:dyDescent="0.15">
      <c r="A26" s="70" t="s">
        <v>37</v>
      </c>
      <c r="B26" s="862">
        <f>'C 8'!B26/'C 7'!B26*1000</f>
        <v>2.231240316896745</v>
      </c>
      <c r="C26" s="862">
        <f>'C 8'!C26/'C 7'!C26*1000</f>
        <v>24.094552701301691</v>
      </c>
      <c r="D26" s="862">
        <f>'C 8'!D26/'C 7'!D26*1000</f>
        <v>42.610137607550044</v>
      </c>
      <c r="E26" s="862">
        <f>'C 8'!E26/'C 7'!E26*1000</f>
        <v>188.54777768886041</v>
      </c>
      <c r="F26" s="862">
        <f>'C 8'!F26/'C 7'!F26*1000</f>
        <v>14.990097970607261</v>
      </c>
      <c r="G26" s="862">
        <f>'C 8'!G26/'C 7'!G26*1000</f>
        <v>27.674077427790667</v>
      </c>
      <c r="H26" s="862">
        <f>'C 8'!H26/'C 7'!H26*1000</f>
        <v>28.374269742632599</v>
      </c>
      <c r="I26" s="401"/>
    </row>
    <row r="27" spans="1:9" ht="15" customHeight="1" x14ac:dyDescent="0.15">
      <c r="A27" s="70" t="s">
        <v>38</v>
      </c>
      <c r="B27" s="862">
        <f>'C 8'!B27/'C 7'!B27*1000</f>
        <v>2.1508176076978454</v>
      </c>
      <c r="C27" s="862">
        <f>'C 8'!C27/'C 7'!C27*1000</f>
        <v>12.318857576780289</v>
      </c>
      <c r="D27" s="862">
        <f>'C 8'!D27/'C 7'!D27*1000</f>
        <v>45.395377895767204</v>
      </c>
      <c r="E27" s="862">
        <f>'C 8'!E27/'C 7'!E27*1000</f>
        <v>128.2312539744008</v>
      </c>
      <c r="F27" s="862">
        <f>'C 8'!F27/'C 7'!F27*1000</f>
        <v>12.100032446463334</v>
      </c>
      <c r="G27" s="862">
        <f>'C 8'!G27/'C 7'!G27*1000</f>
        <v>25.343960210848493</v>
      </c>
      <c r="H27" s="862">
        <f>'C 8'!H27/'C 7'!H27*1000</f>
        <v>28.016409574468085</v>
      </c>
      <c r="I27" s="401"/>
    </row>
    <row r="28" spans="1:9" ht="15" customHeight="1" x14ac:dyDescent="0.15">
      <c r="A28" s="70" t="s">
        <v>39</v>
      </c>
      <c r="B28" s="862">
        <f>'C 8'!B28/'C 7'!B28*1000</f>
        <v>2.1169713171682623</v>
      </c>
      <c r="C28" s="862">
        <f>'C 8'!C28/'C 7'!C28*1000</f>
        <v>11.370891751762963</v>
      </c>
      <c r="D28" s="862">
        <f>'C 8'!D28/'C 7'!D28*1000</f>
        <v>43.111992616274776</v>
      </c>
      <c r="E28" s="862">
        <f>'C 8'!E28/'C 7'!E28*1000</f>
        <v>115.41397345881094</v>
      </c>
      <c r="F28" s="862">
        <f>'C 8'!F28/'C 7'!F28*1000</f>
        <v>11.073306402261753</v>
      </c>
      <c r="G28" s="862">
        <f>'C 8'!G28/'C 7'!G28*1000</f>
        <v>24.62187094223334</v>
      </c>
      <c r="H28" s="862">
        <f>'C 8'!H28/'C 7'!H28*1000</f>
        <v>27.636175123885035</v>
      </c>
      <c r="I28" s="401"/>
    </row>
    <row r="29" spans="1:9" ht="15" customHeight="1" x14ac:dyDescent="0.15">
      <c r="A29" s="70" t="s">
        <v>40</v>
      </c>
      <c r="B29" s="862">
        <f>'C 8'!B29/'C 7'!B29*1000</f>
        <v>2.1153484864813898</v>
      </c>
      <c r="C29" s="862">
        <f>'C 8'!C29/'C 7'!C29*1000</f>
        <v>11.879626338509837</v>
      </c>
      <c r="D29" s="862">
        <f>'C 8'!D29/'C 7'!D29*1000</f>
        <v>39.379486450547937</v>
      </c>
      <c r="E29" s="862">
        <f>'C 8'!E29/'C 7'!E29*1000</f>
        <v>116.30795525170915</v>
      </c>
      <c r="F29" s="862">
        <f>'C 8'!F29/'C 7'!F29*1000</f>
        <v>12.11094328229459</v>
      </c>
      <c r="G29" s="862">
        <f>'C 8'!G29/'C 7'!G29*1000</f>
        <v>24.753139328453546</v>
      </c>
      <c r="H29" s="862">
        <f>'C 8'!H29/'C 7'!H29*1000</f>
        <v>25.312443100995736</v>
      </c>
      <c r="I29" s="401"/>
    </row>
    <row r="30" spans="1:9" ht="15" customHeight="1" x14ac:dyDescent="0.15">
      <c r="A30" s="70" t="s">
        <v>41</v>
      </c>
      <c r="B30" s="862">
        <f>'C 8'!B30/'C 7'!B30*1000</f>
        <v>2.1195381747910309</v>
      </c>
      <c r="C30" s="862">
        <f>'C 8'!C30/'C 7'!C30*1000</f>
        <v>10.836370571083554</v>
      </c>
      <c r="D30" s="862">
        <f>'C 8'!D30/'C 7'!D30*1000</f>
        <v>45.52228930467507</v>
      </c>
      <c r="E30" s="862">
        <f>'C 8'!E30/'C 7'!E30*1000</f>
        <v>114.51435168444009</v>
      </c>
      <c r="F30" s="862">
        <f>'C 8'!F30/'C 7'!F30*1000</f>
        <v>10.639815234421103</v>
      </c>
      <c r="G30" s="862">
        <f>'C 8'!G30/'C 7'!G30*1000</f>
        <v>24.345362123167739</v>
      </c>
      <c r="H30" s="862">
        <f>'C 8'!H30/'C 7'!H30*1000</f>
        <v>30.562433273622929</v>
      </c>
      <c r="I30" s="401"/>
    </row>
    <row r="31" spans="1:9" ht="15" customHeight="1" x14ac:dyDescent="0.15">
      <c r="A31" s="70" t="s">
        <v>42</v>
      </c>
      <c r="B31" s="862">
        <f>'C 8'!B31/'C 7'!B31*1000</f>
        <v>2.1857722237136055</v>
      </c>
      <c r="C31" s="862">
        <f>'C 8'!C31/'C 7'!C31*1000</f>
        <v>13.080592536063408</v>
      </c>
      <c r="D31" s="862">
        <f>'C 8'!D31/'C 7'!D31*1000</f>
        <v>39.773728933435734</v>
      </c>
      <c r="E31" s="862">
        <f>'C 8'!E31/'C 7'!E31*1000</f>
        <v>155.45665689491909</v>
      </c>
      <c r="F31" s="862">
        <f>'C 8'!F31/'C 7'!F31*1000</f>
        <v>12.945454545454549</v>
      </c>
      <c r="G31" s="862">
        <f>'C 8'!G31/'C 7'!G31*1000</f>
        <v>26.837882999720986</v>
      </c>
      <c r="H31" s="862">
        <f>'C 8'!H31/'C 7'!H31*1000</f>
        <v>30.544038461538456</v>
      </c>
      <c r="I31" s="401"/>
    </row>
    <row r="32" spans="1:9" ht="15" customHeight="1" x14ac:dyDescent="0.15">
      <c r="A32" s="70" t="s">
        <v>43</v>
      </c>
      <c r="B32" s="862">
        <f>'C 8'!B32/'C 7'!B32*1000</f>
        <v>2.0597236080032642</v>
      </c>
      <c r="C32" s="862">
        <f>'C 8'!C32/'C 7'!C32*1000</f>
        <v>13.961444652135606</v>
      </c>
      <c r="D32" s="862">
        <f>'C 8'!D32/'C 7'!D32*1000</f>
        <v>34.278551894777962</v>
      </c>
      <c r="E32" s="862">
        <f>'C 8'!E32/'C 7'!E32*1000</f>
        <v>144.28297492183012</v>
      </c>
      <c r="F32" s="862">
        <v>0</v>
      </c>
      <c r="G32" s="862">
        <f>'C 8'!G32/'C 7'!G32*1000</f>
        <v>27.899605346316804</v>
      </c>
      <c r="H32" s="862">
        <f>'C 8'!H32/'C 7'!H32*1000</f>
        <v>39.633558643134315</v>
      </c>
      <c r="I32" s="401"/>
    </row>
    <row r="33" spans="1:9" ht="15" customHeight="1" x14ac:dyDescent="0.15">
      <c r="A33" s="70" t="s">
        <v>44</v>
      </c>
      <c r="B33" s="862">
        <f>'C 8'!B33/'C 7'!B33*1000</f>
        <v>2.2649660270336125</v>
      </c>
      <c r="C33" s="862">
        <f>'C 8'!C33/'C 7'!C33*1000</f>
        <v>11.05462578266744</v>
      </c>
      <c r="D33" s="862">
        <f>'C 8'!D33/'C 7'!D33*1000</f>
        <v>39.434562997522072</v>
      </c>
      <c r="E33" s="862">
        <f>'C 8'!E33/'C 7'!E33*1000</f>
        <v>110.80868767682824</v>
      </c>
      <c r="F33" s="862">
        <v>0</v>
      </c>
      <c r="G33" s="862">
        <v>0</v>
      </c>
      <c r="H33" s="862">
        <v>0</v>
      </c>
      <c r="I33" s="401"/>
    </row>
    <row r="34" spans="1:9" ht="15" customHeight="1" x14ac:dyDescent="0.15">
      <c r="A34" s="70" t="s">
        <v>45</v>
      </c>
      <c r="B34" s="862">
        <f>'C 8'!B34/'C 7'!B34*1000</f>
        <v>2.2161298881534863</v>
      </c>
      <c r="C34" s="862">
        <f>'C 8'!C34/'C 7'!C34*1000</f>
        <v>13.469157175398633</v>
      </c>
      <c r="D34" s="862">
        <f>'C 8'!D34/'C 7'!D34*1000</f>
        <v>41.336073141741302</v>
      </c>
      <c r="E34" s="862">
        <f>'C 8'!E34/'C 7'!E34*1000</f>
        <v>149.36494170922052</v>
      </c>
      <c r="F34" s="862">
        <f>'C 8'!F34/'C 7'!F34*1000</f>
        <v>10.769906886038399</v>
      </c>
      <c r="G34" s="862">
        <v>0</v>
      </c>
      <c r="H34" s="862">
        <v>0</v>
      </c>
      <c r="I34" s="401"/>
    </row>
    <row r="35" spans="1:9" ht="15" customHeight="1" x14ac:dyDescent="0.15">
      <c r="A35" s="70" t="s">
        <v>46</v>
      </c>
      <c r="B35" s="862">
        <f>'C 8'!B35/'C 7'!B35*1000</f>
        <v>2.244138190043655</v>
      </c>
      <c r="C35" s="862">
        <f>'C 8'!C35/'C 7'!C35*1000</f>
        <v>11.746158346333853</v>
      </c>
      <c r="D35" s="862">
        <f>'C 8'!D35/'C 7'!D35*1000</f>
        <v>44.999694808060006</v>
      </c>
      <c r="E35" s="862">
        <f>'C 8'!E35/'C 7'!E35*1000</f>
        <v>127.26982069672133</v>
      </c>
      <c r="F35" s="862">
        <v>0</v>
      </c>
      <c r="G35" s="862">
        <v>0</v>
      </c>
      <c r="H35" s="862">
        <v>0</v>
      </c>
      <c r="I35" s="401"/>
    </row>
    <row r="36" spans="1:9" ht="15" customHeight="1" thickBot="1" x14ac:dyDescent="0.2">
      <c r="A36" s="71" t="s">
        <v>47</v>
      </c>
      <c r="B36" s="863">
        <f>'C 8'!B36/'C 7'!B36*1000</f>
        <v>2.2043958323653614</v>
      </c>
      <c r="C36" s="863">
        <f>'C 8'!C36/'C 7'!C36*1000</f>
        <v>16.142675015271838</v>
      </c>
      <c r="D36" s="863">
        <f>'C 8'!D36/'C 7'!D36*1000</f>
        <v>62.431699990656824</v>
      </c>
      <c r="E36" s="863">
        <f>'C 8'!E36/'C 7'!E36*1000</f>
        <v>162.02583474203794</v>
      </c>
      <c r="F36" s="863">
        <v>0</v>
      </c>
      <c r="G36" s="863">
        <v>0</v>
      </c>
      <c r="H36" s="863">
        <v>0</v>
      </c>
      <c r="I36" s="401"/>
    </row>
    <row r="37" spans="1:9" ht="9" customHeight="1" x14ac:dyDescent="0.15">
      <c r="A37" s="468" t="s">
        <v>350</v>
      </c>
      <c r="B37" s="486"/>
      <c r="C37" s="485"/>
      <c r="D37" s="485"/>
      <c r="E37" s="485"/>
      <c r="F37" s="187"/>
      <c r="G37" s="187"/>
      <c r="H37" s="160"/>
    </row>
    <row r="38" spans="1:9" ht="9" customHeight="1" x14ac:dyDescent="0.15">
      <c r="A38" s="468" t="s">
        <v>321</v>
      </c>
      <c r="B38" s="481"/>
      <c r="C38" s="481"/>
      <c r="D38" s="481"/>
      <c r="E38" s="481"/>
      <c r="F38" s="177"/>
      <c r="G38" s="177"/>
      <c r="H38" s="74"/>
    </row>
    <row r="39" spans="1:9" ht="9" customHeight="1" x14ac:dyDescent="0.15">
      <c r="A39" s="470" t="s">
        <v>320</v>
      </c>
      <c r="B39" s="483"/>
      <c r="C39" s="483"/>
      <c r="D39" s="483"/>
      <c r="E39" s="483"/>
      <c r="F39" s="179"/>
      <c r="G39" s="179"/>
    </row>
    <row r="40" spans="1:9" ht="13.35" customHeight="1" x14ac:dyDescent="0.15">
      <c r="A40" s="11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theme="9" tint="0.59999389629810485"/>
  </sheetPr>
  <dimension ref="A2:M45"/>
  <sheetViews>
    <sheetView showGridLines="0" zoomScaleNormal="100" workbookViewId="0">
      <selection activeCell="F6" sqref="F6"/>
    </sheetView>
  </sheetViews>
  <sheetFormatPr baseColWidth="10" defaultColWidth="7" defaultRowHeight="13.35" customHeight="1" x14ac:dyDescent="0.15"/>
  <cols>
    <col min="1" max="1" width="16" style="70" customWidth="1"/>
    <col min="2" max="6" width="14" style="70" customWidth="1"/>
    <col min="7" max="7" width="3.75" style="70" customWidth="1"/>
    <col min="8" max="8" width="7.25" style="70" bestFit="1" customWidth="1"/>
    <col min="9" max="16384" width="7" style="70"/>
  </cols>
  <sheetData>
    <row r="2" spans="1:13" ht="17.25" customHeight="1" x14ac:dyDescent="0.25">
      <c r="A2" s="184" t="s">
        <v>560</v>
      </c>
    </row>
    <row r="3" spans="1:13" ht="13.35" customHeight="1" x14ac:dyDescent="0.15">
      <c r="A3" s="185" t="s">
        <v>216</v>
      </c>
    </row>
    <row r="4" spans="1:13" ht="6" customHeight="1" thickBot="1" x14ac:dyDescent="0.2"/>
    <row r="5" spans="1:13" ht="26.1" customHeight="1" x14ac:dyDescent="0.15">
      <c r="A5" s="768" t="s">
        <v>16</v>
      </c>
      <c r="B5" s="769" t="s">
        <v>555</v>
      </c>
      <c r="C5" s="769" t="s">
        <v>556</v>
      </c>
      <c r="D5" s="770" t="s">
        <v>557</v>
      </c>
      <c r="E5" s="770" t="s">
        <v>558</v>
      </c>
      <c r="F5" s="770" t="s">
        <v>559</v>
      </c>
    </row>
    <row r="6" spans="1:13" ht="18" customHeight="1" x14ac:dyDescent="0.15">
      <c r="A6" s="651" t="s">
        <v>87</v>
      </c>
      <c r="B6" s="653">
        <f>(B8+B9+B10+B11+B12+B16++B17+B18+B19+B20+B21+B22+B23+B24+B25+B26+B27+B28+B31+B32+B33+B34+B35+B36)</f>
        <v>28261110.055664998</v>
      </c>
      <c r="C6" s="655">
        <f>(C8+C9+C10+C11+C12+C16++C17+C18+C19+C20+C21+C22+C23+C24+C25+C26+C27+C28+C31+C32+C33+C34+C35+C36)</f>
        <v>933432.89853048138</v>
      </c>
      <c r="D6" s="653">
        <f>(D8+D9+D10+D11+D12+D16++D17+D18+D19+D20+D21+D22+D23+D24+D25+D26+D27+D28+D31+D32+D33+D34+D35+D36)</f>
        <v>2140341.1579999998</v>
      </c>
      <c r="E6" s="655">
        <f>(E8+E9+E10+E11+E12+E16++E17+E18+E19+E20+E21+E22+E23+E24+E25+E26+E27+E28+E31+E32+E33+E34+E35+E36)</f>
        <v>339233.3</v>
      </c>
      <c r="F6" s="653">
        <f>(F8+F9+F10+F11+F12+F16++F17+F18+F19+F20+F21+F22+F23+F24+F25+F26+F27+F28+F31+F32+F33+F34+F35+F36)</f>
        <v>4240780.7080000006</v>
      </c>
    </row>
    <row r="7" spans="1:13" ht="3" customHeight="1" x14ac:dyDescent="0.15">
      <c r="A7" s="106"/>
      <c r="B7" s="554"/>
      <c r="C7" s="191"/>
      <c r="D7" s="554"/>
      <c r="E7" s="191"/>
      <c r="F7" s="554"/>
    </row>
    <row r="8" spans="1:13" ht="15" customHeight="1" x14ac:dyDescent="0.15">
      <c r="A8" s="70" t="s">
        <v>19</v>
      </c>
      <c r="B8" s="398">
        <f>+'[2]HUE 04-99'!D1376</f>
        <v>10302.328</v>
      </c>
      <c r="C8" s="192">
        <f>+'[2]VAC-LE 04-01'!D1388</f>
        <v>318.66666666666669</v>
      </c>
      <c r="D8" s="398">
        <f>+'[2]F AL 04-99'!D1376</f>
        <v>0</v>
      </c>
      <c r="E8" s="557">
        <f>+'[2]F LL 04-99)'!D1376</f>
        <v>0</v>
      </c>
      <c r="F8" s="555">
        <f>+'[2]L OV 04-99)'!D1376</f>
        <v>0</v>
      </c>
      <c r="H8" s="398"/>
      <c r="I8" s="398"/>
      <c r="J8" s="398"/>
      <c r="K8" s="398"/>
      <c r="L8" s="398"/>
      <c r="M8" s="398"/>
    </row>
    <row r="9" spans="1:13" ht="15" customHeight="1" x14ac:dyDescent="0.15">
      <c r="A9" s="70" t="s">
        <v>20</v>
      </c>
      <c r="B9" s="398">
        <f>+'[2]HUE 04-99'!D1379</f>
        <v>362950.52718333335</v>
      </c>
      <c r="C9" s="192">
        <f>+'[2]VAC-LE 04-01'!D1391</f>
        <v>25109.129363814751</v>
      </c>
      <c r="D9" s="398">
        <f>+'[2]F AL 04-99'!D1379</f>
        <v>0</v>
      </c>
      <c r="E9" s="557">
        <f>+'[2]F LL 04-99)'!D1379</f>
        <v>0</v>
      </c>
      <c r="F9" s="555">
        <f>+'[2]L OV 04-99)'!D1379</f>
        <v>23198</v>
      </c>
      <c r="H9" s="398"/>
      <c r="I9" s="398"/>
      <c r="J9" s="398"/>
      <c r="K9" s="398"/>
      <c r="L9" s="398"/>
    </row>
    <row r="10" spans="1:13" ht="15" customHeight="1" x14ac:dyDescent="0.15">
      <c r="A10" s="70" t="s">
        <v>21</v>
      </c>
      <c r="B10" s="398">
        <f>+'[2]HUE 04-99'!D1382</f>
        <v>421132.50489166664</v>
      </c>
      <c r="C10" s="192">
        <f>+'[2]VAC-LE 04-01'!D1394</f>
        <v>17530.091666666667</v>
      </c>
      <c r="D10" s="398">
        <f>+'[2]F AL 04-99'!D1382</f>
        <v>0</v>
      </c>
      <c r="E10" s="557">
        <f>+'[2]F LL 04-99)'!D1382</f>
        <v>0</v>
      </c>
      <c r="F10" s="555">
        <f>+'[2]L OV 04-99)'!D1382</f>
        <v>0</v>
      </c>
      <c r="H10" s="398"/>
      <c r="I10" s="398"/>
      <c r="J10" s="398"/>
      <c r="K10" s="398"/>
      <c r="L10" s="398"/>
    </row>
    <row r="11" spans="1:13" ht="15" customHeight="1" x14ac:dyDescent="0.15">
      <c r="A11" s="70" t="s">
        <v>22</v>
      </c>
      <c r="B11" s="398">
        <f>+'[2]HUE 04-99'!D1385</f>
        <v>4786627.6182124997</v>
      </c>
      <c r="C11" s="192">
        <f>+'[2]VAC-LE 04-01'!D1397</f>
        <v>55033</v>
      </c>
      <c r="D11" s="398">
        <f>+'[2]F AL 04-99'!D1385</f>
        <v>4854</v>
      </c>
      <c r="E11" s="557">
        <f>+'[2]F LL 04-99)'!D1385</f>
        <v>0</v>
      </c>
      <c r="F11" s="555">
        <f>+'[2]L OV 04-99)'!D1385</f>
        <v>263458</v>
      </c>
      <c r="H11" s="398"/>
      <c r="I11" s="398"/>
      <c r="J11" s="398"/>
      <c r="K11" s="398"/>
      <c r="L11" s="398"/>
    </row>
    <row r="12" spans="1:13" ht="15" customHeight="1" x14ac:dyDescent="0.15">
      <c r="A12" s="70" t="s">
        <v>23</v>
      </c>
      <c r="B12" s="398">
        <f>SUM(B13:B15)</f>
        <v>368438.40197333333</v>
      </c>
      <c r="C12" s="398">
        <f t="shared" ref="C12:F12" si="0">SUM(C13:C15)</f>
        <v>169411.14166666666</v>
      </c>
      <c r="D12" s="398">
        <f t="shared" si="0"/>
        <v>0</v>
      </c>
      <c r="E12" s="398">
        <f t="shared" si="0"/>
        <v>0</v>
      </c>
      <c r="F12" s="398">
        <f t="shared" si="0"/>
        <v>140112.34000000003</v>
      </c>
      <c r="H12" s="398"/>
      <c r="I12" s="398"/>
      <c r="J12" s="398"/>
      <c r="K12" s="398"/>
      <c r="L12" s="398"/>
    </row>
    <row r="13" spans="1:13" ht="15" customHeight="1" x14ac:dyDescent="0.15">
      <c r="A13" s="70" t="s">
        <v>24</v>
      </c>
      <c r="B13" s="398">
        <f>+'[2]HUE 04-99'!D1391</f>
        <v>158856.74786666667</v>
      </c>
      <c r="C13" s="192">
        <f>+'[2]VAC-LE 04-01'!D1403</f>
        <v>98962.275000000009</v>
      </c>
      <c r="D13" s="398">
        <f>+'[2]F AL 04-99'!D1391</f>
        <v>0</v>
      </c>
      <c r="E13" s="557">
        <f>+'[2]F LL 04-99)'!D1391</f>
        <v>0</v>
      </c>
      <c r="F13" s="555">
        <f>+'[2]L OV 04-99)'!D1391</f>
        <v>109789.04000000001</v>
      </c>
      <c r="H13" s="398"/>
      <c r="I13" s="398"/>
      <c r="J13" s="398"/>
      <c r="K13" s="398"/>
      <c r="L13" s="398"/>
    </row>
    <row r="14" spans="1:13" ht="15" customHeight="1" x14ac:dyDescent="0.15">
      <c r="A14" s="70" t="s">
        <v>25</v>
      </c>
      <c r="B14" s="398">
        <f>+'[2]HUE 04-99'!D1394</f>
        <v>131676.40752000001</v>
      </c>
      <c r="C14" s="192">
        <f>+'[2]VAC-LE 04-01'!D1406</f>
        <v>64920.008333333331</v>
      </c>
      <c r="D14" s="398">
        <f>+'[2]F AL 04-99'!D1394</f>
        <v>0</v>
      </c>
      <c r="E14" s="557">
        <f>+'[2]F LL 04-99)'!D1394</f>
        <v>0</v>
      </c>
      <c r="F14" s="555">
        <f>+'[2]L OV 04-99)'!D1394</f>
        <v>30323.300000000003</v>
      </c>
      <c r="H14" s="398"/>
      <c r="I14" s="398"/>
      <c r="J14" s="398"/>
      <c r="K14" s="398"/>
      <c r="L14" s="398"/>
    </row>
    <row r="15" spans="1:13" ht="15" customHeight="1" x14ac:dyDescent="0.15">
      <c r="A15" s="70" t="s">
        <v>26</v>
      </c>
      <c r="B15" s="398">
        <f>+'[2]HUE 04-99'!D1397</f>
        <v>77905.246586666675</v>
      </c>
      <c r="C15" s="192">
        <f>+'[2]VAC-LE 04-01'!D1409</f>
        <v>5528.8583333333327</v>
      </c>
      <c r="D15" s="398">
        <f>+'[2]F AL 04-99'!D1397</f>
        <v>0</v>
      </c>
      <c r="E15" s="557">
        <f>+'[2]F LL 04-99)'!D1397</f>
        <v>0</v>
      </c>
      <c r="F15" s="555">
        <f>+'[2]L OV 04-99)'!D1397</f>
        <v>0</v>
      </c>
      <c r="H15" s="398"/>
      <c r="I15" s="398"/>
      <c r="J15" s="398"/>
      <c r="K15" s="398"/>
      <c r="L15" s="398"/>
    </row>
    <row r="16" spans="1:13" ht="15" customHeight="1" x14ac:dyDescent="0.15">
      <c r="A16" s="70" t="s">
        <v>27</v>
      </c>
      <c r="B16" s="398">
        <f>+'[2]HUE 04-99'!D1400</f>
        <v>131816.25727500001</v>
      </c>
      <c r="C16" s="192">
        <f>+'[2]VAC-LE 04-01'!D1412</f>
        <v>83168.333333333328</v>
      </c>
      <c r="D16" s="398">
        <f>+'[2]F AL 04-99'!D1400</f>
        <v>0</v>
      </c>
      <c r="E16" s="557">
        <f>+'[2]F LL 04-99)'!D1400</f>
        <v>0</v>
      </c>
      <c r="F16" s="555">
        <f>+'[2]L OV 04-99)'!D1400</f>
        <v>6054</v>
      </c>
      <c r="H16" s="398"/>
      <c r="I16" s="398"/>
      <c r="J16" s="398"/>
      <c r="K16" s="398"/>
      <c r="L16" s="398"/>
    </row>
    <row r="17" spans="1:12" ht="15" customHeight="1" x14ac:dyDescent="0.15">
      <c r="A17" s="70" t="s">
        <v>28</v>
      </c>
      <c r="B17" s="398">
        <f>+'[2]HUE 04-99'!D1403</f>
        <v>195481.0168666667</v>
      </c>
      <c r="C17" s="192">
        <f>+'[2]VAC-LE 04-01'!D1415</f>
        <v>18886.5</v>
      </c>
      <c r="D17" s="398">
        <f>+'[2]F AL 04-99'!D1403</f>
        <v>0</v>
      </c>
      <c r="E17" s="557">
        <f>+'[2]F LL 04-99)'!D1403</f>
        <v>0</v>
      </c>
      <c r="F17" s="555">
        <f>+'[2]L OV 04-99)'!D1403</f>
        <v>10280</v>
      </c>
      <c r="H17" s="398"/>
      <c r="I17" s="398"/>
      <c r="J17" s="398"/>
      <c r="K17" s="398"/>
      <c r="L17" s="398"/>
    </row>
    <row r="18" spans="1:12" ht="15" customHeight="1" x14ac:dyDescent="0.15">
      <c r="A18" s="70" t="s">
        <v>29</v>
      </c>
      <c r="B18" s="398">
        <f>+'[2]HUE 04-99'!D1406</f>
        <v>7491158.2870166665</v>
      </c>
      <c r="C18" s="192">
        <f>+'[2]VAC-LE 04-01'!D1418</f>
        <v>72321.044166666645</v>
      </c>
      <c r="D18" s="398">
        <f>+'[2]F AL 04-99'!D1406</f>
        <v>16577.7</v>
      </c>
      <c r="E18" s="557">
        <f>+'[2]F LL 04-99)'!D1406</f>
        <v>1436</v>
      </c>
      <c r="F18" s="555">
        <f>+'[2]L OV 04-99)'!D1406</f>
        <v>89625.368000000002</v>
      </c>
      <c r="H18" s="398"/>
      <c r="I18" s="398"/>
      <c r="J18" s="398"/>
      <c r="K18" s="398"/>
      <c r="L18" s="398"/>
    </row>
    <row r="19" spans="1:12" ht="15" customHeight="1" x14ac:dyDescent="0.15">
      <c r="A19" s="70" t="s">
        <v>30</v>
      </c>
      <c r="B19" s="398">
        <f>+'[2]HUE 04-99'!D1409</f>
        <v>10181755.872245831</v>
      </c>
      <c r="C19" s="192">
        <f>+'[2]VAC-LE 04-01'!D1421</f>
        <v>19217.916666666668</v>
      </c>
      <c r="D19" s="398">
        <f>+'[2]F AL 04-99'!D1409</f>
        <v>0</v>
      </c>
      <c r="E19" s="557">
        <f>+'[2]F LL 04-99)'!D1409</f>
        <v>0</v>
      </c>
      <c r="F19" s="555">
        <f>+'[2]L OV 04-99)'!D1409</f>
        <v>0</v>
      </c>
      <c r="H19" s="398"/>
      <c r="I19" s="398"/>
      <c r="J19" s="398"/>
      <c r="K19" s="398"/>
      <c r="L19" s="398"/>
    </row>
    <row r="20" spans="1:12" ht="15" customHeight="1" x14ac:dyDescent="0.15">
      <c r="A20" s="70" t="s">
        <v>31</v>
      </c>
      <c r="B20" s="398">
        <f>+'[2]HUE 04-99'!D1412</f>
        <v>163065.7149625</v>
      </c>
      <c r="C20" s="192">
        <f>+'[2]VAC-LE 04-01'!D1424</f>
        <v>41204.25</v>
      </c>
      <c r="D20" s="398">
        <f>+'[2]F AL 04-99'!D1412</f>
        <v>2435</v>
      </c>
      <c r="E20" s="557">
        <f>+'[2]F LL 04-99)'!D1412</f>
        <v>0</v>
      </c>
      <c r="F20" s="555">
        <f>+'[2]L OV 04-99)'!D1412</f>
        <v>78569</v>
      </c>
      <c r="H20" s="398"/>
      <c r="I20" s="398"/>
      <c r="J20" s="398"/>
      <c r="K20" s="398"/>
      <c r="L20" s="398"/>
    </row>
    <row r="21" spans="1:12" ht="15" customHeight="1" x14ac:dyDescent="0.15">
      <c r="A21" s="70" t="s">
        <v>32</v>
      </c>
      <c r="B21" s="398">
        <f>+'[2]HUE 04-99'!D1415</f>
        <v>27762.966204999993</v>
      </c>
      <c r="C21" s="192">
        <f>+'[2]VAC-LE 04-01'!D1427</f>
        <v>31278.583333333332</v>
      </c>
      <c r="D21" s="398">
        <f>+'[2]F AL 04-99'!D1415</f>
        <v>107008</v>
      </c>
      <c r="E21" s="557">
        <f>+'[2]F LL 04-99)'!D1415</f>
        <v>8561</v>
      </c>
      <c r="F21" s="555">
        <f>+'[2]L OV 04-99)'!D1415</f>
        <v>396539</v>
      </c>
      <c r="H21" s="398"/>
      <c r="I21" s="398"/>
      <c r="J21" s="398"/>
      <c r="K21" s="398"/>
      <c r="L21" s="398"/>
    </row>
    <row r="22" spans="1:12" ht="15" customHeight="1" x14ac:dyDescent="0.15">
      <c r="A22" s="70" t="s">
        <v>33</v>
      </c>
      <c r="B22" s="398">
        <f>+'[2]HUE 04-99'!D1418</f>
        <v>132973.26156666665</v>
      </c>
      <c r="C22" s="192">
        <f>+'[2]VAC-LE 04-01'!D1430</f>
        <v>41790.916666666664</v>
      </c>
      <c r="D22" s="398">
        <f>+'[2]F AL 04-99'!D1418</f>
        <v>71413</v>
      </c>
      <c r="E22" s="557">
        <f>+'[2]F LL 04-99)'!D1418</f>
        <v>36710</v>
      </c>
      <c r="F22" s="555">
        <f>+'[2]L OV 04-99)'!D1418</f>
        <v>872873</v>
      </c>
      <c r="H22" s="398"/>
      <c r="I22" s="398"/>
      <c r="J22" s="398"/>
      <c r="K22" s="398"/>
      <c r="L22" s="398"/>
    </row>
    <row r="23" spans="1:12" ht="15" customHeight="1" x14ac:dyDescent="0.15">
      <c r="A23" s="70" t="s">
        <v>34</v>
      </c>
      <c r="B23" s="398">
        <f>+'[2]HUE 04-99'!D1421</f>
        <v>116634.45845333334</v>
      </c>
      <c r="C23" s="192">
        <f>+'[2]VAC-LE 04-01'!D1433</f>
        <v>12577.833333333334</v>
      </c>
      <c r="D23" s="398">
        <f>+'[2]F AL 04-99'!D1421</f>
        <v>51963.74</v>
      </c>
      <c r="E23" s="557">
        <f>+'[2]F LL 04-99)'!D1421</f>
        <v>6238</v>
      </c>
      <c r="F23" s="555">
        <f>+'[2]L OV 04-99)'!D1421</f>
        <v>127851</v>
      </c>
      <c r="H23" s="398"/>
      <c r="I23" s="398"/>
      <c r="J23" s="398"/>
      <c r="K23" s="398"/>
      <c r="L23" s="398"/>
    </row>
    <row r="24" spans="1:12" ht="15" customHeight="1" x14ac:dyDescent="0.15">
      <c r="A24" s="70" t="s">
        <v>35</v>
      </c>
      <c r="B24" s="398">
        <f>+'[2]HUE 04-99'!D1424</f>
        <v>1136319.8829916667</v>
      </c>
      <c r="C24" s="192">
        <f>+'[2]VAC-LE 04-01'!D1436</f>
        <v>71265.583333333328</v>
      </c>
      <c r="D24" s="398">
        <f>+'[2]F AL 04-99'!D1424</f>
        <v>68485</v>
      </c>
      <c r="E24" s="557">
        <f>+'[2]F LL 04-99)'!D1424</f>
        <v>17359</v>
      </c>
      <c r="F24" s="555">
        <f>+'[2]L OV 04-99)'!D1424</f>
        <v>31615</v>
      </c>
      <c r="H24" s="398"/>
      <c r="I24" s="398"/>
      <c r="J24" s="398"/>
      <c r="K24" s="398"/>
      <c r="L24" s="398"/>
    </row>
    <row r="25" spans="1:12" ht="15" customHeight="1" x14ac:dyDescent="0.15">
      <c r="A25" s="70" t="s">
        <v>36</v>
      </c>
      <c r="B25" s="398">
        <f>+'[2]HUE 04-99'!D1427</f>
        <v>33664.670708333331</v>
      </c>
      <c r="C25" s="192">
        <f>+'[2]VAC-LE 04-01'!D1439</f>
        <v>5730.666666666667</v>
      </c>
      <c r="D25" s="398">
        <f>+'[2]F AL 04-99'!D1427</f>
        <v>26351</v>
      </c>
      <c r="E25" s="557">
        <f>+'[2]F LL 04-99)'!D1427</f>
        <v>4091</v>
      </c>
      <c r="F25" s="555">
        <f>+'[2]L OV 04-99)'!D1427</f>
        <v>2453</v>
      </c>
      <c r="H25" s="398"/>
      <c r="I25" s="398"/>
      <c r="J25" s="398"/>
      <c r="K25" s="398"/>
      <c r="L25" s="398"/>
    </row>
    <row r="26" spans="1:12" ht="15" customHeight="1" x14ac:dyDescent="0.15">
      <c r="A26" s="70" t="s">
        <v>37</v>
      </c>
      <c r="B26" s="398">
        <f>+'[2]HUE 04-99'!D1430</f>
        <v>305191.40699583333</v>
      </c>
      <c r="C26" s="192">
        <f>+'[2]VAC-LE 04-01'!D1442</f>
        <v>5400.333333333333</v>
      </c>
      <c r="D26" s="398">
        <f>+'[2]F AL 04-99'!D1430</f>
        <v>38738</v>
      </c>
      <c r="E26" s="557">
        <f>+'[2]F LL 04-99)'!D1430</f>
        <v>0</v>
      </c>
      <c r="F26" s="555">
        <f>+'[2]L OV 04-99)'!D1430</f>
        <v>0</v>
      </c>
      <c r="H26" s="398"/>
      <c r="I26" s="398"/>
      <c r="J26" s="398"/>
      <c r="K26" s="398"/>
      <c r="L26" s="398"/>
    </row>
    <row r="27" spans="1:12" ht="15" customHeight="1" x14ac:dyDescent="0.15">
      <c r="A27" s="70" t="s">
        <v>38</v>
      </c>
      <c r="B27" s="398">
        <f>+'[2]HUE 04-99'!D1433</f>
        <v>111240.08974583332</v>
      </c>
      <c r="C27" s="192">
        <f>+'[2]VAC-LE 04-01'!D1445</f>
        <v>28184.166666666668</v>
      </c>
      <c r="D27" s="398">
        <f>+'[2]F AL 04-99'!D1433</f>
        <v>63250</v>
      </c>
      <c r="E27" s="557">
        <f>+'[2]F LL 04-99)'!D1433</f>
        <v>5795</v>
      </c>
      <c r="F27" s="555">
        <f>+'[2]L OV 04-99)'!D1433</f>
        <v>112360</v>
      </c>
      <c r="H27" s="398"/>
      <c r="I27" s="398"/>
      <c r="J27" s="398"/>
      <c r="K27" s="398"/>
      <c r="L27" s="398"/>
    </row>
    <row r="28" spans="1:12" ht="15" customHeight="1" x14ac:dyDescent="0.15">
      <c r="A28" s="70" t="s">
        <v>39</v>
      </c>
      <c r="B28" s="398">
        <f>SUM(B29:B30)</f>
        <v>90528.339500000002</v>
      </c>
      <c r="C28" s="398">
        <f t="shared" ref="C28:F28" si="1">SUM(C29:C30)</f>
        <v>28762.241666666665</v>
      </c>
      <c r="D28" s="398">
        <f t="shared" si="1"/>
        <v>37550.718000000001</v>
      </c>
      <c r="E28" s="398">
        <f t="shared" si="1"/>
        <v>17393.3</v>
      </c>
      <c r="F28" s="398">
        <f t="shared" si="1"/>
        <v>67143</v>
      </c>
      <c r="H28" s="398"/>
      <c r="I28" s="398"/>
      <c r="J28" s="398"/>
      <c r="K28" s="398"/>
      <c r="L28" s="398"/>
    </row>
    <row r="29" spans="1:12" ht="15" customHeight="1" x14ac:dyDescent="0.15">
      <c r="A29" s="70" t="s">
        <v>40</v>
      </c>
      <c r="B29" s="398">
        <f>+'[2]HUE 04-99'!D1439</f>
        <v>42890.862841666669</v>
      </c>
      <c r="C29" s="192">
        <f>+'[2]VAC-LE 04-01'!D1451</f>
        <v>17592.424999999999</v>
      </c>
      <c r="D29" s="398">
        <f>+'[2]F AL 04-99'!D1439</f>
        <v>29208.400000000001</v>
      </c>
      <c r="E29" s="557">
        <f>+'[2]F LL 04-99)'!D1439</f>
        <v>10930.3</v>
      </c>
      <c r="F29" s="555">
        <f>+'[2]L OV 04-99)'!D1439</f>
        <v>54634</v>
      </c>
      <c r="H29" s="398"/>
      <c r="I29" s="398"/>
      <c r="J29" s="398"/>
      <c r="K29" s="398"/>
      <c r="L29" s="398"/>
    </row>
    <row r="30" spans="1:12" ht="15" customHeight="1" x14ac:dyDescent="0.15">
      <c r="A30" s="70" t="s">
        <v>41</v>
      </c>
      <c r="B30" s="398">
        <f>+'[2]HUE 04-99'!D1442</f>
        <v>47637.476658333333</v>
      </c>
      <c r="C30" s="192">
        <f>+'[2]VAC-LE 04-01'!D1454</f>
        <v>11169.816666666666</v>
      </c>
      <c r="D30" s="398">
        <f>+'[2]F AL 04-99'!D1442</f>
        <v>8342.3179999999993</v>
      </c>
      <c r="E30" s="557">
        <f>+'[2]F LL 04-99)'!D1442</f>
        <v>6463</v>
      </c>
      <c r="F30" s="555">
        <f>+'[2]L OV 04-99)'!D1442</f>
        <v>12509</v>
      </c>
      <c r="H30" s="398"/>
      <c r="I30" s="398"/>
      <c r="J30" s="398"/>
      <c r="K30" s="398"/>
      <c r="L30" s="398"/>
    </row>
    <row r="31" spans="1:12" ht="15" customHeight="1" x14ac:dyDescent="0.15">
      <c r="A31" s="70" t="s">
        <v>42</v>
      </c>
      <c r="B31" s="398">
        <f>+'[2]HUE 04-99'!D1445</f>
        <v>227433.41820416669</v>
      </c>
      <c r="C31" s="192">
        <f>+'[2]VAC-LE 04-01'!D1457</f>
        <v>83432.75</v>
      </c>
      <c r="D31" s="398">
        <f>+'[2]F AL 04-99'!D1445</f>
        <v>353945</v>
      </c>
      <c r="E31" s="557">
        <f>+'[2]F LL 04-99)'!D1445</f>
        <v>21660</v>
      </c>
      <c r="F31" s="555">
        <f>+'[2]L OV 04-99)'!D1445</f>
        <v>465170</v>
      </c>
      <c r="H31" s="398"/>
      <c r="I31" s="398"/>
      <c r="J31" s="398"/>
      <c r="K31" s="398"/>
      <c r="L31" s="398"/>
    </row>
    <row r="32" spans="1:12" ht="15" customHeight="1" x14ac:dyDescent="0.15">
      <c r="A32" s="70" t="s">
        <v>43</v>
      </c>
      <c r="B32" s="398">
        <f>+'[2]HUE 04-99'!D1448</f>
        <v>321757.06095416669</v>
      </c>
      <c r="C32" s="192">
        <f>+'[2]VAC-LE 04-01'!D1460</f>
        <v>97251.666666666672</v>
      </c>
      <c r="D32" s="398">
        <f>+'[2]F AL 04-99'!D1448</f>
        <v>1297770</v>
      </c>
      <c r="E32" s="557">
        <f>+'[2]F LL 04-99)'!D1448</f>
        <v>219990</v>
      </c>
      <c r="F32" s="555">
        <f>+'[2]L OV 04-99)'!D1448</f>
        <v>1553480</v>
      </c>
      <c r="H32" s="398"/>
      <c r="I32" s="398"/>
      <c r="J32" s="398"/>
      <c r="K32" s="398"/>
      <c r="L32" s="398"/>
    </row>
    <row r="33" spans="1:12" ht="15" customHeight="1" x14ac:dyDescent="0.15">
      <c r="A33" s="70" t="s">
        <v>44</v>
      </c>
      <c r="B33" s="398">
        <f>+'[2]HUE 04-99'!D1451</f>
        <v>865884.24448749993</v>
      </c>
      <c r="C33" s="192">
        <f>+'[2]VAC-LE 04-01'!D1463</f>
        <v>20473.333333333332</v>
      </c>
      <c r="D33" s="398">
        <f>+'[2]F AL 04-99'!D1451</f>
        <v>0</v>
      </c>
      <c r="E33" s="557">
        <f>+'[2]F LL 04-99)'!D1451</f>
        <v>0</v>
      </c>
      <c r="F33" s="555">
        <f>+'[2]L OV 04-99)'!D1451</f>
        <v>0</v>
      </c>
      <c r="H33" s="398"/>
      <c r="I33" s="398"/>
      <c r="J33" s="398"/>
      <c r="K33" s="398"/>
      <c r="L33" s="398"/>
    </row>
    <row r="34" spans="1:12" ht="15" customHeight="1" x14ac:dyDescent="0.15">
      <c r="A34" s="70" t="s">
        <v>45</v>
      </c>
      <c r="B34" s="398">
        <f>+'[2]HUE 04-99'!D1454</f>
        <v>354431.14309166657</v>
      </c>
      <c r="C34" s="192">
        <f>+'[2]VAC-LE 04-01'!D1466</f>
        <v>1170.5833333333333</v>
      </c>
      <c r="D34" s="398">
        <f>+'[2]F AL 04-99'!D1454</f>
        <v>0</v>
      </c>
      <c r="E34" s="557">
        <f>+'[2]F LL 04-99)'!D1454</f>
        <v>0</v>
      </c>
      <c r="F34" s="555">
        <f>+'[2]L OV 04-99)'!D1454</f>
        <v>0</v>
      </c>
      <c r="H34" s="398"/>
      <c r="I34" s="398"/>
      <c r="J34" s="398"/>
      <c r="K34" s="398"/>
      <c r="L34" s="398"/>
    </row>
    <row r="35" spans="1:12" ht="15" customHeight="1" x14ac:dyDescent="0.15">
      <c r="A35" s="70" t="s">
        <v>46</v>
      </c>
      <c r="B35" s="398">
        <f>+'[2]HUE 04-99'!D1457</f>
        <v>226269.42639166667</v>
      </c>
      <c r="C35" s="192">
        <f>+'[2]VAC-LE 04-01'!D1469</f>
        <v>2962.5</v>
      </c>
      <c r="D35" s="398">
        <f>+'[2]F AL 04-99'!D1457</f>
        <v>0</v>
      </c>
      <c r="E35" s="557">
        <f>+'[2]F LL 04-99)'!D1457</f>
        <v>0</v>
      </c>
      <c r="F35" s="555">
        <f>+'[2]L OV 04-99)'!D1457</f>
        <v>0</v>
      </c>
      <c r="H35" s="398"/>
      <c r="I35" s="398"/>
      <c r="J35" s="398"/>
      <c r="K35" s="398"/>
      <c r="L35" s="398"/>
    </row>
    <row r="36" spans="1:12" ht="15" customHeight="1" thickBot="1" x14ac:dyDescent="0.2">
      <c r="A36" s="71" t="s">
        <v>47</v>
      </c>
      <c r="B36" s="399">
        <f>+'[2]HUE 04-99'!D1460</f>
        <v>198291.15774166666</v>
      </c>
      <c r="C36" s="462">
        <f>+'[2]VAC-LE 04-01'!D1472</f>
        <v>951.66666666666663</v>
      </c>
      <c r="D36" s="399">
        <f>+'[2]F AL 04-99'!D1460</f>
        <v>0</v>
      </c>
      <c r="E36" s="558">
        <f>+'[2]F LL 04-99)'!D1460</f>
        <v>0</v>
      </c>
      <c r="F36" s="556">
        <f>+'[2]L OV 04-99)'!D1460</f>
        <v>0</v>
      </c>
      <c r="H36" s="398"/>
      <c r="I36" s="398"/>
      <c r="J36" s="398"/>
      <c r="K36" s="398"/>
      <c r="L36" s="398"/>
    </row>
    <row r="37" spans="1:12" ht="9" customHeight="1" x14ac:dyDescent="0.15">
      <c r="A37" s="468" t="s">
        <v>350</v>
      </c>
      <c r="B37" s="481"/>
      <c r="C37" s="481"/>
      <c r="D37" s="481"/>
      <c r="E37" s="481"/>
      <c r="F37" s="177"/>
    </row>
    <row r="38" spans="1:12" ht="9" customHeight="1" x14ac:dyDescent="0.15">
      <c r="A38" s="468" t="s">
        <v>321</v>
      </c>
      <c r="B38" s="481"/>
      <c r="C38" s="481"/>
      <c r="D38" s="481"/>
      <c r="E38" s="481"/>
      <c r="F38" s="177"/>
    </row>
    <row r="39" spans="1:12" ht="9" customHeight="1" x14ac:dyDescent="0.15">
      <c r="A39" s="470" t="s">
        <v>320</v>
      </c>
      <c r="B39" s="481"/>
      <c r="C39" s="481"/>
      <c r="D39" s="481"/>
      <c r="E39" s="481"/>
      <c r="F39" s="177"/>
    </row>
    <row r="40" spans="1:12" ht="13.35" customHeight="1" x14ac:dyDescent="0.15">
      <c r="A40" s="470"/>
      <c r="B40" s="605"/>
      <c r="C40" s="605"/>
      <c r="D40" s="605"/>
      <c r="E40" s="605"/>
      <c r="F40" s="605"/>
    </row>
    <row r="41" spans="1:12" ht="13.35" customHeight="1" x14ac:dyDescent="0.15">
      <c r="B41" s="74"/>
      <c r="C41" s="74"/>
      <c r="D41" s="74"/>
      <c r="E41" s="74"/>
      <c r="F41" s="74"/>
    </row>
    <row r="42" spans="1:12" ht="13.35" customHeight="1" x14ac:dyDescent="0.15">
      <c r="C42" s="74"/>
      <c r="D42" s="161"/>
      <c r="E42" s="161"/>
      <c r="F42" s="161"/>
    </row>
    <row r="43" spans="1:12" ht="13.35" customHeight="1" x14ac:dyDescent="0.15">
      <c r="A43" s="22"/>
      <c r="B43" s="102"/>
      <c r="C43" s="160"/>
      <c r="D43" s="160"/>
      <c r="E43" s="160"/>
      <c r="F43" s="160"/>
    </row>
    <row r="44" spans="1:12" ht="13.35" customHeight="1" x14ac:dyDescent="0.15">
      <c r="A44" s="30"/>
      <c r="B44" s="102"/>
      <c r="C44" s="160"/>
      <c r="D44" s="160"/>
      <c r="E44" s="160"/>
      <c r="F44" s="160"/>
    </row>
    <row r="45" spans="1:12" ht="13.35" customHeight="1" x14ac:dyDescent="0.15">
      <c r="A45" s="22"/>
      <c r="C45" s="74"/>
      <c r="D45" s="74"/>
      <c r="E45" s="74"/>
      <c r="F45" s="74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theme="9" tint="0.59999389629810485"/>
  </sheetPr>
  <dimension ref="A2:L45"/>
  <sheetViews>
    <sheetView showGridLines="0" zoomScaleNormal="100" workbookViewId="0">
      <selection activeCell="J3" sqref="J3"/>
    </sheetView>
  </sheetViews>
  <sheetFormatPr baseColWidth="10" defaultColWidth="7" defaultRowHeight="13.35" customHeight="1" x14ac:dyDescent="0.15"/>
  <cols>
    <col min="1" max="1" width="17.625" style="70" customWidth="1"/>
    <col min="2" max="4" width="13" style="70" customWidth="1"/>
    <col min="5" max="5" width="10.375" style="70" customWidth="1"/>
    <col min="6" max="6" width="12.25" style="70" customWidth="1"/>
    <col min="7" max="16384" width="7" style="70"/>
  </cols>
  <sheetData>
    <row r="2" spans="1:12" ht="18.75" customHeight="1" x14ac:dyDescent="0.25">
      <c r="A2" s="184" t="s">
        <v>421</v>
      </c>
    </row>
    <row r="3" spans="1:12" ht="13.5" x14ac:dyDescent="0.15">
      <c r="A3" s="185" t="s">
        <v>218</v>
      </c>
      <c r="B3" s="100"/>
    </row>
    <row r="4" spans="1:12" ht="6" customHeight="1" thickBot="1" x14ac:dyDescent="0.2">
      <c r="A4" s="100"/>
      <c r="B4" s="100"/>
      <c r="C4" s="100"/>
      <c r="D4" s="100"/>
      <c r="E4" s="100"/>
      <c r="F4" s="100"/>
    </row>
    <row r="5" spans="1:12" ht="26.1" customHeight="1" x14ac:dyDescent="0.15">
      <c r="A5" s="768" t="s">
        <v>16</v>
      </c>
      <c r="B5" s="769" t="s">
        <v>562</v>
      </c>
      <c r="C5" s="770" t="s">
        <v>563</v>
      </c>
      <c r="D5" s="770" t="s">
        <v>564</v>
      </c>
      <c r="E5" s="770" t="s">
        <v>659</v>
      </c>
      <c r="F5" s="769" t="s">
        <v>660</v>
      </c>
    </row>
    <row r="6" spans="1:12" ht="18" customHeight="1" x14ac:dyDescent="0.15">
      <c r="A6" s="651" t="s">
        <v>87</v>
      </c>
      <c r="B6" s="656">
        <f>(B8+B9+B10+B11+B12+B16++B17+B18+B19+B20+B21+B22+B23+B24+B25+B26+B27+B28+B31+B32+B33+B34+B35+B36)</f>
        <v>503080.00285438937</v>
      </c>
      <c r="C6" s="656">
        <f>(C8+C9+C10+C11+C12+C16++C17+C18+C19+C20+C21+C22+C23+C24+C25+C26+C27+C28+C31+C32+C33+C34+C35+C36)</f>
        <v>2201096.2876995043</v>
      </c>
      <c r="D6" s="657">
        <f>(D8+D9+D10+D11+D12+D16++D17+D18+D19+D20+D21+D22+D23+D24+D25+D26+D27+D28+D31+D32+D33+D34+D35+D36)</f>
        <v>4466.3716061790037</v>
      </c>
      <c r="E6" s="657">
        <f>(E8+E9+E10+E11+E12+E16++E17+E18+E19+E20+E21+E22+E23+E24+E25+E26+E27+E28+E31+E32+E33+E34+E35+E36)</f>
        <v>699.24636310000005</v>
      </c>
      <c r="F6" s="656">
        <f>(F8+F9+F10+F11+F12+F16++F17+F18+F19+F20+F21+F22+F23+F24+F25+F26+F27+F28+F31+F32+F33+F34+F35+F36)</f>
        <v>8009.8296005761085</v>
      </c>
    </row>
    <row r="7" spans="1:12" ht="3" customHeight="1" x14ac:dyDescent="0.15">
      <c r="A7" s="106"/>
      <c r="B7" s="193"/>
      <c r="C7" s="193"/>
      <c r="D7" s="430"/>
      <c r="E7" s="430"/>
      <c r="F7" s="193"/>
    </row>
    <row r="8" spans="1:12" ht="15" customHeight="1" x14ac:dyDescent="0.15">
      <c r="A8" s="70" t="s">
        <v>19</v>
      </c>
      <c r="B8" s="194">
        <f>+'[2]HUE 04-99'!D1377</f>
        <v>92.66847500999998</v>
      </c>
      <c r="C8" s="194">
        <f>+'[2]VAC-LE 04-01'!D1389</f>
        <v>312.15886</v>
      </c>
      <c r="D8" s="431">
        <f>+'[2]F AL 04-99'!D1377</f>
        <v>0</v>
      </c>
      <c r="E8" s="431">
        <f>+'[2]F LL 04-99)'!D1377</f>
        <v>0</v>
      </c>
      <c r="F8" s="194">
        <f>+'[2]L OV 04-99)'!D1377</f>
        <v>0</v>
      </c>
      <c r="H8" s="194"/>
      <c r="I8" s="194"/>
      <c r="J8" s="194"/>
      <c r="K8" s="194"/>
      <c r="L8" s="194"/>
    </row>
    <row r="9" spans="1:12" ht="15" customHeight="1" x14ac:dyDescent="0.15">
      <c r="A9" s="70" t="s">
        <v>20</v>
      </c>
      <c r="B9" s="194">
        <f>+'[2]HUE 04-99'!D1380</f>
        <v>4656.822792768</v>
      </c>
      <c r="C9" s="194">
        <f>+'[2]VAC-LE 04-01'!D1392</f>
        <v>44385.581885611209</v>
      </c>
      <c r="D9" s="431">
        <f>+'[2]F AL 04-99'!D1380</f>
        <v>0</v>
      </c>
      <c r="E9" s="431">
        <f>+'[2]F LL 04-99)'!D1380</f>
        <v>0</v>
      </c>
      <c r="F9" s="194">
        <f>+'[2]L OV 04-99)'!D1380</f>
        <v>25.515822110853545</v>
      </c>
      <c r="H9" s="194"/>
      <c r="I9" s="194"/>
      <c r="J9" s="194"/>
      <c r="K9" s="194"/>
      <c r="L9" s="194"/>
    </row>
    <row r="10" spans="1:12" ht="15" customHeight="1" x14ac:dyDescent="0.15">
      <c r="A10" s="70" t="s">
        <v>21</v>
      </c>
      <c r="B10" s="194">
        <f>+'[2]HUE 04-99'!D1383</f>
        <v>7015.9450268539995</v>
      </c>
      <c r="C10" s="194">
        <f>+'[2]VAC-LE 04-01'!D1395</f>
        <v>44967.875599999999</v>
      </c>
      <c r="D10" s="431">
        <f>+'[2]F AL 04-99'!D1383</f>
        <v>0</v>
      </c>
      <c r="E10" s="431">
        <f>+'[2]F LL 04-99)'!D1383</f>
        <v>0</v>
      </c>
      <c r="F10" s="194">
        <f>+'[2]L OV 04-99)'!D1383</f>
        <v>0</v>
      </c>
      <c r="H10" s="194"/>
      <c r="I10" s="194"/>
      <c r="J10" s="194"/>
      <c r="K10" s="194"/>
      <c r="L10" s="194"/>
    </row>
    <row r="11" spans="1:12" ht="15" customHeight="1" x14ac:dyDescent="0.15">
      <c r="A11" s="70" t="s">
        <v>22</v>
      </c>
      <c r="B11" s="194">
        <f>+'[2]HUE 04-99'!D1386</f>
        <v>85696.810851923001</v>
      </c>
      <c r="C11" s="194">
        <f>+'[2]VAC-LE 04-01'!D1398</f>
        <v>172973.25674499996</v>
      </c>
      <c r="D11" s="431">
        <f>+'[2]F AL 04-99'!D1386</f>
        <v>16.731060899999999</v>
      </c>
      <c r="E11" s="431">
        <f>+'[2]F LL 04-99)'!D1386</f>
        <v>0</v>
      </c>
      <c r="F11" s="194">
        <f>+'[2]L OV 04-99)'!D1386</f>
        <v>798.61761999999999</v>
      </c>
      <c r="H11" s="194"/>
      <c r="I11" s="194"/>
      <c r="J11" s="194"/>
      <c r="K11" s="194"/>
      <c r="L11" s="194"/>
    </row>
    <row r="12" spans="1:12" ht="15" customHeight="1" x14ac:dyDescent="0.15">
      <c r="A12" s="70" t="s">
        <v>23</v>
      </c>
      <c r="B12" s="194">
        <f>SUM(B13:B15)</f>
        <v>2087.4845869615997</v>
      </c>
      <c r="C12" s="194">
        <f t="shared" ref="C12:F12" si="0">SUM(C13:C15)</f>
        <v>393592.67576964287</v>
      </c>
      <c r="D12" s="431">
        <f t="shared" si="0"/>
        <v>0</v>
      </c>
      <c r="E12" s="431">
        <f>SUM(E13:E15)</f>
        <v>0</v>
      </c>
      <c r="F12" s="194">
        <f t="shared" si="0"/>
        <v>218.560473</v>
      </c>
      <c r="H12" s="194"/>
      <c r="I12" s="194"/>
      <c r="J12" s="194"/>
      <c r="K12" s="194"/>
      <c r="L12" s="194"/>
    </row>
    <row r="13" spans="1:12" ht="15" customHeight="1" x14ac:dyDescent="0.15">
      <c r="A13" s="70" t="s">
        <v>24</v>
      </c>
      <c r="B13" s="194">
        <f>+'[2]HUE 04-99'!D1392</f>
        <v>1155.3611223279997</v>
      </c>
      <c r="C13" s="194">
        <f>+'[2]VAC-LE 04-01'!D1404</f>
        <v>241949.29485964289</v>
      </c>
      <c r="D13" s="431">
        <f>+'[2]F AL 04-99'!D1392</f>
        <v>0</v>
      </c>
      <c r="E13" s="431">
        <f>+'[2]F LL 04-99)'!D1392</f>
        <v>0</v>
      </c>
      <c r="F13" s="194">
        <f>+'[2]L OV 04-99)'!D1392</f>
        <v>179.77514200000002</v>
      </c>
      <c r="H13" s="194"/>
      <c r="I13" s="194"/>
      <c r="J13" s="194"/>
      <c r="K13" s="194"/>
      <c r="L13" s="194"/>
    </row>
    <row r="14" spans="1:12" ht="15" customHeight="1" x14ac:dyDescent="0.15">
      <c r="A14" s="70" t="s">
        <v>25</v>
      </c>
      <c r="B14" s="194">
        <f>+'[2]HUE 04-99'!D1395</f>
        <v>567.9945180648001</v>
      </c>
      <c r="C14" s="194">
        <f>+'[2]VAC-LE 04-01'!D1407</f>
        <v>143670.13511</v>
      </c>
      <c r="D14" s="431">
        <f>+'[2]F AL 04-99'!D1395</f>
        <v>0</v>
      </c>
      <c r="E14" s="431">
        <f>+'[2]F LL 04-99)'!D1395</f>
        <v>0</v>
      </c>
      <c r="F14" s="194">
        <f>+'[2]L OV 04-99)'!D1395</f>
        <v>38.785330999999999</v>
      </c>
      <c r="H14" s="194"/>
      <c r="I14" s="194"/>
      <c r="J14" s="194"/>
      <c r="K14" s="194"/>
      <c r="L14" s="194"/>
    </row>
    <row r="15" spans="1:12" ht="15" customHeight="1" x14ac:dyDescent="0.15">
      <c r="A15" s="70" t="s">
        <v>26</v>
      </c>
      <c r="B15" s="194">
        <f>+'[2]HUE 04-99'!D1398</f>
        <v>364.12894656879996</v>
      </c>
      <c r="C15" s="194">
        <f>+'[2]VAC-LE 04-01'!D1410</f>
        <v>7973.2458000000006</v>
      </c>
      <c r="D15" s="431">
        <f>+'[2]F AL 04-99'!D1398</f>
        <v>0</v>
      </c>
      <c r="E15" s="431">
        <f>+'[2]F LL 04-99)'!D1398</f>
        <v>0</v>
      </c>
      <c r="F15" s="194">
        <f>+'[2]L OV 04-99)'!D1398</f>
        <v>0</v>
      </c>
      <c r="H15" s="194"/>
      <c r="I15" s="194"/>
      <c r="J15" s="194"/>
      <c r="K15" s="194"/>
      <c r="L15" s="194"/>
    </row>
    <row r="16" spans="1:12" ht="15" customHeight="1" x14ac:dyDescent="0.15">
      <c r="A16" s="70" t="s">
        <v>27</v>
      </c>
      <c r="B16" s="194">
        <f>+'[2]HUE 04-99'!D1401</f>
        <v>1296.5493580319999</v>
      </c>
      <c r="C16" s="194">
        <f>+'[2]VAC-LE 04-01'!D1413</f>
        <v>108888.055314966</v>
      </c>
      <c r="D16" s="431">
        <f>+'[2]F AL 04-99'!D1401</f>
        <v>0</v>
      </c>
      <c r="E16" s="431">
        <f>+'[2]F LL 04-99)'!D1401</f>
        <v>0</v>
      </c>
      <c r="F16" s="194">
        <f>+'[2]L OV 04-99)'!D1401</f>
        <v>3.7032329440000002</v>
      </c>
      <c r="H16" s="194"/>
      <c r="I16" s="194"/>
      <c r="J16" s="194"/>
      <c r="K16" s="194"/>
      <c r="L16" s="194"/>
    </row>
    <row r="17" spans="1:12" ht="15" customHeight="1" x14ac:dyDescent="0.15">
      <c r="A17" s="70" t="s">
        <v>28</v>
      </c>
      <c r="B17" s="194">
        <f>+'[2]HUE 04-99'!D1404</f>
        <v>1225.2145654240001</v>
      </c>
      <c r="C17" s="194">
        <f>+'[2]VAC-LE 04-01'!D1416</f>
        <v>22250.639545390557</v>
      </c>
      <c r="D17" s="431">
        <f>+'[2]F AL 04-99'!D1404</f>
        <v>0</v>
      </c>
      <c r="E17" s="431">
        <f>+'[2]F LL 04-99)'!D1404</f>
        <v>0</v>
      </c>
      <c r="F17" s="194">
        <f>+'[2]L OV 04-99)'!D1404</f>
        <v>19.720188445000602</v>
      </c>
      <c r="H17" s="194"/>
      <c r="I17" s="194"/>
      <c r="J17" s="194"/>
      <c r="K17" s="194"/>
      <c r="L17" s="194"/>
    </row>
    <row r="18" spans="1:12" ht="15" customHeight="1" x14ac:dyDescent="0.15">
      <c r="A18" s="70" t="s">
        <v>29</v>
      </c>
      <c r="B18" s="194">
        <f>+'[2]HUE 04-99'!D1407</f>
        <v>139296.42850202802</v>
      </c>
      <c r="C18" s="194">
        <f>+'[2]VAC-LE 04-01'!D1419</f>
        <v>354212.14084524999</v>
      </c>
      <c r="D18" s="431">
        <f>+'[2]F AL 04-99'!D1407</f>
        <v>27.547696999999999</v>
      </c>
      <c r="E18" s="431">
        <f>+'[2]F LL 04-99)'!D1407</f>
        <v>2.2394880000000001</v>
      </c>
      <c r="F18" s="194">
        <f>+'[2]L OV 04-99)'!D1407</f>
        <v>123.0931052</v>
      </c>
      <c r="H18" s="194"/>
      <c r="I18" s="194"/>
      <c r="J18" s="194"/>
      <c r="K18" s="194"/>
      <c r="L18" s="194"/>
    </row>
    <row r="19" spans="1:12" ht="15" customHeight="1" x14ac:dyDescent="0.15">
      <c r="A19" s="70" t="s">
        <v>30</v>
      </c>
      <c r="B19" s="194">
        <f>+'[2]HUE 04-99'!D1410</f>
        <v>207306.33633737499</v>
      </c>
      <c r="C19" s="194">
        <f>+'[2]VAC-LE 04-01'!D1422</f>
        <v>101493.66352355102</v>
      </c>
      <c r="D19" s="431">
        <f>+'[2]F AL 04-99'!D1410</f>
        <v>0</v>
      </c>
      <c r="E19" s="431">
        <f>+'[2]F LL 04-99)'!D1410</f>
        <v>0</v>
      </c>
      <c r="F19" s="194">
        <f>+'[2]L OV 04-99)'!D1410</f>
        <v>0</v>
      </c>
      <c r="H19" s="194"/>
      <c r="I19" s="194"/>
      <c r="J19" s="194"/>
      <c r="K19" s="194"/>
      <c r="L19" s="194"/>
    </row>
    <row r="20" spans="1:12" ht="15" customHeight="1" x14ac:dyDescent="0.15">
      <c r="A20" s="70" t="s">
        <v>31</v>
      </c>
      <c r="B20" s="194">
        <f>+'[2]HUE 04-99'!D1413</f>
        <v>1160.2946447280001</v>
      </c>
      <c r="C20" s="194">
        <f>+'[2]VAC-LE 04-01'!D1425</f>
        <v>63529.605474580363</v>
      </c>
      <c r="D20" s="431">
        <f>+'[2]F AL 04-99'!D1413</f>
        <v>5.6456702793599991</v>
      </c>
      <c r="E20" s="431">
        <f>+'[2]F LL 04-99)'!D1413</f>
        <v>0</v>
      </c>
      <c r="F20" s="194">
        <f>+'[2]L OV 04-99)'!D1413</f>
        <v>130.527776496255</v>
      </c>
      <c r="H20" s="194"/>
      <c r="I20" s="194"/>
      <c r="J20" s="194"/>
      <c r="K20" s="194"/>
      <c r="L20" s="194"/>
    </row>
    <row r="21" spans="1:12" ht="15" customHeight="1" x14ac:dyDescent="0.15">
      <c r="A21" s="70" t="s">
        <v>32</v>
      </c>
      <c r="B21" s="194">
        <f>+'[2]HUE 04-99'!D1416</f>
        <v>142.97723908200001</v>
      </c>
      <c r="C21" s="194">
        <f>+'[2]VAC-LE 04-01'!D1428</f>
        <v>38856.149197434337</v>
      </c>
      <c r="D21" s="431">
        <f>+'[2]F AL 04-99'!D1416</f>
        <v>209.04712999999998</v>
      </c>
      <c r="E21" s="431">
        <f>+'[2]F LL 04-99)'!D1416</f>
        <v>14.4618324</v>
      </c>
      <c r="F21" s="194">
        <f>+'[2]L OV 04-99)'!D1416</f>
        <v>736.45811417999994</v>
      </c>
      <c r="H21" s="194"/>
      <c r="I21" s="194"/>
      <c r="J21" s="194"/>
      <c r="K21" s="194"/>
      <c r="L21" s="194"/>
    </row>
    <row r="22" spans="1:12" ht="15" customHeight="1" x14ac:dyDescent="0.15">
      <c r="A22" s="70" t="s">
        <v>33</v>
      </c>
      <c r="B22" s="194">
        <f>+'[2]HUE 04-99'!D1419</f>
        <v>977.86285764939998</v>
      </c>
      <c r="C22" s="194">
        <f>+'[2]VAC-LE 04-01'!D1431</f>
        <v>61123.460588100002</v>
      </c>
      <c r="D22" s="431">
        <f>+'[2]F AL 04-99'!D1419</f>
        <v>203.87913839999999</v>
      </c>
      <c r="E22" s="431">
        <f>+'[2]F LL 04-99)'!D1419</f>
        <v>98.025228000000013</v>
      </c>
      <c r="F22" s="194">
        <f>+'[2]L OV 04-99)'!D1419</f>
        <v>1594.6475832000001</v>
      </c>
      <c r="H22" s="194"/>
      <c r="I22" s="194"/>
      <c r="J22" s="194"/>
      <c r="K22" s="194"/>
      <c r="L22" s="194"/>
    </row>
    <row r="23" spans="1:12" ht="15" customHeight="1" x14ac:dyDescent="0.15">
      <c r="A23" s="70" t="s">
        <v>34</v>
      </c>
      <c r="B23" s="194">
        <f>+'[2]HUE 04-99'!D1422</f>
        <v>555.02738192239997</v>
      </c>
      <c r="C23" s="194">
        <f>+'[2]VAC-LE 04-01'!D1434</f>
        <v>21782.803799999998</v>
      </c>
      <c r="D23" s="431">
        <f>+'[2]F AL 04-99'!D1422</f>
        <v>95.287864999999996</v>
      </c>
      <c r="E23" s="431">
        <f>+'[2]F LL 04-99)'!D1422</f>
        <v>11.534054000000001</v>
      </c>
      <c r="F23" s="194">
        <f>+'[2]L OV 04-99)'!D1422</f>
        <v>197.29185899999999</v>
      </c>
      <c r="H23" s="194"/>
      <c r="I23" s="194"/>
      <c r="J23" s="194"/>
      <c r="K23" s="194"/>
      <c r="L23" s="194"/>
    </row>
    <row r="24" spans="1:12" ht="15" customHeight="1" x14ac:dyDescent="0.15">
      <c r="A24" s="70" t="s">
        <v>35</v>
      </c>
      <c r="B24" s="194">
        <f>+'[2]HUE 04-99'!D1425</f>
        <v>17769.918460463003</v>
      </c>
      <c r="C24" s="194">
        <f>+'[2]VAC-LE 04-01'!D1437</f>
        <v>335873.73530000006</v>
      </c>
      <c r="D24" s="431">
        <f>+'[2]F AL 04-99'!D1425</f>
        <v>135.08259999999996</v>
      </c>
      <c r="E24" s="431">
        <f>+'[2]F LL 04-99)'!D1425</f>
        <v>36.756820000000005</v>
      </c>
      <c r="F24" s="194">
        <f>+'[2]L OV 04-99)'!D1425</f>
        <v>47.642514999999996</v>
      </c>
      <c r="H24" s="194"/>
      <c r="I24" s="194"/>
      <c r="J24" s="194"/>
      <c r="K24" s="194"/>
      <c r="L24" s="194"/>
    </row>
    <row r="25" spans="1:12" ht="15" customHeight="1" x14ac:dyDescent="0.15">
      <c r="A25" s="70" t="s">
        <v>36</v>
      </c>
      <c r="B25" s="194">
        <f>+'[2]HUE 04-99'!D1428</f>
        <v>309.28972121999993</v>
      </c>
      <c r="C25" s="194">
        <f>+'[2]VAC-LE 04-01'!D1440</f>
        <v>17867.512536095193</v>
      </c>
      <c r="D25" s="431">
        <f>+'[2]F AL 04-99'!D1428</f>
        <v>55.948596799644164</v>
      </c>
      <c r="E25" s="431">
        <f>+'[2]F LL 04-99)'!D1428</f>
        <v>7.8928367000000001</v>
      </c>
      <c r="F25" s="194">
        <f>+'[2]L OV 04-99)'!D1428</f>
        <v>3.7241310000000003</v>
      </c>
      <c r="H25" s="194"/>
      <c r="I25" s="194"/>
      <c r="J25" s="194"/>
      <c r="K25" s="194"/>
      <c r="L25" s="194"/>
    </row>
    <row r="26" spans="1:12" ht="15" customHeight="1" x14ac:dyDescent="0.15">
      <c r="A26" s="70" t="s">
        <v>37</v>
      </c>
      <c r="B26" s="194">
        <f>+'[2]HUE 04-99'!D1431</f>
        <v>4951.8719881400002</v>
      </c>
      <c r="C26" s="194">
        <f>+'[2]VAC-LE 04-01'!D1443</f>
        <v>23228.665107430003</v>
      </c>
      <c r="D26" s="431">
        <f>+'[2]F AL 04-99'!D1431</f>
        <v>108.114521</v>
      </c>
      <c r="E26" s="431">
        <f>+'[2]F LL 04-99)'!D1431</f>
        <v>0</v>
      </c>
      <c r="F26" s="194">
        <f>+'[2]L OV 04-99)'!D1431</f>
        <v>0</v>
      </c>
      <c r="H26" s="194"/>
      <c r="I26" s="194"/>
      <c r="J26" s="194"/>
      <c r="K26" s="194"/>
      <c r="L26" s="194"/>
    </row>
    <row r="27" spans="1:12" ht="15" customHeight="1" x14ac:dyDescent="0.15">
      <c r="A27" s="70" t="s">
        <v>38</v>
      </c>
      <c r="B27" s="194">
        <f>+'[2]HUE 04-99'!D1434</f>
        <v>725.87216871199996</v>
      </c>
      <c r="C27" s="194">
        <f>+'[2]VAC-LE 04-01'!D1446</f>
        <v>46115.372179999998</v>
      </c>
      <c r="D27" s="431">
        <f>+'[2]F AL 04-99'!D1434</f>
        <v>110.58165000000001</v>
      </c>
      <c r="E27" s="431">
        <f>+'[2]F LL 04-99)'!D1434</f>
        <v>9.2830500000000029</v>
      </c>
      <c r="F27" s="194">
        <f>+'[2]L OV 04-99)'!D1434</f>
        <v>149.87475000000001</v>
      </c>
      <c r="H27" s="194"/>
      <c r="I27" s="194"/>
      <c r="J27" s="194"/>
      <c r="K27" s="194"/>
      <c r="L27" s="194"/>
    </row>
    <row r="28" spans="1:12" ht="15" customHeight="1" x14ac:dyDescent="0.15">
      <c r="A28" s="70" t="s">
        <v>39</v>
      </c>
      <c r="B28" s="194">
        <f>SUM(B29:B30)</f>
        <v>440.21759366000003</v>
      </c>
      <c r="C28" s="194">
        <f t="shared" ref="C28:F28" si="1">SUM(C29:C30)</f>
        <v>32252.75258</v>
      </c>
      <c r="D28" s="431">
        <f t="shared" si="1"/>
        <v>72.868802399999993</v>
      </c>
      <c r="E28" s="431">
        <f t="shared" si="1"/>
        <v>30.61449</v>
      </c>
      <c r="F28" s="194">
        <f t="shared" si="1"/>
        <v>120.80582199999999</v>
      </c>
      <c r="H28" s="194"/>
      <c r="I28" s="194"/>
      <c r="J28" s="194"/>
      <c r="K28" s="194"/>
      <c r="L28" s="194"/>
    </row>
    <row r="29" spans="1:12" ht="15" customHeight="1" x14ac:dyDescent="0.15">
      <c r="A29" s="70" t="s">
        <v>40</v>
      </c>
      <c r="B29" s="194">
        <f>+'[2]HUE 04-99'!D1440</f>
        <v>227.61292574000001</v>
      </c>
      <c r="C29" s="194">
        <f>+'[2]VAC-LE 04-01'!D1452</f>
        <v>17771.01698</v>
      </c>
      <c r="D29" s="431">
        <f>+'[2]F AL 04-99'!D1440</f>
        <v>58.338453999999999</v>
      </c>
      <c r="E29" s="431">
        <f>+'[2]F LL 04-99)'!D1440</f>
        <v>18.741340000000001</v>
      </c>
      <c r="F29" s="194">
        <f>+'[2]L OV 04-99)'!D1440</f>
        <v>100.11751699999999</v>
      </c>
      <c r="H29" s="194"/>
      <c r="I29" s="194"/>
      <c r="J29" s="194"/>
      <c r="K29" s="194"/>
      <c r="L29" s="194"/>
    </row>
    <row r="30" spans="1:12" ht="15" customHeight="1" x14ac:dyDescent="0.15">
      <c r="A30" s="70" t="s">
        <v>41</v>
      </c>
      <c r="B30" s="194">
        <f>+'[2]HUE 04-99'!D1443</f>
        <v>212.60466792</v>
      </c>
      <c r="C30" s="194">
        <f>+'[2]VAC-LE 04-01'!D1455</f>
        <v>14481.735599999998</v>
      </c>
      <c r="D30" s="431">
        <f>+'[2]F AL 04-99'!D1443</f>
        <v>14.530348400000001</v>
      </c>
      <c r="E30" s="431">
        <f>+'[2]F LL 04-99)'!D1443</f>
        <v>11.873149999999999</v>
      </c>
      <c r="F30" s="194">
        <f>+'[2]L OV 04-99)'!D1443</f>
        <v>20.688305</v>
      </c>
      <c r="H30" s="194"/>
      <c r="I30" s="194"/>
      <c r="J30" s="194"/>
      <c r="K30" s="194"/>
      <c r="L30" s="194"/>
    </row>
    <row r="31" spans="1:12" ht="15" customHeight="1" x14ac:dyDescent="0.15">
      <c r="A31" s="70" t="s">
        <v>42</v>
      </c>
      <c r="B31" s="194">
        <f>+'[2]HUE 04-99'!D1446</f>
        <v>749.23625747000006</v>
      </c>
      <c r="C31" s="194">
        <f>+'[2]VAC-LE 04-01'!D1458</f>
        <v>140381.99491590002</v>
      </c>
      <c r="D31" s="431">
        <f>+'[2]F AL 04-99'!D1446</f>
        <v>709.4208744</v>
      </c>
      <c r="E31" s="431">
        <f>+'[2]F LL 04-99)'!D1446</f>
        <v>41.613264000000001</v>
      </c>
      <c r="F31" s="194">
        <f>+'[2]L OV 04-99)'!D1446</f>
        <v>742.78360799999996</v>
      </c>
      <c r="H31" s="194"/>
      <c r="I31" s="194"/>
      <c r="J31" s="194"/>
      <c r="K31" s="194"/>
      <c r="L31" s="194"/>
    </row>
    <row r="32" spans="1:12" ht="15" customHeight="1" x14ac:dyDescent="0.15">
      <c r="A32" s="70" t="s">
        <v>43</v>
      </c>
      <c r="B32" s="194">
        <f>+'[2]HUE 04-99'!D1449</f>
        <v>1525.5568094899998</v>
      </c>
      <c r="C32" s="194">
        <f>+'[2]VAC-LE 04-01'!D1461</f>
        <v>136055.53350000002</v>
      </c>
      <c r="D32" s="431">
        <f>+'[2]F AL 04-99'!D1449</f>
        <v>2716.2159999999999</v>
      </c>
      <c r="E32" s="431">
        <f>+'[2]F LL 04-99)'!D1449</f>
        <v>446.82529999999997</v>
      </c>
      <c r="F32" s="194">
        <f>+'[2]L OV 04-99)'!D1449</f>
        <v>3096.8629999999994</v>
      </c>
      <c r="H32" s="194"/>
      <c r="I32" s="194"/>
      <c r="J32" s="194"/>
      <c r="K32" s="194"/>
      <c r="L32" s="194"/>
    </row>
    <row r="33" spans="1:12" ht="15" customHeight="1" x14ac:dyDescent="0.15">
      <c r="A33" s="70" t="s">
        <v>44</v>
      </c>
      <c r="B33" s="194">
        <f>+'[2]HUE 04-99'!D1452</f>
        <v>13975.590539687</v>
      </c>
      <c r="C33" s="194">
        <f>+'[2]VAC-LE 04-01'!D1464</f>
        <v>34447.25567450087</v>
      </c>
      <c r="D33" s="431">
        <f>+'[2]F AL 04-99'!D1452</f>
        <v>0</v>
      </c>
      <c r="E33" s="431">
        <f>+'[2]F LL 04-99)'!D1452</f>
        <v>0</v>
      </c>
      <c r="F33" s="194">
        <f>+'[2]L OV 04-99)'!D1452</f>
        <v>0</v>
      </c>
      <c r="H33" s="194"/>
      <c r="I33" s="194"/>
      <c r="J33" s="194"/>
      <c r="K33" s="194"/>
      <c r="L33" s="194"/>
    </row>
    <row r="34" spans="1:12" ht="15" customHeight="1" x14ac:dyDescent="0.15">
      <c r="A34" s="70" t="s">
        <v>45</v>
      </c>
      <c r="B34" s="194">
        <f>+'[2]HUE 04-99'!D1455</f>
        <v>4643.7214466380001</v>
      </c>
      <c r="C34" s="194">
        <f>+'[2]VAC-LE 04-01'!D1467</f>
        <v>1378.3331538000002</v>
      </c>
      <c r="D34" s="431">
        <f>+'[2]F AL 04-99'!D1455</f>
        <v>0</v>
      </c>
      <c r="E34" s="431">
        <f>+'[2]F LL 04-99)'!D1455</f>
        <v>0</v>
      </c>
      <c r="F34" s="194">
        <f>+'[2]L OV 04-99)'!D1455</f>
        <v>0</v>
      </c>
      <c r="H34" s="194"/>
      <c r="I34" s="194"/>
      <c r="J34" s="194"/>
      <c r="K34" s="194"/>
      <c r="L34" s="194"/>
    </row>
    <row r="35" spans="1:12" ht="15" customHeight="1" x14ac:dyDescent="0.15">
      <c r="A35" s="70" t="s">
        <v>46</v>
      </c>
      <c r="B35" s="194">
        <f>+'[2]HUE 04-99'!D1458</f>
        <v>3326.9199551739994</v>
      </c>
      <c r="C35" s="194">
        <f>+'[2]VAC-LE 04-01'!D1470</f>
        <v>3784.5998771200002</v>
      </c>
      <c r="D35" s="431">
        <f>+'[2]F AL 04-99'!D1458</f>
        <v>0</v>
      </c>
      <c r="E35" s="431">
        <f>+'[2]F LL 04-99)'!D1458</f>
        <v>0</v>
      </c>
      <c r="F35" s="194">
        <f>+'[2]L OV 04-99)'!D1458</f>
        <v>0</v>
      </c>
      <c r="H35" s="194"/>
      <c r="I35" s="194"/>
      <c r="J35" s="194"/>
      <c r="K35" s="194"/>
      <c r="L35" s="194"/>
    </row>
    <row r="36" spans="1:12" ht="15" customHeight="1" thickBot="1" x14ac:dyDescent="0.2">
      <c r="A36" s="71" t="s">
        <v>47</v>
      </c>
      <c r="B36" s="464">
        <f>+'[2]HUE 04-99'!D1461</f>
        <v>3151.3852939779999</v>
      </c>
      <c r="C36" s="464">
        <f>+'[2]VAC-LE 04-01'!D1473</f>
        <v>1342.465725132</v>
      </c>
      <c r="D36" s="463">
        <f>+'[2]F AL 04-99'!D1461</f>
        <v>0</v>
      </c>
      <c r="E36" s="463">
        <f>+'[2]F LL 04-99)'!D1461</f>
        <v>0</v>
      </c>
      <c r="F36" s="464">
        <f>+'[2]L OV 04-99)'!D1461</f>
        <v>0</v>
      </c>
      <c r="H36" s="194"/>
      <c r="I36" s="194"/>
      <c r="J36" s="194"/>
      <c r="K36" s="194"/>
      <c r="L36" s="194"/>
    </row>
    <row r="37" spans="1:12" ht="9" customHeight="1" x14ac:dyDescent="0.15">
      <c r="A37" s="468" t="s">
        <v>350</v>
      </c>
      <c r="B37" s="484"/>
      <c r="C37" s="481"/>
      <c r="D37" s="481"/>
      <c r="E37" s="177"/>
      <c r="F37" s="177"/>
    </row>
    <row r="38" spans="1:12" ht="9" customHeight="1" x14ac:dyDescent="0.15">
      <c r="A38" s="468" t="s">
        <v>321</v>
      </c>
      <c r="B38" s="484"/>
      <c r="C38" s="483"/>
      <c r="D38" s="483"/>
      <c r="E38" s="179"/>
      <c r="F38" s="179"/>
    </row>
    <row r="39" spans="1:12" ht="9" customHeight="1" x14ac:dyDescent="0.15">
      <c r="A39" s="470" t="s">
        <v>320</v>
      </c>
      <c r="B39" s="487"/>
      <c r="C39" s="483"/>
      <c r="D39" s="483"/>
      <c r="E39" s="179"/>
      <c r="F39" s="179"/>
    </row>
    <row r="40" spans="1:12" ht="13.35" customHeight="1" x14ac:dyDescent="0.15">
      <c r="A40" s="470"/>
      <c r="B40" s="605"/>
      <c r="C40" s="605"/>
      <c r="D40" s="605"/>
      <c r="E40" s="605"/>
      <c r="F40" s="605"/>
    </row>
    <row r="43" spans="1:12" ht="13.35" customHeight="1" x14ac:dyDescent="0.15">
      <c r="A43" s="22"/>
    </row>
    <row r="44" spans="1:12" ht="13.35" customHeight="1" x14ac:dyDescent="0.15">
      <c r="A44" s="30"/>
    </row>
    <row r="45" spans="1:12" ht="13.35" customHeight="1" x14ac:dyDescent="0.15">
      <c r="A45" s="22"/>
    </row>
  </sheetData>
  <printOptions horizontalCentered="1" verticalCentered="1"/>
  <pageMargins left="0" right="0" top="0" bottom="0" header="0" footer="0"/>
  <pageSetup paperSize="8" orientation="portrait" r:id="rId1"/>
  <headerFooter scaleWithDoc="0"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theme="9" tint="0.59999389629810485"/>
  </sheetPr>
  <dimension ref="A1:K45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.625" style="70" customWidth="1"/>
    <col min="2" max="6" width="13" style="70" customWidth="1"/>
    <col min="7" max="16384" width="7" style="70"/>
  </cols>
  <sheetData>
    <row r="1" spans="1:11" ht="13.35" customHeight="1" x14ac:dyDescent="0.15">
      <c r="A1" s="106"/>
      <c r="B1" s="106"/>
    </row>
    <row r="2" spans="1:11" ht="21.75" customHeight="1" x14ac:dyDescent="0.25">
      <c r="A2" s="184" t="s">
        <v>422</v>
      </c>
      <c r="B2" s="106"/>
    </row>
    <row r="3" spans="1:11" ht="13.35" customHeight="1" x14ac:dyDescent="0.15">
      <c r="A3" s="188" t="s">
        <v>343</v>
      </c>
      <c r="B3" s="101"/>
      <c r="C3" s="100"/>
      <c r="D3" s="100"/>
      <c r="E3" s="100"/>
      <c r="F3" s="100"/>
    </row>
    <row r="4" spans="1:11" ht="5.0999999999999996" customHeight="1" thickBot="1" x14ac:dyDescent="0.2"/>
    <row r="5" spans="1:11" ht="26.1" customHeight="1" x14ac:dyDescent="0.15">
      <c r="A5" s="768" t="s">
        <v>16</v>
      </c>
      <c r="B5" s="769" t="s">
        <v>562</v>
      </c>
      <c r="C5" s="770" t="s">
        <v>563</v>
      </c>
      <c r="D5" s="770" t="s">
        <v>561</v>
      </c>
      <c r="E5" s="770" t="s">
        <v>621</v>
      </c>
      <c r="F5" s="769" t="s">
        <v>622</v>
      </c>
    </row>
    <row r="6" spans="1:11" ht="18" customHeight="1" x14ac:dyDescent="0.15">
      <c r="A6" s="651" t="s">
        <v>87</v>
      </c>
      <c r="B6" s="658">
        <f>('C 11'!B6/'C 10'!B6)*1000</f>
        <v>17.801140927001413</v>
      </c>
      <c r="C6" s="656">
        <f>('C 11'!C6/'C 10'!C6)*1000</f>
        <v>2358.065899717833</v>
      </c>
      <c r="D6" s="659">
        <f>('C 11'!D6/'C 10'!D6)*1000</f>
        <v>2.086756865598248</v>
      </c>
      <c r="E6" s="659">
        <f>('C 11'!E6/'C 10'!E6)*1000</f>
        <v>2.0612550805006467</v>
      </c>
      <c r="F6" s="659">
        <f>('C 11'!F6/'C 10'!F6)*1000</f>
        <v>1.8887629783511333</v>
      </c>
    </row>
    <row r="7" spans="1:11" ht="5.0999999999999996" customHeight="1" x14ac:dyDescent="0.15">
      <c r="A7" s="106"/>
      <c r="B7" s="559"/>
      <c r="C7" s="193"/>
      <c r="D7" s="562"/>
      <c r="E7" s="562"/>
      <c r="F7" s="562"/>
    </row>
    <row r="8" spans="1:11" ht="15" customHeight="1" x14ac:dyDescent="0.15">
      <c r="A8" s="70" t="s">
        <v>19</v>
      </c>
      <c r="B8" s="560">
        <f>'C 11'!B8/'C 10'!B8*1000</f>
        <v>8.9949062978775274</v>
      </c>
      <c r="C8" s="194">
        <f>'C 11'!C8/'C 10'!C8*1000</f>
        <v>979.57801255230129</v>
      </c>
      <c r="D8" s="563">
        <v>0</v>
      </c>
      <c r="E8" s="563">
        <v>0</v>
      </c>
      <c r="F8" s="563">
        <v>0</v>
      </c>
      <c r="K8" s="986"/>
    </row>
    <row r="9" spans="1:11" ht="15" customHeight="1" x14ac:dyDescent="0.15">
      <c r="A9" s="70" t="s">
        <v>20</v>
      </c>
      <c r="B9" s="560">
        <f>'C 11'!B9/'C 10'!B9*1000</f>
        <v>12.830461575320287</v>
      </c>
      <c r="C9" s="194">
        <f>'C 11'!C9/'C 10'!C9*1000</f>
        <v>1767.7069261340507</v>
      </c>
      <c r="D9" s="563">
        <v>0</v>
      </c>
      <c r="E9" s="563">
        <v>0</v>
      </c>
      <c r="F9" s="563">
        <f>'C 11'!F9/'C 10'!F9*1000</f>
        <v>1.0999147388073776</v>
      </c>
    </row>
    <row r="10" spans="1:11" ht="15" customHeight="1" x14ac:dyDescent="0.15">
      <c r="A10" s="70" t="s">
        <v>21</v>
      </c>
      <c r="B10" s="560">
        <f>'C 11'!B10/'C 10'!B10*1000</f>
        <v>16.659709106659442</v>
      </c>
      <c r="C10" s="194">
        <f>'C 11'!C10/'C 10'!C10*1000</f>
        <v>2565.1819999039749</v>
      </c>
      <c r="D10" s="563">
        <v>0</v>
      </c>
      <c r="E10" s="563">
        <v>0</v>
      </c>
      <c r="F10" s="563">
        <v>0</v>
      </c>
    </row>
    <row r="11" spans="1:11" ht="15" customHeight="1" x14ac:dyDescent="0.15">
      <c r="A11" s="70" t="s">
        <v>22</v>
      </c>
      <c r="B11" s="560">
        <f>'C 11'!B11/'C 10'!B11*1000</f>
        <v>17.903379516271062</v>
      </c>
      <c r="C11" s="194">
        <f>'C 11'!C11/'C 10'!C11*1000</f>
        <v>3143.0824549815557</v>
      </c>
      <c r="D11" s="563">
        <f>'C 11'!D11/'C 10'!D11*1000</f>
        <v>3.4468605067985165</v>
      </c>
      <c r="E11" s="563">
        <v>0</v>
      </c>
      <c r="F11" s="563">
        <f>'C 11'!F11/'C 10'!F11*1000</f>
        <v>3.031290072800978</v>
      </c>
    </row>
    <row r="12" spans="1:11" ht="15" customHeight="1" x14ac:dyDescent="0.15">
      <c r="A12" s="70" t="s">
        <v>23</v>
      </c>
      <c r="B12" s="560">
        <f>'C 11'!B12/'C 10'!B12*1000</f>
        <v>5.6657627863468116</v>
      </c>
      <c r="C12" s="194">
        <f>'C 11'!C12/'C 10'!C12*1000</f>
        <v>2323.2986443363666</v>
      </c>
      <c r="D12" s="563">
        <v>0</v>
      </c>
      <c r="E12" s="563">
        <v>0</v>
      </c>
      <c r="F12" s="563">
        <f>'C 11'!F12/'C 10'!F12*1000</f>
        <v>1.5598945317735751</v>
      </c>
    </row>
    <row r="13" spans="1:11" ht="15" customHeight="1" x14ac:dyDescent="0.15">
      <c r="A13" s="70" t="s">
        <v>24</v>
      </c>
      <c r="B13" s="560">
        <f>'C 11'!B13/'C 10'!B13*1000</f>
        <v>7.2729747891964251</v>
      </c>
      <c r="C13" s="194">
        <f>'C 11'!C13/'C 10'!C13*1000</f>
        <v>2444.863912633808</v>
      </c>
      <c r="D13" s="563">
        <v>0</v>
      </c>
      <c r="E13" s="563">
        <v>0</v>
      </c>
      <c r="F13" s="563">
        <f>'C 11'!F13/'C 10'!F13*1000</f>
        <v>1.6374598229477186</v>
      </c>
    </row>
    <row r="14" spans="1:11" ht="15" customHeight="1" x14ac:dyDescent="0.15">
      <c r="A14" s="70" t="s">
        <v>25</v>
      </c>
      <c r="B14" s="560">
        <f>'C 11'!B14/'C 10'!B14*1000</f>
        <v>4.3135632932462009</v>
      </c>
      <c r="C14" s="194">
        <f>'C 11'!C14/'C 10'!C14*1000</f>
        <v>2213.0332203952021</v>
      </c>
      <c r="D14" s="563">
        <v>0</v>
      </c>
      <c r="E14" s="563">
        <v>0</v>
      </c>
      <c r="F14" s="563">
        <f>'C 11'!F14/'C 10'!F14*1000</f>
        <v>1.2790603595255132</v>
      </c>
    </row>
    <row r="15" spans="1:11" ht="15" customHeight="1" x14ac:dyDescent="0.15">
      <c r="A15" s="70" t="s">
        <v>26</v>
      </c>
      <c r="B15" s="560">
        <f>'C 11'!B15/'C 10'!B15*1000</f>
        <v>4.6739977411369864</v>
      </c>
      <c r="C15" s="194">
        <f>'C 11'!C15/'C 10'!C15*1000</f>
        <v>1442.1143243858362</v>
      </c>
      <c r="D15" s="563">
        <v>0</v>
      </c>
      <c r="E15" s="563">
        <v>0</v>
      </c>
      <c r="F15" s="563">
        <v>0</v>
      </c>
    </row>
    <row r="16" spans="1:11" ht="15" customHeight="1" x14ac:dyDescent="0.15">
      <c r="A16" s="70" t="s">
        <v>27</v>
      </c>
      <c r="B16" s="560">
        <f>'C 11'!B16/'C 10'!B16*1000</f>
        <v>9.8360352875676789</v>
      </c>
      <c r="C16" s="194">
        <f>'C 11'!C16/'C 10'!C16*1000</f>
        <v>1309.248976753564</v>
      </c>
      <c r="D16" s="563">
        <v>0</v>
      </c>
      <c r="E16" s="563">
        <v>0</v>
      </c>
      <c r="F16" s="563">
        <f>'C 11'!F16/'C 10'!F16*1000</f>
        <v>0.61170018896597289</v>
      </c>
    </row>
    <row r="17" spans="1:6" ht="15" customHeight="1" x14ac:dyDescent="0.15">
      <c r="A17" s="70" t="s">
        <v>28</v>
      </c>
      <c r="B17" s="560">
        <f>'C 11'!B17/'C 10'!B17*1000</f>
        <v>6.2676907715274055</v>
      </c>
      <c r="C17" s="194">
        <f>'C 11'!C17/'C 10'!C17*1000</f>
        <v>1178.1240327954124</v>
      </c>
      <c r="D17" s="563">
        <v>0</v>
      </c>
      <c r="E17" s="563">
        <v>0</v>
      </c>
      <c r="F17" s="563">
        <f>'C 11'!F17/'C 10'!F17*1000</f>
        <v>1.9183062689689301</v>
      </c>
    </row>
    <row r="18" spans="1:6" ht="15" customHeight="1" x14ac:dyDescent="0.15">
      <c r="A18" s="70" t="s">
        <v>29</v>
      </c>
      <c r="B18" s="560">
        <f>'C 11'!B18/'C 10'!B18*1000</f>
        <v>18.594778426114722</v>
      </c>
      <c r="C18" s="194">
        <f>'C 11'!C18/'C 10'!C18*1000</f>
        <v>4897.774153107558</v>
      </c>
      <c r="D18" s="563">
        <f>'C 11'!D18/'C 10'!D18*1000</f>
        <v>1.6617321461963963</v>
      </c>
      <c r="E18" s="563">
        <f>'C 11'!E18/'C 10'!E18*1000</f>
        <v>1.559532033426184</v>
      </c>
      <c r="F18" s="563">
        <f>'C 11'!F18/'C 10'!F18*1000</f>
        <v>1.3734181286708913</v>
      </c>
    </row>
    <row r="19" spans="1:6" ht="15" customHeight="1" x14ac:dyDescent="0.15">
      <c r="A19" s="70" t="s">
        <v>30</v>
      </c>
      <c r="B19" s="560">
        <f>'C 11'!B19/'C 10'!B19*1000</f>
        <v>20.360568347790153</v>
      </c>
      <c r="C19" s="194">
        <f>'C 11'!C19/'C 10'!C19*1000</f>
        <v>5281.2001052950245</v>
      </c>
      <c r="D19" s="563">
        <v>0</v>
      </c>
      <c r="E19" s="563">
        <v>0</v>
      </c>
      <c r="F19" s="563">
        <v>0</v>
      </c>
    </row>
    <row r="20" spans="1:6" ht="15" customHeight="1" x14ac:dyDescent="0.15">
      <c r="A20" s="70" t="s">
        <v>31</v>
      </c>
      <c r="B20" s="560">
        <f>'C 11'!B20/'C 10'!B20*1000</f>
        <v>7.115503372335696</v>
      </c>
      <c r="C20" s="194">
        <f>'C 11'!C20/'C 10'!C20*1000</f>
        <v>1541.8216682643263</v>
      </c>
      <c r="D20" s="563">
        <f>'C 11'!D20/'C 10'!D20*1000</f>
        <v>2.3185504227351124</v>
      </c>
      <c r="E20" s="563">
        <v>0</v>
      </c>
      <c r="F20" s="563">
        <f>'C 11'!F20/'C 10'!F20*1000</f>
        <v>1.6613139596565438</v>
      </c>
    </row>
    <row r="21" spans="1:6" ht="15" customHeight="1" x14ac:dyDescent="0.15">
      <c r="A21" s="70" t="s">
        <v>32</v>
      </c>
      <c r="B21" s="560">
        <f>'C 11'!B21/'C 10'!B21*1000</f>
        <v>5.149926633424724</v>
      </c>
      <c r="C21" s="194">
        <f>'C 11'!C21/'C 10'!C21*1000</f>
        <v>1242.2605200289122</v>
      </c>
      <c r="D21" s="563">
        <f>'C 11'!D21/'C 10'!D21*1000</f>
        <v>1.9535654343600475</v>
      </c>
      <c r="E21" s="563">
        <f>'C 11'!E21/'C 10'!E21*1000</f>
        <v>1.6892690573531131</v>
      </c>
      <c r="F21" s="563">
        <f>'C 11'!F21/'C 10'!F21*1000</f>
        <v>1.8572148368256336</v>
      </c>
    </row>
    <row r="22" spans="1:6" ht="15" customHeight="1" x14ac:dyDescent="0.15">
      <c r="A22" s="70" t="s">
        <v>33</v>
      </c>
      <c r="B22" s="560">
        <f>'C 11'!B22/'C 10'!B22*1000</f>
        <v>7.3538307335504793</v>
      </c>
      <c r="C22" s="194">
        <f>'C 11'!C22/'C 10'!C22*1000</f>
        <v>1462.6015762141296</v>
      </c>
      <c r="D22" s="563">
        <f>'C 11'!D22/'C 10'!D22*1000</f>
        <v>2.8549303124081051</v>
      </c>
      <c r="E22" s="563">
        <f>'C 11'!E22/'C 10'!E22*1000</f>
        <v>2.6702595478071371</v>
      </c>
      <c r="F22" s="563">
        <f>'C 11'!F22/'C 10'!F22*1000</f>
        <v>1.8268953022948358</v>
      </c>
    </row>
    <row r="23" spans="1:6" ht="15" customHeight="1" x14ac:dyDescent="0.15">
      <c r="A23" s="70" t="s">
        <v>34</v>
      </c>
      <c r="B23" s="560">
        <f>'C 11'!B23/'C 10'!B23*1000</f>
        <v>4.7586912931436318</v>
      </c>
      <c r="C23" s="194">
        <f>'C 11'!C23/'C 10'!C23*1000</f>
        <v>1731.8407091841466</v>
      </c>
      <c r="D23" s="563">
        <f>'C 11'!D23/'C 10'!D23*1000</f>
        <v>1.8337376216569476</v>
      </c>
      <c r="E23" s="563">
        <f>'C 11'!E23/'C 10'!E23*1000</f>
        <v>1.8489987175376725</v>
      </c>
      <c r="F23" s="563">
        <f>'C 11'!F23/'C 10'!F23*1000</f>
        <v>1.5431389586315318</v>
      </c>
    </row>
    <row r="24" spans="1:6" ht="15" customHeight="1" x14ac:dyDescent="0.15">
      <c r="A24" s="70" t="s">
        <v>35</v>
      </c>
      <c r="B24" s="560">
        <f>'C 11'!B24/'C 10'!B24*1000</f>
        <v>15.638130359629834</v>
      </c>
      <c r="C24" s="194">
        <f>'C 11'!C24/'C 10'!C24*1000</f>
        <v>4712.986543995642</v>
      </c>
      <c r="D24" s="563">
        <f>'C 11'!D24/'C 10'!D24*1000</f>
        <v>1.972440680440972</v>
      </c>
      <c r="E24" s="563">
        <f>'C 11'!E24/'C 10'!E24*1000</f>
        <v>2.1174503139581775</v>
      </c>
      <c r="F24" s="563">
        <f>'C 11'!F24/'C 10'!F24*1000</f>
        <v>1.5069591965839</v>
      </c>
    </row>
    <row r="25" spans="1:6" ht="15" customHeight="1" x14ac:dyDescent="0.15">
      <c r="A25" s="70" t="s">
        <v>36</v>
      </c>
      <c r="B25" s="560">
        <f>'C 11'!B25/'C 10'!B25*1000</f>
        <v>9.1873680838778728</v>
      </c>
      <c r="C25" s="194">
        <f>'C 11'!C25/'C 10'!C25*1000</f>
        <v>3117.8767803795704</v>
      </c>
      <c r="D25" s="563">
        <f>'C 11'!D25/'C 10'!D25*1000</f>
        <v>2.1232058289872935</v>
      </c>
      <c r="E25" s="563">
        <f>'C 11'!E25/'C 10'!E25*1000</f>
        <v>1.9293172085064778</v>
      </c>
      <c r="F25" s="563">
        <f>'C 11'!F25/'C 10'!F25*1000</f>
        <v>1.5181944557684468</v>
      </c>
    </row>
    <row r="26" spans="1:6" ht="15" customHeight="1" x14ac:dyDescent="0.15">
      <c r="A26" s="70" t="s">
        <v>37</v>
      </c>
      <c r="B26" s="560">
        <f>'C 11'!B26/'C 10'!B26*1000</f>
        <v>16.2254633473596</v>
      </c>
      <c r="C26" s="194">
        <f>'C 11'!C26/'C 10'!C26*1000</f>
        <v>4301.3391347626703</v>
      </c>
      <c r="D26" s="563">
        <f>'C 11'!D26/'C 10'!D26*1000</f>
        <v>2.7909164386390621</v>
      </c>
      <c r="E26" s="563">
        <v>0</v>
      </c>
      <c r="F26" s="563">
        <v>0</v>
      </c>
    </row>
    <row r="27" spans="1:6" ht="15" customHeight="1" x14ac:dyDescent="0.15">
      <c r="A27" s="70" t="s">
        <v>38</v>
      </c>
      <c r="B27" s="560">
        <f>'C 11'!B27/'C 10'!B27*1000</f>
        <v>6.5252749289442988</v>
      </c>
      <c r="C27" s="194">
        <f>'C 11'!C27/'C 10'!C27*1000</f>
        <v>1636.2155647674522</v>
      </c>
      <c r="D27" s="563">
        <f>'C 11'!D27/'C 10'!D27*1000</f>
        <v>1.7483264822134388</v>
      </c>
      <c r="E27" s="563">
        <f>'C 11'!E27/'C 10'!E27*1000</f>
        <v>1.6019068162208805</v>
      </c>
      <c r="F27" s="563">
        <f>'C 11'!F27/'C 10'!F27*1000</f>
        <v>1.3338799394802421</v>
      </c>
    </row>
    <row r="28" spans="1:6" ht="15" customHeight="1" x14ac:dyDescent="0.15">
      <c r="A28" s="70" t="s">
        <v>39</v>
      </c>
      <c r="B28" s="560">
        <f>'C 11'!B28/'C 10'!B28*1000</f>
        <v>4.8627600604559866</v>
      </c>
      <c r="C28" s="194">
        <f>'C 11'!C28/'C 10'!C28*1000</f>
        <v>1121.3574016165292</v>
      </c>
      <c r="D28" s="563">
        <f>'C 11'!D28/'C 10'!D28*1000</f>
        <v>1.9405435177031767</v>
      </c>
      <c r="E28" s="563">
        <f>'C 11'!E28/'C 10'!E28*1000</f>
        <v>1.7601311999448064</v>
      </c>
      <c r="F28" s="563">
        <f>'C 11'!F28/'C 10'!F28*1000</f>
        <v>1.799231818655705</v>
      </c>
    </row>
    <row r="29" spans="1:6" ht="15" customHeight="1" x14ac:dyDescent="0.15">
      <c r="A29" s="70" t="s">
        <v>40</v>
      </c>
      <c r="B29" s="560">
        <f>'C 11'!B29/'C 10'!B29*1000</f>
        <v>5.3067928845414514</v>
      </c>
      <c r="C29" s="194">
        <f>'C 11'!C29/'C 10'!C29*1000</f>
        <v>1010.1516408340523</v>
      </c>
      <c r="D29" s="563">
        <f>'C 11'!D29/'C 10'!D29*1000</f>
        <v>1.997317689431807</v>
      </c>
      <c r="E29" s="563">
        <f>'C 11'!E29/'C 10'!E29*1000</f>
        <v>1.7146226544559622</v>
      </c>
      <c r="F29" s="563">
        <f>'C 11'!F29/'C 10'!F29*1000</f>
        <v>1.8325130321777645</v>
      </c>
    </row>
    <row r="30" spans="1:6" ht="15" customHeight="1" x14ac:dyDescent="0.15">
      <c r="A30" s="70" t="s">
        <v>41</v>
      </c>
      <c r="B30" s="560">
        <f>'C 11'!B30/'C 10'!B30*1000</f>
        <v>4.4629708127667707</v>
      </c>
      <c r="C30" s="194">
        <f>'C 11'!C30/'C 10'!C30*1000</f>
        <v>1296.5061139469612</v>
      </c>
      <c r="D30" s="563">
        <f>'C 11'!D30/'C 10'!D30*1000</f>
        <v>1.7417639078251397</v>
      </c>
      <c r="E30" s="563">
        <f>'C 11'!E30/'C 10'!E30*1000</f>
        <v>1.8370957759554385</v>
      </c>
      <c r="F30" s="563">
        <f>'C 11'!F30/'C 10'!F30*1000</f>
        <v>1.6538736110000798</v>
      </c>
    </row>
    <row r="31" spans="1:6" ht="15" customHeight="1" x14ac:dyDescent="0.15">
      <c r="A31" s="70" t="s">
        <v>42</v>
      </c>
      <c r="B31" s="560">
        <f>'C 11'!B31/'C 10'!B31*1000</f>
        <v>3.294310323373022</v>
      </c>
      <c r="C31" s="194">
        <f>'C 11'!C31/'C 10'!C31*1000</f>
        <v>1682.5766250770832</v>
      </c>
      <c r="D31" s="563">
        <f>'C 11'!D31/'C 10'!D31*1000</f>
        <v>2.0043251759454153</v>
      </c>
      <c r="E31" s="563">
        <f>'C 11'!E31/'C 10'!E31*1000</f>
        <v>1.9212033240997231</v>
      </c>
      <c r="F31" s="563">
        <f>'C 11'!F31/'C 10'!F31*1000</f>
        <v>1.596800326762259</v>
      </c>
    </row>
    <row r="32" spans="1:6" ht="15" customHeight="1" x14ac:dyDescent="0.15">
      <c r="A32" s="70" t="s">
        <v>43</v>
      </c>
      <c r="B32" s="560">
        <f>'C 11'!B32/'C 10'!B32*1000</f>
        <v>4.7413312545992907</v>
      </c>
      <c r="C32" s="194">
        <f>'C 11'!C32/'C 10'!C32*1000</f>
        <v>1399.0046460214908</v>
      </c>
      <c r="D32" s="563">
        <f>'C 11'!D32/'C 10'!D32*1000</f>
        <v>2.0929872011219244</v>
      </c>
      <c r="E32" s="563">
        <f>'C 11'!E32/'C 10'!E32*1000</f>
        <v>2.0311164143824718</v>
      </c>
      <c r="F32" s="563">
        <f>'C 11'!F32/'C 10'!F32*1000</f>
        <v>1.9935003991039471</v>
      </c>
    </row>
    <row r="33" spans="1:6" ht="15" customHeight="1" x14ac:dyDescent="0.15">
      <c r="A33" s="70" t="s">
        <v>44</v>
      </c>
      <c r="B33" s="560">
        <f>'C 11'!B33/'C 10'!B33*1000</f>
        <v>16.140252728537497</v>
      </c>
      <c r="C33" s="194">
        <f>'C 11'!C33/'C 10'!C33*1000</f>
        <v>1682.5426086535756</v>
      </c>
      <c r="D33" s="563">
        <v>0</v>
      </c>
      <c r="E33" s="563">
        <v>0</v>
      </c>
      <c r="F33" s="563">
        <v>0</v>
      </c>
    </row>
    <row r="34" spans="1:6" ht="15" customHeight="1" x14ac:dyDescent="0.15">
      <c r="A34" s="70" t="s">
        <v>45</v>
      </c>
      <c r="B34" s="560">
        <f>'C 11'!B34/'C 10'!B34*1000</f>
        <v>13.101900149437471</v>
      </c>
      <c r="C34" s="194">
        <f>'C 11'!C34/'C 10'!C34*1000</f>
        <v>1177.4754641987615</v>
      </c>
      <c r="D34" s="563">
        <v>0</v>
      </c>
      <c r="E34" s="563">
        <v>0</v>
      </c>
      <c r="F34" s="563">
        <v>0</v>
      </c>
    </row>
    <row r="35" spans="1:6" ht="15" customHeight="1" x14ac:dyDescent="0.15">
      <c r="A35" s="70" t="s">
        <v>46</v>
      </c>
      <c r="B35" s="560">
        <f>'C 11'!B35/'C 10'!B35*1000</f>
        <v>14.703356119421917</v>
      </c>
      <c r="C35" s="194">
        <f>'C 11'!C35/'C 10'!C35*1000</f>
        <v>1277.5020682261604</v>
      </c>
      <c r="D35" s="563">
        <v>0</v>
      </c>
      <c r="E35" s="563">
        <v>0</v>
      </c>
      <c r="F35" s="563">
        <v>0</v>
      </c>
    </row>
    <row r="36" spans="1:6" ht="15" customHeight="1" thickBot="1" x14ac:dyDescent="0.2">
      <c r="A36" s="71" t="s">
        <v>47</v>
      </c>
      <c r="B36" s="561">
        <f>'C 11'!B36/'C 10'!B36*1000</f>
        <v>15.892717203676924</v>
      </c>
      <c r="C36" s="464">
        <f>'C 11'!C36/'C 10'!C36*1000</f>
        <v>1410.6469966360771</v>
      </c>
      <c r="D36" s="564">
        <v>0</v>
      </c>
      <c r="E36" s="564">
        <v>0</v>
      </c>
      <c r="F36" s="564">
        <v>0</v>
      </c>
    </row>
    <row r="37" spans="1:6" ht="9" customHeight="1" x14ac:dyDescent="0.15">
      <c r="A37" s="468" t="s">
        <v>350</v>
      </c>
      <c r="B37" s="487"/>
      <c r="C37" s="485"/>
      <c r="D37" s="485"/>
      <c r="E37" s="187"/>
      <c r="F37" s="187"/>
    </row>
    <row r="38" spans="1:6" ht="9" customHeight="1" x14ac:dyDescent="0.15">
      <c r="A38" s="468" t="s">
        <v>321</v>
      </c>
      <c r="B38" s="483"/>
      <c r="C38" s="481"/>
      <c r="D38" s="481"/>
      <c r="E38" s="177"/>
      <c r="F38" s="177"/>
    </row>
    <row r="39" spans="1:6" ht="9" customHeight="1" x14ac:dyDescent="0.15">
      <c r="A39" s="470" t="s">
        <v>320</v>
      </c>
      <c r="B39" s="483"/>
      <c r="C39" s="483"/>
      <c r="D39" s="483"/>
      <c r="E39" s="179"/>
    </row>
    <row r="40" spans="1:6" ht="13.35" customHeight="1" x14ac:dyDescent="0.15">
      <c r="A40" s="11"/>
    </row>
    <row r="43" spans="1:6" ht="13.35" customHeight="1" x14ac:dyDescent="0.15">
      <c r="A43" s="22"/>
    </row>
    <row r="44" spans="1:6" ht="13.35" customHeight="1" x14ac:dyDescent="0.15">
      <c r="A44" s="30"/>
    </row>
    <row r="45" spans="1:6" ht="13.35" customHeight="1" x14ac:dyDescent="0.15">
      <c r="A45" s="22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4">
    <tabColor theme="9" tint="0.59999389629810485"/>
  </sheetPr>
  <dimension ref="A2:O36"/>
  <sheetViews>
    <sheetView showGridLines="0" zoomScaleNormal="100" workbookViewId="0">
      <selection activeCell="I34" sqref="I34"/>
    </sheetView>
  </sheetViews>
  <sheetFormatPr baseColWidth="10" defaultColWidth="7" defaultRowHeight="13.35" customHeight="1" x14ac:dyDescent="0.15"/>
  <cols>
    <col min="1" max="1" width="1" style="70" customWidth="1"/>
    <col min="2" max="2" width="16.75" style="70" customWidth="1"/>
    <col min="3" max="3" width="8.75" style="70" customWidth="1"/>
    <col min="4" max="15" width="9" style="70" customWidth="1"/>
    <col min="16" max="16384" width="7" style="70"/>
  </cols>
  <sheetData>
    <row r="2" spans="1:15" ht="18.75" customHeight="1" x14ac:dyDescent="0.25">
      <c r="A2" s="195" t="s">
        <v>423</v>
      </c>
      <c r="B2" s="183"/>
      <c r="C2" s="183"/>
    </row>
    <row r="3" spans="1:15" ht="13.35" customHeight="1" x14ac:dyDescent="0.15">
      <c r="A3" s="185" t="s">
        <v>218</v>
      </c>
      <c r="B3" s="183"/>
      <c r="C3" s="183"/>
    </row>
    <row r="4" spans="1:15" ht="6" customHeight="1" thickBot="1" x14ac:dyDescent="0.2"/>
    <row r="5" spans="1:15" ht="18" customHeight="1" x14ac:dyDescent="0.15">
      <c r="A5" s="1028" t="s">
        <v>74</v>
      </c>
      <c r="B5" s="1028"/>
      <c r="C5" s="768" t="s">
        <v>52</v>
      </c>
      <c r="D5" s="766" t="s">
        <v>53</v>
      </c>
      <c r="E5" s="766" t="s">
        <v>54</v>
      </c>
      <c r="F5" s="766" t="s">
        <v>55</v>
      </c>
      <c r="G5" s="766" t="s">
        <v>56</v>
      </c>
      <c r="H5" s="766" t="s">
        <v>57</v>
      </c>
      <c r="I5" s="766" t="s">
        <v>58</v>
      </c>
      <c r="J5" s="766" t="s">
        <v>59</v>
      </c>
      <c r="K5" s="766" t="s">
        <v>60</v>
      </c>
      <c r="L5" s="766" t="s">
        <v>61</v>
      </c>
      <c r="M5" s="766" t="s">
        <v>62</v>
      </c>
      <c r="N5" s="766" t="s">
        <v>63</v>
      </c>
      <c r="O5" s="766" t="s">
        <v>64</v>
      </c>
    </row>
    <row r="6" spans="1:15" ht="6" customHeight="1" x14ac:dyDescent="0.15">
      <c r="A6" s="864"/>
      <c r="B6" s="864"/>
      <c r="C6" s="864"/>
      <c r="D6" s="865"/>
      <c r="E6" s="865"/>
      <c r="F6" s="865"/>
      <c r="G6" s="865"/>
      <c r="H6" s="865"/>
      <c r="I6" s="865"/>
      <c r="J6" s="865"/>
      <c r="K6" s="865"/>
      <c r="L6" s="865"/>
      <c r="M6" s="865"/>
      <c r="N6" s="865"/>
      <c r="O6" s="865"/>
    </row>
    <row r="7" spans="1:15" ht="15" customHeight="1" x14ac:dyDescent="0.15">
      <c r="A7" s="106" t="s">
        <v>179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</row>
    <row r="8" spans="1:15" ht="15" customHeight="1" x14ac:dyDescent="0.15">
      <c r="A8" s="106"/>
      <c r="B8" s="70" t="s">
        <v>65</v>
      </c>
      <c r="C8" s="660">
        <f t="shared" ref="C8:C14" si="0">SUM(D8:O8)</f>
        <v>1781472.7335225623</v>
      </c>
      <c r="D8" s="190">
        <v>143634.7702164475</v>
      </c>
      <c r="E8" s="190">
        <v>130302.93689826831</v>
      </c>
      <c r="F8" s="190">
        <v>146223.17558251423</v>
      </c>
      <c r="G8" s="190">
        <v>150509.13607679878</v>
      </c>
      <c r="H8" s="190">
        <v>150306.69863481726</v>
      </c>
      <c r="I8" s="190">
        <v>149654.67776760715</v>
      </c>
      <c r="J8" s="190">
        <v>155890.91031175107</v>
      </c>
      <c r="K8" s="190">
        <v>149810.46440478312</v>
      </c>
      <c r="L8" s="190">
        <v>149310.47887437072</v>
      </c>
      <c r="M8" s="190">
        <v>152980.55437253762</v>
      </c>
      <c r="N8" s="190">
        <v>146477.16346953274</v>
      </c>
      <c r="O8" s="190">
        <v>156371.76691313356</v>
      </c>
    </row>
    <row r="9" spans="1:15" ht="15" customHeight="1" x14ac:dyDescent="0.15">
      <c r="A9" s="106"/>
      <c r="B9" s="70" t="s">
        <v>5</v>
      </c>
      <c r="C9" s="660">
        <f t="shared" si="0"/>
        <v>33690.399870369278</v>
      </c>
      <c r="D9" s="190">
        <v>2416.0898379707091</v>
      </c>
      <c r="E9" s="190">
        <v>2553.1566179000001</v>
      </c>
      <c r="F9" s="190">
        <v>2692.1017742261943</v>
      </c>
      <c r="G9" s="190">
        <v>3007.1596404599236</v>
      </c>
      <c r="H9" s="190">
        <v>3134.5722620050005</v>
      </c>
      <c r="I9" s="190">
        <v>3172.7707944000003</v>
      </c>
      <c r="J9" s="190">
        <v>3108.7383659999996</v>
      </c>
      <c r="K9" s="190">
        <v>2999.0303848999997</v>
      </c>
      <c r="L9" s="190">
        <v>2774.28406262</v>
      </c>
      <c r="M9" s="190">
        <v>2625.7189867919401</v>
      </c>
      <c r="N9" s="190">
        <v>2570.9056059999998</v>
      </c>
      <c r="O9" s="190">
        <v>2635.8715370955092</v>
      </c>
    </row>
    <row r="10" spans="1:15" ht="15" customHeight="1" x14ac:dyDescent="0.15">
      <c r="A10" s="106"/>
      <c r="B10" s="70" t="s">
        <v>6</v>
      </c>
      <c r="C10" s="660">
        <f t="shared" si="0"/>
        <v>200449.75011889712</v>
      </c>
      <c r="D10" s="190">
        <v>15115.623982236384</v>
      </c>
      <c r="E10" s="190">
        <v>15219.905151999999</v>
      </c>
      <c r="F10" s="190">
        <v>15117.891630399998</v>
      </c>
      <c r="G10" s="190">
        <v>15145.956341999998</v>
      </c>
      <c r="H10" s="190">
        <v>15655.419152032551</v>
      </c>
      <c r="I10" s="190">
        <v>15694.878710000001</v>
      </c>
      <c r="J10" s="190">
        <v>18647.015461025501</v>
      </c>
      <c r="K10" s="190">
        <v>18457.164969325506</v>
      </c>
      <c r="L10" s="190">
        <v>17434.331222500005</v>
      </c>
      <c r="M10" s="190">
        <v>17090.398035700004</v>
      </c>
      <c r="N10" s="190">
        <v>17395.94425</v>
      </c>
      <c r="O10" s="190">
        <v>19475.221211677199</v>
      </c>
    </row>
    <row r="11" spans="1:15" ht="15" customHeight="1" x14ac:dyDescent="0.15">
      <c r="A11" s="106"/>
      <c r="B11" s="70" t="s">
        <v>7</v>
      </c>
      <c r="C11" s="660">
        <f t="shared" si="0"/>
        <v>198722.99447876352</v>
      </c>
      <c r="D11" s="190">
        <v>15197.980978857247</v>
      </c>
      <c r="E11" s="190">
        <v>15757.6988776</v>
      </c>
      <c r="F11" s="190">
        <v>16037.049540212996</v>
      </c>
      <c r="G11" s="190">
        <v>17124.764814863709</v>
      </c>
      <c r="H11" s="190">
        <v>17489.00613858414</v>
      </c>
      <c r="I11" s="190">
        <v>17509.319313599997</v>
      </c>
      <c r="J11" s="190">
        <v>17574.268389032033</v>
      </c>
      <c r="K11" s="190">
        <v>17121.698460232197</v>
      </c>
      <c r="L11" s="190">
        <v>16535.440423199994</v>
      </c>
      <c r="M11" s="190">
        <v>15735.95698872188</v>
      </c>
      <c r="N11" s="190">
        <v>16044.873043499998</v>
      </c>
      <c r="O11" s="190">
        <v>16594.937510359337</v>
      </c>
    </row>
    <row r="12" spans="1:15" ht="15" customHeight="1" x14ac:dyDescent="0.15">
      <c r="A12" s="106"/>
      <c r="B12" s="70" t="s">
        <v>8</v>
      </c>
      <c r="C12" s="660">
        <f t="shared" si="0"/>
        <v>4940.9882384516059</v>
      </c>
      <c r="D12" s="190">
        <v>388.17734019799036</v>
      </c>
      <c r="E12" s="190">
        <v>394.65631951587795</v>
      </c>
      <c r="F12" s="190">
        <v>411.88324536679994</v>
      </c>
      <c r="G12" s="190">
        <v>419.27067485404166</v>
      </c>
      <c r="H12" s="190">
        <v>435.40444700080337</v>
      </c>
      <c r="I12" s="190">
        <v>453.67245400000007</v>
      </c>
      <c r="J12" s="190">
        <v>448.8137609288508</v>
      </c>
      <c r="K12" s="190">
        <v>426.53956383079645</v>
      </c>
      <c r="L12" s="190">
        <v>389.83701032914848</v>
      </c>
      <c r="M12" s="190">
        <v>374.16069518746207</v>
      </c>
      <c r="N12" s="190">
        <v>385.32628599000003</v>
      </c>
      <c r="O12" s="190">
        <v>413.24644124983456</v>
      </c>
    </row>
    <row r="13" spans="1:15" ht="15" customHeight="1" x14ac:dyDescent="0.15">
      <c r="A13" s="106"/>
      <c r="B13" s="70" t="s">
        <v>9</v>
      </c>
      <c r="C13" s="660">
        <f t="shared" si="0"/>
        <v>12845.540185729358</v>
      </c>
      <c r="D13" s="190">
        <v>854.43353415590161</v>
      </c>
      <c r="E13" s="190">
        <v>1013.53202384</v>
      </c>
      <c r="F13" s="190">
        <v>1086.6222355047362</v>
      </c>
      <c r="G13" s="190">
        <v>1308.3049220160251</v>
      </c>
      <c r="H13" s="190">
        <v>1312.187756838015</v>
      </c>
      <c r="I13" s="190">
        <v>1267.5004906506551</v>
      </c>
      <c r="J13" s="190">
        <v>1262.2827978444998</v>
      </c>
      <c r="K13" s="190">
        <v>1121.54695143</v>
      </c>
      <c r="L13" s="190">
        <v>989.84310594289082</v>
      </c>
      <c r="M13" s="190">
        <v>936.6721387960381</v>
      </c>
      <c r="N13" s="190">
        <v>887.7457297556864</v>
      </c>
      <c r="O13" s="190">
        <v>804.86849895490673</v>
      </c>
    </row>
    <row r="14" spans="1:15" ht="15" customHeight="1" x14ac:dyDescent="0.15">
      <c r="A14" s="106"/>
      <c r="B14" s="70" t="s">
        <v>10</v>
      </c>
      <c r="C14" s="660">
        <f t="shared" si="0"/>
        <v>4021.2753660604235</v>
      </c>
      <c r="D14" s="190">
        <v>287.65026530815709</v>
      </c>
      <c r="E14" s="190">
        <v>317.62566797399995</v>
      </c>
      <c r="F14" s="190">
        <v>333.1030346732673</v>
      </c>
      <c r="G14" s="190">
        <v>385.20437912</v>
      </c>
      <c r="H14" s="190">
        <v>384.77203048499996</v>
      </c>
      <c r="I14" s="190">
        <v>398.34695239999996</v>
      </c>
      <c r="J14" s="190">
        <v>366.18106950000004</v>
      </c>
      <c r="K14" s="190">
        <v>340.97813529999996</v>
      </c>
      <c r="L14" s="190">
        <v>315.6131115</v>
      </c>
      <c r="M14" s="190">
        <v>297.01906749999995</v>
      </c>
      <c r="N14" s="190">
        <v>284.89509999999996</v>
      </c>
      <c r="O14" s="190">
        <v>309.88655229999995</v>
      </c>
    </row>
    <row r="15" spans="1:15" ht="5.0999999999999996" customHeight="1" x14ac:dyDescent="0.15">
      <c r="A15" s="106"/>
      <c r="C15" s="189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</row>
    <row r="16" spans="1:15" ht="15" customHeight="1" x14ac:dyDescent="0.15">
      <c r="A16" s="106" t="s">
        <v>217</v>
      </c>
      <c r="C16" s="189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</row>
    <row r="17" spans="1:15" ht="15" customHeight="1" x14ac:dyDescent="0.15">
      <c r="A17" s="106"/>
      <c r="B17" s="70" t="s">
        <v>5</v>
      </c>
      <c r="C17" s="660">
        <f>SUM(D17:O17)</f>
        <v>25267.799902776958</v>
      </c>
      <c r="D17" s="190">
        <v>1812.067378478032</v>
      </c>
      <c r="E17" s="190">
        <v>1914.8674634250001</v>
      </c>
      <c r="F17" s="190">
        <v>2019.0763306696458</v>
      </c>
      <c r="G17" s="190">
        <v>2255.3697303449426</v>
      </c>
      <c r="H17" s="190">
        <v>2350.9291965037505</v>
      </c>
      <c r="I17" s="190">
        <v>2379.5780958000005</v>
      </c>
      <c r="J17" s="190">
        <v>2331.5537744999997</v>
      </c>
      <c r="K17" s="190">
        <v>2249.2727886749999</v>
      </c>
      <c r="L17" s="190">
        <v>2080.7130469650001</v>
      </c>
      <c r="M17" s="190">
        <v>1969.289240093955</v>
      </c>
      <c r="N17" s="190">
        <v>1928.1792044999997</v>
      </c>
      <c r="O17" s="190">
        <v>1976.903652821632</v>
      </c>
    </row>
    <row r="18" spans="1:15" ht="15" customHeight="1" x14ac:dyDescent="0.15">
      <c r="A18" s="106"/>
      <c r="B18" s="70" t="s">
        <v>6</v>
      </c>
      <c r="C18" s="660">
        <f>SUM(D18:O18)</f>
        <v>40089.950023779435</v>
      </c>
      <c r="D18" s="190">
        <v>3023.1247964472768</v>
      </c>
      <c r="E18" s="190">
        <v>3043.9810304000002</v>
      </c>
      <c r="F18" s="190">
        <v>3023.5783260799999</v>
      </c>
      <c r="G18" s="190">
        <v>3029.1912683999999</v>
      </c>
      <c r="H18" s="190">
        <v>3131.0838304065105</v>
      </c>
      <c r="I18" s="190">
        <v>3138.9757420000005</v>
      </c>
      <c r="J18" s="190">
        <v>3729.4030922051006</v>
      </c>
      <c r="K18" s="190">
        <v>3691.4329938651013</v>
      </c>
      <c r="L18" s="190">
        <v>3486.8662445000009</v>
      </c>
      <c r="M18" s="190">
        <v>3418.0796071400009</v>
      </c>
      <c r="N18" s="190">
        <v>3479.1888500000005</v>
      </c>
      <c r="O18" s="190">
        <v>3895.0442423354398</v>
      </c>
    </row>
    <row r="19" spans="1:15" ht="15" customHeight="1" x14ac:dyDescent="0.15">
      <c r="A19" s="106"/>
      <c r="B19" s="70" t="s">
        <v>7</v>
      </c>
      <c r="C19" s="660">
        <f>SUM(D19:O19)</f>
        <v>89425.347515443573</v>
      </c>
      <c r="D19" s="190">
        <v>6839.0914404857613</v>
      </c>
      <c r="E19" s="190">
        <v>7090.9644949200001</v>
      </c>
      <c r="F19" s="190">
        <v>7216.6722930958485</v>
      </c>
      <c r="G19" s="190">
        <v>7706.1441666886694</v>
      </c>
      <c r="H19" s="190">
        <v>7870.0527623628632</v>
      </c>
      <c r="I19" s="190">
        <v>7879.1936911199991</v>
      </c>
      <c r="J19" s="190">
        <v>7908.4207750644155</v>
      </c>
      <c r="K19" s="190">
        <v>7704.7643071044886</v>
      </c>
      <c r="L19" s="190">
        <v>7440.9481904399972</v>
      </c>
      <c r="M19" s="190">
        <v>7081.1806449248461</v>
      </c>
      <c r="N19" s="190">
        <v>7220.1928695749993</v>
      </c>
      <c r="O19" s="190">
        <v>7467.7218796617017</v>
      </c>
    </row>
    <row r="20" spans="1:15" ht="15" customHeight="1" x14ac:dyDescent="0.15">
      <c r="A20" s="106"/>
      <c r="B20" s="70" t="s">
        <v>8</v>
      </c>
      <c r="C20" s="660">
        <f>SUM(D20:O20)</f>
        <v>3705.7411788387039</v>
      </c>
      <c r="D20" s="190">
        <v>291.13300514849277</v>
      </c>
      <c r="E20" s="190">
        <v>295.99223963690849</v>
      </c>
      <c r="F20" s="190">
        <v>308.91243402509997</v>
      </c>
      <c r="G20" s="190">
        <v>314.45300614053122</v>
      </c>
      <c r="H20" s="190">
        <v>326.55333525060252</v>
      </c>
      <c r="I20" s="190">
        <v>340.25434050000007</v>
      </c>
      <c r="J20" s="190">
        <v>336.6103206966381</v>
      </c>
      <c r="K20" s="190">
        <v>319.90467287309735</v>
      </c>
      <c r="L20" s="190">
        <v>292.37775774686133</v>
      </c>
      <c r="M20" s="190">
        <v>280.62052139059654</v>
      </c>
      <c r="N20" s="190">
        <v>288.99471449250001</v>
      </c>
      <c r="O20" s="190">
        <v>309.93483093737592</v>
      </c>
    </row>
    <row r="21" spans="1:15" ht="5.0999999999999996" customHeight="1" x14ac:dyDescent="0.15">
      <c r="A21" s="106"/>
      <c r="C21" s="189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</row>
    <row r="22" spans="1:15" ht="15" customHeight="1" x14ac:dyDescent="0.15">
      <c r="A22" s="106" t="s">
        <v>554</v>
      </c>
      <c r="C22" s="660">
        <f>SUM(D22:O22)</f>
        <v>503080.00285438937</v>
      </c>
      <c r="D22" s="190">
        <v>41933.522888426982</v>
      </c>
      <c r="E22" s="190">
        <v>40596.851504335806</v>
      </c>
      <c r="F22" s="190">
        <v>40957.703109519993</v>
      </c>
      <c r="G22" s="190">
        <v>41256.542312891019</v>
      </c>
      <c r="H22" s="190">
        <v>41449.169113811215</v>
      </c>
      <c r="I22" s="190">
        <v>41728.251606655205</v>
      </c>
      <c r="J22" s="190">
        <v>41959.750470756007</v>
      </c>
      <c r="K22" s="190">
        <v>42590.325300199002</v>
      </c>
      <c r="L22" s="190">
        <v>42455.483770784194</v>
      </c>
      <c r="M22" s="190">
        <v>42513.36780420498</v>
      </c>
      <c r="N22" s="190">
        <v>42756.064716927998</v>
      </c>
      <c r="O22" s="190">
        <v>42882.970255876986</v>
      </c>
    </row>
    <row r="23" spans="1:15" ht="5.0999999999999996" customHeight="1" x14ac:dyDescent="0.15">
      <c r="A23" s="106"/>
      <c r="C23" s="189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</row>
    <row r="24" spans="1:15" ht="15" customHeight="1" x14ac:dyDescent="0.15">
      <c r="A24" s="106" t="s">
        <v>548</v>
      </c>
      <c r="C24" s="660">
        <f>SUM(D24:O24)</f>
        <v>2201096.2876995048</v>
      </c>
      <c r="D24" s="190">
        <v>186201.11292793011</v>
      </c>
      <c r="E24" s="190">
        <v>178698.05479975964</v>
      </c>
      <c r="F24" s="190">
        <v>190816.92179877966</v>
      </c>
      <c r="G24" s="190">
        <v>192472.46489105214</v>
      </c>
      <c r="H24" s="190">
        <v>195054.6782382071</v>
      </c>
      <c r="I24" s="190">
        <v>189004.98696036992</v>
      </c>
      <c r="J24" s="190">
        <v>186979.13593920265</v>
      </c>
      <c r="K24" s="190">
        <v>183086.29038653674</v>
      </c>
      <c r="L24" s="190">
        <v>173059.1365503213</v>
      </c>
      <c r="M24" s="190">
        <v>176435.16983129206</v>
      </c>
      <c r="N24" s="190">
        <v>172219.63652149303</v>
      </c>
      <c r="O24" s="190">
        <v>177068.69885456038</v>
      </c>
    </row>
    <row r="25" spans="1:15" ht="5.0999999999999996" customHeight="1" x14ac:dyDescent="0.15">
      <c r="A25" s="106"/>
      <c r="C25" s="189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</row>
    <row r="26" spans="1:15" ht="15" customHeight="1" x14ac:dyDescent="0.15">
      <c r="A26" s="106" t="s">
        <v>550</v>
      </c>
      <c r="C26" s="660">
        <f>SUM(D26:O26)</f>
        <v>4466.3716061790037</v>
      </c>
      <c r="D26" s="190">
        <v>434.55659301000003</v>
      </c>
      <c r="E26" s="190">
        <v>632.25735413999996</v>
      </c>
      <c r="F26" s="190">
        <v>587.90014199999996</v>
      </c>
      <c r="G26" s="190">
        <v>47.207493599999999</v>
      </c>
      <c r="H26" s="190">
        <v>65.636229999999998</v>
      </c>
      <c r="I26" s="190">
        <v>42.32202809999999</v>
      </c>
      <c r="J26" s="190">
        <v>4.2171764000000005</v>
      </c>
      <c r="K26" s="190">
        <v>0.63436208000000005</v>
      </c>
      <c r="L26" s="190">
        <v>25.406674600000002</v>
      </c>
      <c r="M26" s="190">
        <v>198.355885</v>
      </c>
      <c r="N26" s="190">
        <v>1735.3696696</v>
      </c>
      <c r="O26" s="190">
        <v>692.5079976490041</v>
      </c>
    </row>
    <row r="27" spans="1:15" ht="5.0999999999999996" customHeight="1" x14ac:dyDescent="0.15">
      <c r="A27" s="106"/>
      <c r="C27" s="189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</row>
    <row r="28" spans="1:15" ht="15" customHeight="1" x14ac:dyDescent="0.15">
      <c r="A28" s="106" t="s">
        <v>551</v>
      </c>
      <c r="B28" s="102"/>
      <c r="C28" s="660">
        <f>SUM(D28:O28)</f>
        <v>699.24636310000005</v>
      </c>
      <c r="D28" s="190">
        <v>41.628184000000005</v>
      </c>
      <c r="E28" s="190">
        <v>114.18029</v>
      </c>
      <c r="F28" s="190">
        <v>99.679299999999998</v>
      </c>
      <c r="G28" s="190">
        <v>10.100052</v>
      </c>
      <c r="H28" s="190">
        <v>5.9483100000000002</v>
      </c>
      <c r="I28" s="190">
        <v>2.8821900000000005</v>
      </c>
      <c r="J28" s="190">
        <v>0.15790000000000001</v>
      </c>
      <c r="K28" s="190">
        <v>0</v>
      </c>
      <c r="L28" s="190">
        <v>6.1182919999999994</v>
      </c>
      <c r="M28" s="190">
        <v>50.822279200000011</v>
      </c>
      <c r="N28" s="190">
        <v>304.73858960000007</v>
      </c>
      <c r="O28" s="190">
        <v>62.990976300000014</v>
      </c>
    </row>
    <row r="29" spans="1:15" ht="5.0999999999999996" customHeight="1" x14ac:dyDescent="0.15">
      <c r="A29" s="106"/>
      <c r="B29" s="102"/>
      <c r="C29" s="189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</row>
    <row r="30" spans="1:15" ht="15" customHeight="1" thickBot="1" x14ac:dyDescent="0.2">
      <c r="A30" s="465" t="s">
        <v>213</v>
      </c>
      <c r="B30" s="71"/>
      <c r="C30" s="661">
        <f>SUM(D30:O30)</f>
        <v>8009.8296005761076</v>
      </c>
      <c r="D30" s="403">
        <v>756.86376882500053</v>
      </c>
      <c r="E30" s="403">
        <v>2624.4265395599996</v>
      </c>
      <c r="F30" s="403">
        <v>2057.3053230400001</v>
      </c>
      <c r="G30" s="403">
        <v>401.06301070423467</v>
      </c>
      <c r="H30" s="403">
        <v>456.3795273666189</v>
      </c>
      <c r="I30" s="403">
        <v>251.01877758399999</v>
      </c>
      <c r="J30" s="403">
        <v>204.87573460000002</v>
      </c>
      <c r="K30" s="403">
        <v>131.662791</v>
      </c>
      <c r="L30" s="403">
        <v>130.46010392000002</v>
      </c>
      <c r="M30" s="403">
        <v>21.995616856255001</v>
      </c>
      <c r="N30" s="403">
        <v>638.48620496000001</v>
      </c>
      <c r="O30" s="403">
        <v>335.29220215999999</v>
      </c>
    </row>
    <row r="31" spans="1:15" ht="9" customHeight="1" x14ac:dyDescent="0.15">
      <c r="A31" s="468" t="s">
        <v>350</v>
      </c>
      <c r="B31" s="483"/>
      <c r="C31" s="483"/>
      <c r="D31" s="483"/>
      <c r="E31" s="483"/>
      <c r="F31" s="483"/>
    </row>
    <row r="32" spans="1:15" ht="9" customHeight="1" x14ac:dyDescent="0.15">
      <c r="A32" s="468" t="s">
        <v>321</v>
      </c>
      <c r="B32" s="483"/>
      <c r="C32" s="483"/>
      <c r="D32" s="483"/>
      <c r="E32" s="483"/>
      <c r="F32" s="483"/>
    </row>
    <row r="33" spans="1:6" ht="9" customHeight="1" x14ac:dyDescent="0.15">
      <c r="A33" s="470" t="s">
        <v>320</v>
      </c>
      <c r="B33" s="483"/>
      <c r="C33" s="483"/>
      <c r="D33" s="483"/>
      <c r="E33" s="483"/>
      <c r="F33" s="483"/>
    </row>
    <row r="34" spans="1:6" ht="13.35" customHeight="1" x14ac:dyDescent="0.15">
      <c r="A34" s="470"/>
      <c r="B34" s="483"/>
      <c r="C34" s="483"/>
      <c r="D34" s="483"/>
      <c r="E34" s="483"/>
      <c r="F34" s="483"/>
    </row>
    <row r="36" spans="1:6" ht="13.35" customHeight="1" x14ac:dyDescent="0.15">
      <c r="E36" s="74"/>
    </row>
  </sheetData>
  <mergeCells count="1">
    <mergeCell ref="A5:B5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>
    <tabColor theme="9" tint="0.59999389629810485"/>
  </sheetPr>
  <dimension ref="A2:V61"/>
  <sheetViews>
    <sheetView showGridLines="0" zoomScaleNormal="100" workbookViewId="0">
      <selection activeCell="O25" sqref="O25"/>
    </sheetView>
  </sheetViews>
  <sheetFormatPr baseColWidth="10" defaultColWidth="7" defaultRowHeight="13.35" customHeight="1" x14ac:dyDescent="0.15"/>
  <cols>
    <col min="1" max="1" width="0.6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75" style="79" customWidth="1"/>
    <col min="23" max="16384" width="7" style="79"/>
  </cols>
  <sheetData>
    <row r="2" spans="1:21" ht="17.25" customHeight="1" x14ac:dyDescent="0.25">
      <c r="A2" s="207" t="s">
        <v>522</v>
      </c>
      <c r="B2" s="205"/>
      <c r="C2" s="205"/>
    </row>
    <row r="3" spans="1:21" ht="13.35" customHeight="1" x14ac:dyDescent="0.15">
      <c r="A3" s="206" t="s">
        <v>219</v>
      </c>
      <c r="B3" s="206"/>
      <c r="C3" s="205"/>
    </row>
    <row r="4" spans="1:21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</row>
    <row r="5" spans="1:21" ht="18" customHeight="1" x14ac:dyDescent="0.15">
      <c r="A5" s="1029" t="s">
        <v>16</v>
      </c>
      <c r="B5" s="1029"/>
      <c r="C5" s="758">
        <v>2005</v>
      </c>
      <c r="D5" s="758">
        <v>2006</v>
      </c>
      <c r="E5" s="758">
        <v>2007</v>
      </c>
      <c r="F5" s="758">
        <v>2008</v>
      </c>
      <c r="G5" s="758">
        <v>2009</v>
      </c>
      <c r="H5" s="758">
        <v>2010</v>
      </c>
      <c r="I5" s="758">
        <v>2011</v>
      </c>
      <c r="J5" s="758">
        <v>2012</v>
      </c>
      <c r="K5" s="758">
        <v>2013</v>
      </c>
      <c r="L5" s="758">
        <v>2014</v>
      </c>
      <c r="M5" s="758">
        <v>2015</v>
      </c>
      <c r="N5" s="758">
        <v>2016</v>
      </c>
      <c r="O5" s="758">
        <v>2017</v>
      </c>
      <c r="P5" s="758" t="s">
        <v>188</v>
      </c>
      <c r="Q5" s="758" t="s">
        <v>313</v>
      </c>
      <c r="R5" s="758">
        <v>2020</v>
      </c>
      <c r="S5" s="758">
        <v>2021</v>
      </c>
      <c r="T5" s="758" t="s">
        <v>405</v>
      </c>
      <c r="U5" s="758" t="s">
        <v>424</v>
      </c>
    </row>
    <row r="6" spans="1:21" ht="18" customHeight="1" x14ac:dyDescent="0.15">
      <c r="A6" s="1030" t="s">
        <v>93</v>
      </c>
      <c r="B6" s="1030"/>
      <c r="C6" s="662">
        <f t="shared" ref="C6:L6" si="0">(C8+C9+C10+C11+C12+C13+C14+C15+C16+C17+C18+C19+C20+C21+C22+C23+C24+C25+C26+C27+C28+C29+C30+C31)</f>
        <v>5249783</v>
      </c>
      <c r="D6" s="662">
        <f t="shared" si="0"/>
        <v>5241101</v>
      </c>
      <c r="E6" s="663">
        <f t="shared" si="0"/>
        <v>5420865</v>
      </c>
      <c r="F6" s="663">
        <f t="shared" si="0"/>
        <v>5442989</v>
      </c>
      <c r="G6" s="663">
        <f t="shared" si="0"/>
        <v>5459435</v>
      </c>
      <c r="H6" s="663">
        <f t="shared" si="0"/>
        <v>5520198</v>
      </c>
      <c r="I6" s="663">
        <f t="shared" si="0"/>
        <v>5589173</v>
      </c>
      <c r="J6" s="663">
        <f t="shared" si="0"/>
        <v>5660984</v>
      </c>
      <c r="K6" s="663">
        <f t="shared" si="0"/>
        <v>5555988</v>
      </c>
      <c r="L6" s="663">
        <f t="shared" si="0"/>
        <v>5577958</v>
      </c>
      <c r="M6" s="663">
        <f t="shared" ref="M6:R6" si="1">(M8+M9+M10+M11+M12+M13+M14+M15+M16+M17+M18+M19+M20+M21+M22+M23+M24+M25+M26+M27+M28+M29+M30+M31)</f>
        <v>5553469</v>
      </c>
      <c r="N6" s="663">
        <f t="shared" si="1"/>
        <v>5525455</v>
      </c>
      <c r="O6" s="663">
        <f t="shared" si="1"/>
        <v>5535569</v>
      </c>
      <c r="P6" s="663">
        <f t="shared" si="1"/>
        <v>5595483</v>
      </c>
      <c r="Q6" s="663">
        <f t="shared" si="1"/>
        <v>5599893</v>
      </c>
      <c r="R6" s="663">
        <f t="shared" si="1"/>
        <v>5688461</v>
      </c>
      <c r="S6" s="663">
        <f t="shared" ref="S6:U6" si="2">(S8+S9+S10+S11+S12+S13+S14+S15+S16+S17+S18+S19+S20+S21+S22+S23+S24+S25+S26+S27+S28+S29+S30+S31)</f>
        <v>5853659.9797060005</v>
      </c>
      <c r="T6" s="663">
        <f t="shared" ref="T6" si="3">(T8+T9+T10+T11+T12+T13+T14+T15+T16+T17+T18+T19+T20+T21+T22+T23+T24+T25+T26+T27+T28+T29+T30+T31)</f>
        <v>5862305.4898530003</v>
      </c>
      <c r="U6" s="663">
        <f t="shared" si="2"/>
        <v>5866167.5</v>
      </c>
    </row>
    <row r="7" spans="1:21" ht="3" customHeight="1" x14ac:dyDescent="0.15">
      <c r="A7" s="80"/>
      <c r="B7" s="81"/>
      <c r="C7" s="209"/>
      <c r="D7" s="209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</row>
    <row r="8" spans="1:21" ht="15" customHeight="1" x14ac:dyDescent="0.15">
      <c r="A8" s="80"/>
      <c r="B8" s="21" t="s">
        <v>19</v>
      </c>
      <c r="C8" s="208">
        <v>13800</v>
      </c>
      <c r="D8" s="208">
        <v>14000</v>
      </c>
      <c r="E8" s="90">
        <v>13890</v>
      </c>
      <c r="F8" s="90">
        <v>17461</v>
      </c>
      <c r="G8" s="90">
        <v>17100</v>
      </c>
      <c r="H8" s="90">
        <v>13729</v>
      </c>
      <c r="I8" s="90">
        <v>14447</v>
      </c>
      <c r="J8" s="90">
        <v>18070</v>
      </c>
      <c r="K8" s="90">
        <v>18447</v>
      </c>
      <c r="L8" s="90">
        <v>19414</v>
      </c>
      <c r="M8" s="492">
        <v>21346</v>
      </c>
      <c r="N8" s="492">
        <v>22427</v>
      </c>
      <c r="O8" s="492">
        <v>22350</v>
      </c>
      <c r="P8" s="492">
        <v>22050</v>
      </c>
      <c r="Q8" s="492">
        <v>22200</v>
      </c>
      <c r="R8" s="492">
        <v>19258</v>
      </c>
      <c r="S8" s="492">
        <v>20732</v>
      </c>
      <c r="T8" s="492">
        <v>19995</v>
      </c>
      <c r="U8" s="492">
        <v>17720</v>
      </c>
    </row>
    <row r="9" spans="1:21" ht="15" customHeight="1" x14ac:dyDescent="0.15">
      <c r="A9" s="80"/>
      <c r="B9" s="21" t="s">
        <v>20</v>
      </c>
      <c r="C9" s="208">
        <v>234260</v>
      </c>
      <c r="D9" s="208">
        <v>234260</v>
      </c>
      <c r="E9" s="90">
        <v>237774</v>
      </c>
      <c r="F9" s="90">
        <v>227803</v>
      </c>
      <c r="G9" s="90">
        <v>230765</v>
      </c>
      <c r="H9" s="90">
        <v>302158</v>
      </c>
      <c r="I9" s="90">
        <v>310158</v>
      </c>
      <c r="J9" s="90">
        <v>324960</v>
      </c>
      <c r="K9" s="90">
        <v>308181</v>
      </c>
      <c r="L9" s="90">
        <v>301926</v>
      </c>
      <c r="M9" s="492">
        <v>298200</v>
      </c>
      <c r="N9" s="492">
        <v>290882</v>
      </c>
      <c r="O9" s="492">
        <v>276247</v>
      </c>
      <c r="P9" s="492">
        <v>268181</v>
      </c>
      <c r="Q9" s="492">
        <v>258181</v>
      </c>
      <c r="R9" s="492">
        <v>248181</v>
      </c>
      <c r="S9" s="492">
        <v>292935.97970600001</v>
      </c>
      <c r="T9" s="492">
        <v>280558.48985299998</v>
      </c>
      <c r="U9" s="492">
        <v>268181</v>
      </c>
    </row>
    <row r="10" spans="1:21" ht="15" customHeight="1" x14ac:dyDescent="0.15">
      <c r="A10" s="80"/>
      <c r="B10" s="21" t="s">
        <v>21</v>
      </c>
      <c r="C10" s="208">
        <v>86000</v>
      </c>
      <c r="D10" s="208">
        <v>87500</v>
      </c>
      <c r="E10" s="90">
        <v>96479</v>
      </c>
      <c r="F10" s="90">
        <v>113725</v>
      </c>
      <c r="G10" s="90">
        <v>114210</v>
      </c>
      <c r="H10" s="90">
        <v>110583</v>
      </c>
      <c r="I10" s="90">
        <v>109540</v>
      </c>
      <c r="J10" s="90">
        <v>89795</v>
      </c>
      <c r="K10" s="90">
        <v>89530</v>
      </c>
      <c r="L10" s="90">
        <v>85995</v>
      </c>
      <c r="M10" s="90">
        <v>86120</v>
      </c>
      <c r="N10" s="90">
        <v>86344</v>
      </c>
      <c r="O10" s="90">
        <v>113514</v>
      </c>
      <c r="P10" s="90">
        <v>112040</v>
      </c>
      <c r="Q10" s="90">
        <v>113602</v>
      </c>
      <c r="R10" s="90">
        <v>114530</v>
      </c>
      <c r="S10" s="90">
        <v>114053</v>
      </c>
      <c r="T10" s="90">
        <v>111810</v>
      </c>
      <c r="U10" s="90">
        <v>109560</v>
      </c>
    </row>
    <row r="11" spans="1:21" ht="15" customHeight="1" x14ac:dyDescent="0.15">
      <c r="A11" s="80"/>
      <c r="B11" s="21" t="s">
        <v>22</v>
      </c>
      <c r="C11" s="208">
        <v>253482</v>
      </c>
      <c r="D11" s="208">
        <v>253925</v>
      </c>
      <c r="E11" s="90">
        <v>254014</v>
      </c>
      <c r="F11" s="90">
        <v>253872</v>
      </c>
      <c r="G11" s="90">
        <v>253917</v>
      </c>
      <c r="H11" s="90">
        <v>254699</v>
      </c>
      <c r="I11" s="90">
        <v>259557</v>
      </c>
      <c r="J11" s="90">
        <v>262771</v>
      </c>
      <c r="K11" s="90">
        <v>262017</v>
      </c>
      <c r="L11" s="90">
        <v>259231</v>
      </c>
      <c r="M11" s="492">
        <v>246630</v>
      </c>
      <c r="N11" s="492">
        <v>245857</v>
      </c>
      <c r="O11" s="492">
        <v>237501</v>
      </c>
      <c r="P11" s="492">
        <v>233412</v>
      </c>
      <c r="Q11" s="492">
        <v>235457</v>
      </c>
      <c r="R11" s="492">
        <v>234083</v>
      </c>
      <c r="S11" s="492">
        <v>233679</v>
      </c>
      <c r="T11" s="492">
        <v>233020</v>
      </c>
      <c r="U11" s="492">
        <v>235167</v>
      </c>
    </row>
    <row r="12" spans="1:21" ht="15" customHeight="1" x14ac:dyDescent="0.15">
      <c r="A12" s="80"/>
      <c r="B12" s="21" t="s">
        <v>23</v>
      </c>
      <c r="C12" s="208">
        <v>567252</v>
      </c>
      <c r="D12" s="208">
        <v>585191</v>
      </c>
      <c r="E12" s="90">
        <v>647924</v>
      </c>
      <c r="F12" s="90">
        <v>663444</v>
      </c>
      <c r="G12" s="90">
        <v>668400</v>
      </c>
      <c r="H12" s="90">
        <v>661441</v>
      </c>
      <c r="I12" s="90">
        <v>664574</v>
      </c>
      <c r="J12" s="90">
        <v>645466</v>
      </c>
      <c r="K12" s="90">
        <v>654160</v>
      </c>
      <c r="L12" s="90">
        <v>661156</v>
      </c>
      <c r="M12" s="492">
        <v>663500</v>
      </c>
      <c r="N12" s="492">
        <v>657561</v>
      </c>
      <c r="O12" s="492">
        <v>645182</v>
      </c>
      <c r="P12" s="492">
        <v>648080</v>
      </c>
      <c r="Q12" s="492">
        <v>655840</v>
      </c>
      <c r="R12" s="492">
        <v>657166</v>
      </c>
      <c r="S12" s="492">
        <v>658353</v>
      </c>
      <c r="T12" s="492">
        <v>654162</v>
      </c>
      <c r="U12" s="492">
        <v>656258</v>
      </c>
    </row>
    <row r="13" spans="1:21" ht="15" customHeight="1" x14ac:dyDescent="0.15">
      <c r="A13" s="80"/>
      <c r="B13" s="21" t="s">
        <v>27</v>
      </c>
      <c r="C13" s="208">
        <v>201868</v>
      </c>
      <c r="D13" s="208">
        <v>203000</v>
      </c>
      <c r="E13" s="90">
        <v>232617</v>
      </c>
      <c r="F13" s="90">
        <v>239911</v>
      </c>
      <c r="G13" s="90">
        <v>238500</v>
      </c>
      <c r="H13" s="90">
        <v>231680</v>
      </c>
      <c r="I13" s="90">
        <v>230526</v>
      </c>
      <c r="J13" s="90">
        <v>230190</v>
      </c>
      <c r="K13" s="90">
        <v>231874</v>
      </c>
      <c r="L13" s="90">
        <v>240121</v>
      </c>
      <c r="M13" s="90">
        <v>250584</v>
      </c>
      <c r="N13" s="90">
        <v>246360</v>
      </c>
      <c r="O13" s="90">
        <v>247610</v>
      </c>
      <c r="P13" s="90">
        <v>268100</v>
      </c>
      <c r="Q13" s="90">
        <v>247855</v>
      </c>
      <c r="R13" s="90">
        <v>375751</v>
      </c>
      <c r="S13" s="90">
        <v>382797</v>
      </c>
      <c r="T13" s="90">
        <v>390157</v>
      </c>
      <c r="U13" s="90">
        <v>405051</v>
      </c>
    </row>
    <row r="14" spans="1:21" ht="15" customHeight="1" x14ac:dyDescent="0.15">
      <c r="A14" s="80"/>
      <c r="B14" s="21" t="s">
        <v>28</v>
      </c>
      <c r="C14" s="208">
        <v>342051</v>
      </c>
      <c r="D14" s="208">
        <v>301166</v>
      </c>
      <c r="E14" s="90">
        <v>301783</v>
      </c>
      <c r="F14" s="90">
        <v>302411</v>
      </c>
      <c r="G14" s="90">
        <v>305711</v>
      </c>
      <c r="H14" s="90">
        <v>307624</v>
      </c>
      <c r="I14" s="90">
        <v>304367</v>
      </c>
      <c r="J14" s="90">
        <v>300992</v>
      </c>
      <c r="K14" s="90">
        <v>294294</v>
      </c>
      <c r="L14" s="90">
        <v>304127</v>
      </c>
      <c r="M14" s="492">
        <v>304262</v>
      </c>
      <c r="N14" s="492">
        <v>309475</v>
      </c>
      <c r="O14" s="492">
        <v>305720</v>
      </c>
      <c r="P14" s="492">
        <v>306410</v>
      </c>
      <c r="Q14" s="492">
        <v>306065</v>
      </c>
      <c r="R14" s="492">
        <v>308564</v>
      </c>
      <c r="S14" s="492">
        <v>307349</v>
      </c>
      <c r="T14" s="492">
        <v>307056.5</v>
      </c>
      <c r="U14" s="492">
        <v>307203</v>
      </c>
    </row>
    <row r="15" spans="1:21" ht="15" customHeight="1" x14ac:dyDescent="0.15">
      <c r="A15" s="80"/>
      <c r="B15" s="21" t="s">
        <v>29</v>
      </c>
      <c r="C15" s="208">
        <v>263480</v>
      </c>
      <c r="D15" s="208">
        <v>258000</v>
      </c>
      <c r="E15" s="90">
        <v>254986</v>
      </c>
      <c r="F15" s="90">
        <v>228844</v>
      </c>
      <c r="G15" s="90">
        <v>226800</v>
      </c>
      <c r="H15" s="90">
        <v>230422</v>
      </c>
      <c r="I15" s="90">
        <v>232109</v>
      </c>
      <c r="J15" s="90">
        <v>225265</v>
      </c>
      <c r="K15" s="90">
        <v>226410</v>
      </c>
      <c r="L15" s="90">
        <v>232070</v>
      </c>
      <c r="M15" s="492">
        <v>265104</v>
      </c>
      <c r="N15" s="492">
        <v>257939</v>
      </c>
      <c r="O15" s="492">
        <v>245851</v>
      </c>
      <c r="P15" s="492">
        <v>255851</v>
      </c>
      <c r="Q15" s="492">
        <v>250851</v>
      </c>
      <c r="R15" s="492">
        <v>261406</v>
      </c>
      <c r="S15" s="492">
        <v>269325</v>
      </c>
      <c r="T15" s="492">
        <v>267365.5</v>
      </c>
      <c r="U15" s="492">
        <v>268184</v>
      </c>
    </row>
    <row r="16" spans="1:21" ht="15" customHeight="1" x14ac:dyDescent="0.15">
      <c r="A16" s="80"/>
      <c r="B16" s="21" t="s">
        <v>30</v>
      </c>
      <c r="C16" s="208">
        <v>36448</v>
      </c>
      <c r="D16" s="208">
        <v>36595</v>
      </c>
      <c r="E16" s="90">
        <v>36877</v>
      </c>
      <c r="F16" s="90">
        <v>37296</v>
      </c>
      <c r="G16" s="90">
        <v>38100</v>
      </c>
      <c r="H16" s="90">
        <v>37063</v>
      </c>
      <c r="I16" s="90">
        <v>38362</v>
      </c>
      <c r="J16" s="90">
        <v>43823</v>
      </c>
      <c r="K16" s="90">
        <v>45315</v>
      </c>
      <c r="L16" s="90">
        <v>46324</v>
      </c>
      <c r="M16" s="90">
        <v>47838</v>
      </c>
      <c r="N16" s="90">
        <v>47321</v>
      </c>
      <c r="O16" s="90">
        <v>50124</v>
      </c>
      <c r="P16" s="90">
        <v>49144</v>
      </c>
      <c r="Q16" s="90">
        <v>50530</v>
      </c>
      <c r="R16" s="90">
        <v>48558</v>
      </c>
      <c r="S16" s="90">
        <v>48306</v>
      </c>
      <c r="T16" s="90">
        <v>52771</v>
      </c>
      <c r="U16" s="90">
        <v>55524</v>
      </c>
    </row>
    <row r="17" spans="1:21" ht="15" customHeight="1" x14ac:dyDescent="0.15">
      <c r="A17" s="80"/>
      <c r="B17" s="21" t="s">
        <v>31</v>
      </c>
      <c r="C17" s="208">
        <v>269149</v>
      </c>
      <c r="D17" s="208">
        <v>293273</v>
      </c>
      <c r="E17" s="90">
        <v>324363</v>
      </c>
      <c r="F17" s="90">
        <v>323160</v>
      </c>
      <c r="G17" s="90">
        <v>324200</v>
      </c>
      <c r="H17" s="90">
        <v>319829</v>
      </c>
      <c r="I17" s="90">
        <v>305300</v>
      </c>
      <c r="J17" s="90">
        <v>246716</v>
      </c>
      <c r="K17" s="90">
        <v>273992</v>
      </c>
      <c r="L17" s="90">
        <v>295422</v>
      </c>
      <c r="M17" s="492">
        <v>290997</v>
      </c>
      <c r="N17" s="492">
        <v>290400</v>
      </c>
      <c r="O17" s="492">
        <v>292412</v>
      </c>
      <c r="P17" s="492">
        <v>293320</v>
      </c>
      <c r="Q17" s="492">
        <v>292866</v>
      </c>
      <c r="R17" s="492">
        <v>290125</v>
      </c>
      <c r="S17" s="492">
        <v>289367</v>
      </c>
      <c r="T17" s="492">
        <v>285746</v>
      </c>
      <c r="U17" s="492">
        <v>285746</v>
      </c>
    </row>
    <row r="18" spans="1:21" ht="15" customHeight="1" x14ac:dyDescent="0.15">
      <c r="A18" s="80"/>
      <c r="B18" s="21" t="s">
        <v>32</v>
      </c>
      <c r="C18" s="208">
        <v>101588</v>
      </c>
      <c r="D18" s="208">
        <v>124095</v>
      </c>
      <c r="E18" s="90">
        <v>125933</v>
      </c>
      <c r="F18" s="90">
        <v>127193</v>
      </c>
      <c r="G18" s="90">
        <v>127367</v>
      </c>
      <c r="H18" s="90">
        <v>121506</v>
      </c>
      <c r="I18" s="90">
        <v>123433</v>
      </c>
      <c r="J18" s="90">
        <v>139412</v>
      </c>
      <c r="K18" s="90">
        <v>104710</v>
      </c>
      <c r="L18" s="90">
        <v>105754</v>
      </c>
      <c r="M18" s="492">
        <v>116831</v>
      </c>
      <c r="N18" s="492">
        <v>118002</v>
      </c>
      <c r="O18" s="492">
        <v>119663</v>
      </c>
      <c r="P18" s="492">
        <v>119420</v>
      </c>
      <c r="Q18" s="492">
        <v>119542</v>
      </c>
      <c r="R18" s="492">
        <v>118658</v>
      </c>
      <c r="S18" s="492">
        <v>119084</v>
      </c>
      <c r="T18" s="492">
        <v>117871</v>
      </c>
      <c r="U18" s="492">
        <v>118477.5</v>
      </c>
    </row>
    <row r="19" spans="1:21" ht="15" customHeight="1" x14ac:dyDescent="0.15">
      <c r="A19" s="80"/>
      <c r="B19" s="21" t="s">
        <v>33</v>
      </c>
      <c r="C19" s="208">
        <v>222660</v>
      </c>
      <c r="D19" s="208">
        <v>221770</v>
      </c>
      <c r="E19" s="90">
        <v>222660</v>
      </c>
      <c r="F19" s="90">
        <v>234727</v>
      </c>
      <c r="G19" s="90">
        <v>230300</v>
      </c>
      <c r="H19" s="90">
        <v>225423</v>
      </c>
      <c r="I19" s="90">
        <v>226527</v>
      </c>
      <c r="J19" s="90">
        <v>308233</v>
      </c>
      <c r="K19" s="90">
        <v>312227</v>
      </c>
      <c r="L19" s="90">
        <v>288385</v>
      </c>
      <c r="M19" s="492">
        <v>298924</v>
      </c>
      <c r="N19" s="492">
        <v>296450</v>
      </c>
      <c r="O19" s="492">
        <v>321586</v>
      </c>
      <c r="P19" s="492">
        <v>331426</v>
      </c>
      <c r="Q19" s="492">
        <v>326506</v>
      </c>
      <c r="R19" s="492">
        <v>320443</v>
      </c>
      <c r="S19" s="492">
        <v>340566</v>
      </c>
      <c r="T19" s="492">
        <v>338504.5</v>
      </c>
      <c r="U19" s="492">
        <v>359952</v>
      </c>
    </row>
    <row r="20" spans="1:21" ht="15" customHeight="1" x14ac:dyDescent="0.15">
      <c r="A20" s="80"/>
      <c r="B20" s="21" t="s">
        <v>34</v>
      </c>
      <c r="C20" s="208">
        <v>190580</v>
      </c>
      <c r="D20" s="208">
        <v>192967</v>
      </c>
      <c r="E20" s="90">
        <v>192922</v>
      </c>
      <c r="F20" s="90">
        <v>192479</v>
      </c>
      <c r="G20" s="90">
        <v>196315</v>
      </c>
      <c r="H20" s="90">
        <v>193053</v>
      </c>
      <c r="I20" s="90">
        <v>190420</v>
      </c>
      <c r="J20" s="90">
        <v>181736</v>
      </c>
      <c r="K20" s="90">
        <v>192332</v>
      </c>
      <c r="L20" s="90">
        <v>210565</v>
      </c>
      <c r="M20" s="492">
        <v>178817</v>
      </c>
      <c r="N20" s="492">
        <v>175772</v>
      </c>
      <c r="O20" s="492">
        <v>174439</v>
      </c>
      <c r="P20" s="492">
        <v>173620</v>
      </c>
      <c r="Q20" s="492">
        <v>182010</v>
      </c>
      <c r="R20" s="492">
        <v>180546</v>
      </c>
      <c r="S20" s="492">
        <v>179834</v>
      </c>
      <c r="T20" s="492">
        <v>177190</v>
      </c>
      <c r="U20" s="492">
        <v>178512</v>
      </c>
    </row>
    <row r="21" spans="1:21" ht="15" customHeight="1" x14ac:dyDescent="0.15">
      <c r="A21" s="80"/>
      <c r="B21" s="21" t="s">
        <v>35</v>
      </c>
      <c r="C21" s="208">
        <v>268845</v>
      </c>
      <c r="D21" s="208">
        <v>263905</v>
      </c>
      <c r="E21" s="90">
        <v>258328</v>
      </c>
      <c r="F21" s="90">
        <v>248526</v>
      </c>
      <c r="G21" s="90">
        <v>215164</v>
      </c>
      <c r="H21" s="90">
        <v>204164</v>
      </c>
      <c r="I21" s="90">
        <v>201854</v>
      </c>
      <c r="J21" s="90">
        <v>201589</v>
      </c>
      <c r="K21" s="90">
        <v>234323</v>
      </c>
      <c r="L21" s="90">
        <v>230560</v>
      </c>
      <c r="M21" s="492">
        <v>230298</v>
      </c>
      <c r="N21" s="492">
        <v>222440</v>
      </c>
      <c r="O21" s="492">
        <v>205693</v>
      </c>
      <c r="P21" s="492">
        <v>218640</v>
      </c>
      <c r="Q21" s="492">
        <v>212744</v>
      </c>
      <c r="R21" s="492">
        <v>215432</v>
      </c>
      <c r="S21" s="492">
        <v>232737</v>
      </c>
      <c r="T21" s="492">
        <v>220215</v>
      </c>
      <c r="U21" s="492">
        <v>219346</v>
      </c>
    </row>
    <row r="22" spans="1:21" ht="15" customHeight="1" x14ac:dyDescent="0.15">
      <c r="A22" s="80"/>
      <c r="B22" s="21" t="s">
        <v>36</v>
      </c>
      <c r="C22" s="208">
        <v>31022</v>
      </c>
      <c r="D22" s="208">
        <v>30221</v>
      </c>
      <c r="E22" s="90">
        <v>29637</v>
      </c>
      <c r="F22" s="90">
        <v>30050</v>
      </c>
      <c r="G22" s="90">
        <v>31200</v>
      </c>
      <c r="H22" s="90">
        <v>30426</v>
      </c>
      <c r="I22" s="90">
        <v>28624</v>
      </c>
      <c r="J22" s="90">
        <v>27380</v>
      </c>
      <c r="K22" s="90">
        <v>26180</v>
      </c>
      <c r="L22" s="90">
        <v>22631</v>
      </c>
      <c r="M22" s="492">
        <v>22850</v>
      </c>
      <c r="N22" s="492">
        <v>23993</v>
      </c>
      <c r="O22" s="492">
        <v>23870</v>
      </c>
      <c r="P22" s="492">
        <v>23571</v>
      </c>
      <c r="Q22" s="492">
        <v>23721</v>
      </c>
      <c r="R22" s="492">
        <v>23687</v>
      </c>
      <c r="S22" s="492">
        <v>23706</v>
      </c>
      <c r="T22" s="492">
        <v>22696.5</v>
      </c>
      <c r="U22" s="492">
        <v>23201.5</v>
      </c>
    </row>
    <row r="23" spans="1:21" ht="15" customHeight="1" x14ac:dyDescent="0.15">
      <c r="A23" s="80"/>
      <c r="B23" s="21" t="s">
        <v>37</v>
      </c>
      <c r="C23" s="208">
        <v>29706</v>
      </c>
      <c r="D23" s="208">
        <v>29250</v>
      </c>
      <c r="E23" s="90">
        <v>29024</v>
      </c>
      <c r="F23" s="90">
        <v>28788</v>
      </c>
      <c r="G23" s="90">
        <v>26821</v>
      </c>
      <c r="H23" s="90">
        <v>26781</v>
      </c>
      <c r="I23" s="90">
        <v>27859</v>
      </c>
      <c r="J23" s="90">
        <v>26406</v>
      </c>
      <c r="K23" s="90">
        <v>23033</v>
      </c>
      <c r="L23" s="90">
        <v>21768</v>
      </c>
      <c r="M23" s="492">
        <v>19372</v>
      </c>
      <c r="N23" s="492">
        <v>20570</v>
      </c>
      <c r="O23" s="492">
        <v>18884</v>
      </c>
      <c r="P23" s="492">
        <v>18884</v>
      </c>
      <c r="Q23" s="492">
        <v>18884</v>
      </c>
      <c r="R23" s="492">
        <v>18912</v>
      </c>
      <c r="S23" s="492">
        <v>18897</v>
      </c>
      <c r="T23" s="492">
        <v>18404.5</v>
      </c>
      <c r="U23" s="492">
        <v>18651</v>
      </c>
    </row>
    <row r="24" spans="1:21" ht="15" customHeight="1" x14ac:dyDescent="0.15">
      <c r="A24" s="80"/>
      <c r="B24" s="21" t="s">
        <v>38</v>
      </c>
      <c r="C24" s="208">
        <v>445510</v>
      </c>
      <c r="D24" s="208">
        <v>402448</v>
      </c>
      <c r="E24" s="90">
        <v>414853</v>
      </c>
      <c r="F24" s="90">
        <v>422321</v>
      </c>
      <c r="G24" s="90">
        <v>433280</v>
      </c>
      <c r="H24" s="90">
        <v>457628</v>
      </c>
      <c r="I24" s="90">
        <v>502428</v>
      </c>
      <c r="J24" s="90">
        <v>523715</v>
      </c>
      <c r="K24" s="90">
        <v>534820</v>
      </c>
      <c r="L24" s="90">
        <v>496410</v>
      </c>
      <c r="M24" s="492">
        <v>447647</v>
      </c>
      <c r="N24" s="492">
        <v>430076</v>
      </c>
      <c r="O24" s="492">
        <v>431096</v>
      </c>
      <c r="P24" s="492">
        <v>438152</v>
      </c>
      <c r="Q24" s="492">
        <v>453426</v>
      </c>
      <c r="R24" s="492">
        <v>423818</v>
      </c>
      <c r="S24" s="492">
        <v>422983</v>
      </c>
      <c r="T24" s="492">
        <v>437940</v>
      </c>
      <c r="U24" s="492">
        <v>421401</v>
      </c>
    </row>
    <row r="25" spans="1:21" ht="15" customHeight="1" x14ac:dyDescent="0.15">
      <c r="A25" s="80"/>
      <c r="B25" s="21" t="s">
        <v>39</v>
      </c>
      <c r="C25" s="208">
        <v>323150</v>
      </c>
      <c r="D25" s="208">
        <v>324950</v>
      </c>
      <c r="E25" s="90">
        <v>332040</v>
      </c>
      <c r="F25" s="90">
        <v>336476</v>
      </c>
      <c r="G25" s="90">
        <v>338610</v>
      </c>
      <c r="H25" s="90">
        <v>333045</v>
      </c>
      <c r="I25" s="90">
        <v>340719</v>
      </c>
      <c r="J25" s="90">
        <v>346088</v>
      </c>
      <c r="K25" s="90">
        <v>294610</v>
      </c>
      <c r="L25" s="90">
        <v>300975</v>
      </c>
      <c r="M25" s="492">
        <v>304190</v>
      </c>
      <c r="N25" s="492">
        <v>295400</v>
      </c>
      <c r="O25" s="492">
        <v>296290</v>
      </c>
      <c r="P25" s="492">
        <v>296843</v>
      </c>
      <c r="Q25" s="492">
        <v>296567</v>
      </c>
      <c r="R25" s="492">
        <v>295076</v>
      </c>
      <c r="S25" s="492">
        <v>294844</v>
      </c>
      <c r="T25" s="492">
        <v>292960</v>
      </c>
      <c r="U25" s="492">
        <v>293901.5</v>
      </c>
    </row>
    <row r="26" spans="1:21" ht="15" customHeight="1" x14ac:dyDescent="0.15">
      <c r="A26" s="80"/>
      <c r="B26" s="21" t="s">
        <v>42</v>
      </c>
      <c r="C26" s="208">
        <v>511848</v>
      </c>
      <c r="D26" s="208">
        <v>513739</v>
      </c>
      <c r="E26" s="90">
        <v>515430</v>
      </c>
      <c r="F26" s="90">
        <v>503610</v>
      </c>
      <c r="G26" s="90">
        <v>504329</v>
      </c>
      <c r="H26" s="90">
        <v>503311</v>
      </c>
      <c r="I26" s="90">
        <v>507051</v>
      </c>
      <c r="J26" s="90">
        <v>517772</v>
      </c>
      <c r="K26" s="90">
        <v>413459</v>
      </c>
      <c r="L26" s="90">
        <v>416924</v>
      </c>
      <c r="M26" s="492">
        <v>418637</v>
      </c>
      <c r="N26" s="492">
        <v>417960</v>
      </c>
      <c r="O26" s="492">
        <v>423941</v>
      </c>
      <c r="P26" s="492">
        <v>429684</v>
      </c>
      <c r="Q26" s="492">
        <v>439168</v>
      </c>
      <c r="R26" s="492">
        <v>440840</v>
      </c>
      <c r="S26" s="492">
        <v>442818</v>
      </c>
      <c r="T26" s="492">
        <v>443671</v>
      </c>
      <c r="U26" s="492">
        <v>441440</v>
      </c>
    </row>
    <row r="27" spans="1:21" ht="15" customHeight="1" x14ac:dyDescent="0.15">
      <c r="A27" s="80"/>
      <c r="B27" s="21" t="s">
        <v>43</v>
      </c>
      <c r="C27" s="208">
        <v>608200</v>
      </c>
      <c r="D27" s="208">
        <v>617340</v>
      </c>
      <c r="E27" s="90">
        <v>627310</v>
      </c>
      <c r="F27" s="90">
        <v>634530</v>
      </c>
      <c r="G27" s="90">
        <v>652210</v>
      </c>
      <c r="H27" s="90">
        <v>669200</v>
      </c>
      <c r="I27" s="90">
        <v>680050</v>
      </c>
      <c r="J27" s="90">
        <v>691610</v>
      </c>
      <c r="K27" s="90">
        <v>694240</v>
      </c>
      <c r="L27" s="90">
        <v>708700</v>
      </c>
      <c r="M27" s="492">
        <v>702340</v>
      </c>
      <c r="N27" s="492">
        <v>726080</v>
      </c>
      <c r="O27" s="492">
        <v>721050</v>
      </c>
      <c r="P27" s="492">
        <v>729965</v>
      </c>
      <c r="Q27" s="492">
        <v>733260</v>
      </c>
      <c r="R27" s="492">
        <v>733660</v>
      </c>
      <c r="S27" s="492">
        <v>740290</v>
      </c>
      <c r="T27" s="492">
        <v>769420</v>
      </c>
      <c r="U27" s="492">
        <v>750570</v>
      </c>
    </row>
    <row r="28" spans="1:21" ht="15" customHeight="1" x14ac:dyDescent="0.15">
      <c r="A28" s="80"/>
      <c r="B28" s="79" t="s">
        <v>44</v>
      </c>
      <c r="C28" s="208">
        <v>128598</v>
      </c>
      <c r="D28" s="208">
        <v>135292</v>
      </c>
      <c r="E28" s="90">
        <v>149779</v>
      </c>
      <c r="F28" s="90">
        <v>155033</v>
      </c>
      <c r="G28" s="90">
        <v>158060</v>
      </c>
      <c r="H28" s="90">
        <v>155352</v>
      </c>
      <c r="I28" s="90">
        <v>162423</v>
      </c>
      <c r="J28" s="90">
        <v>180040</v>
      </c>
      <c r="K28" s="90">
        <v>181450</v>
      </c>
      <c r="L28" s="90">
        <v>185986</v>
      </c>
      <c r="M28" s="492">
        <v>196470</v>
      </c>
      <c r="N28" s="492">
        <v>193965</v>
      </c>
      <c r="O28" s="492">
        <v>213566</v>
      </c>
      <c r="P28" s="492">
        <v>210120</v>
      </c>
      <c r="Q28" s="492">
        <v>211843</v>
      </c>
      <c r="R28" s="492">
        <v>212548</v>
      </c>
      <c r="S28" s="492">
        <v>214357</v>
      </c>
      <c r="T28" s="492">
        <v>213452.5</v>
      </c>
      <c r="U28" s="492">
        <v>213905</v>
      </c>
    </row>
    <row r="29" spans="1:21" ht="15" customHeight="1" x14ac:dyDescent="0.15">
      <c r="A29" s="80"/>
      <c r="B29" s="21" t="s">
        <v>45</v>
      </c>
      <c r="C29" s="208">
        <v>31586</v>
      </c>
      <c r="D29" s="208">
        <v>31586</v>
      </c>
      <c r="E29" s="90">
        <v>31318</v>
      </c>
      <c r="F29" s="90">
        <v>30598</v>
      </c>
      <c r="G29" s="90">
        <v>30790</v>
      </c>
      <c r="H29" s="90">
        <v>35486</v>
      </c>
      <c r="I29" s="90">
        <v>36670</v>
      </c>
      <c r="J29" s="90">
        <v>35080</v>
      </c>
      <c r="K29" s="90">
        <v>42824</v>
      </c>
      <c r="L29" s="90">
        <v>43860</v>
      </c>
      <c r="M29" s="492">
        <v>43342</v>
      </c>
      <c r="N29" s="492">
        <v>46053</v>
      </c>
      <c r="O29" s="492">
        <v>46870</v>
      </c>
      <c r="P29" s="492">
        <v>45510</v>
      </c>
      <c r="Q29" s="492">
        <v>46190</v>
      </c>
      <c r="R29" s="492">
        <v>45827</v>
      </c>
      <c r="S29" s="492">
        <v>79677</v>
      </c>
      <c r="T29" s="492">
        <v>80743</v>
      </c>
      <c r="U29" s="492">
        <v>79468</v>
      </c>
    </row>
    <row r="30" spans="1:21" ht="15" customHeight="1" x14ac:dyDescent="0.15">
      <c r="A30" s="80"/>
      <c r="B30" s="21" t="s">
        <v>46</v>
      </c>
      <c r="C30" s="208">
        <v>44500</v>
      </c>
      <c r="D30" s="208">
        <v>41400</v>
      </c>
      <c r="E30" s="90">
        <v>44016</v>
      </c>
      <c r="F30" s="90">
        <v>42475</v>
      </c>
      <c r="G30" s="90">
        <v>44280</v>
      </c>
      <c r="H30" s="90">
        <v>43334</v>
      </c>
      <c r="I30" s="90">
        <v>41105</v>
      </c>
      <c r="J30" s="90">
        <v>42210</v>
      </c>
      <c r="K30" s="90">
        <v>43180</v>
      </c>
      <c r="L30" s="90">
        <v>45194</v>
      </c>
      <c r="M30" s="492">
        <v>44187</v>
      </c>
      <c r="N30" s="492">
        <v>46396</v>
      </c>
      <c r="O30" s="492">
        <v>45690</v>
      </c>
      <c r="P30" s="492">
        <v>45720</v>
      </c>
      <c r="Q30" s="492">
        <v>45705</v>
      </c>
      <c r="R30" s="492">
        <v>41015</v>
      </c>
      <c r="S30" s="492">
        <v>66095</v>
      </c>
      <c r="T30" s="492">
        <v>63298</v>
      </c>
      <c r="U30" s="492">
        <v>73825</v>
      </c>
    </row>
    <row r="31" spans="1:21" ht="15" customHeight="1" thickBot="1" x14ac:dyDescent="0.2">
      <c r="A31" s="85"/>
      <c r="B31" s="453" t="s">
        <v>47</v>
      </c>
      <c r="C31" s="457">
        <v>44200</v>
      </c>
      <c r="D31" s="457">
        <v>45228</v>
      </c>
      <c r="E31" s="493">
        <v>46908</v>
      </c>
      <c r="F31" s="493">
        <v>48256</v>
      </c>
      <c r="G31" s="493">
        <v>53006</v>
      </c>
      <c r="H31" s="493">
        <v>52261</v>
      </c>
      <c r="I31" s="493">
        <v>51070</v>
      </c>
      <c r="J31" s="493">
        <v>51665</v>
      </c>
      <c r="K31" s="493">
        <v>54380</v>
      </c>
      <c r="L31" s="493">
        <v>54460</v>
      </c>
      <c r="M31" s="494">
        <v>54983</v>
      </c>
      <c r="N31" s="494">
        <v>57732</v>
      </c>
      <c r="O31" s="494">
        <v>56420</v>
      </c>
      <c r="P31" s="494">
        <v>57340</v>
      </c>
      <c r="Q31" s="494">
        <v>56880</v>
      </c>
      <c r="R31" s="494">
        <v>60377</v>
      </c>
      <c r="S31" s="494">
        <v>60875</v>
      </c>
      <c r="T31" s="494">
        <v>63298</v>
      </c>
      <c r="U31" s="494">
        <v>64923</v>
      </c>
    </row>
    <row r="32" spans="1:21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2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2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2" ht="13.35" customHeight="1" x14ac:dyDescent="0.15">
      <c r="A35" s="874"/>
      <c r="B35" s="874"/>
      <c r="C35" s="874"/>
      <c r="D35" s="874"/>
      <c r="E35" s="874"/>
      <c r="F35" s="874"/>
      <c r="G35" s="874"/>
      <c r="H35" s="874"/>
    </row>
    <row r="36" spans="1:22" ht="13.35" customHeight="1" x14ac:dyDescent="0.25">
      <c r="A36" s="875"/>
      <c r="B36" s="875"/>
      <c r="C36" s="875"/>
      <c r="D36" s="875"/>
      <c r="E36" s="875"/>
      <c r="F36" s="875"/>
      <c r="G36" s="875"/>
      <c r="H36" s="875"/>
      <c r="V36" s="26"/>
    </row>
    <row r="37" spans="1:22" ht="13.35" customHeight="1" x14ac:dyDescent="0.15">
      <c r="V37" s="26"/>
    </row>
    <row r="38" spans="1:22" ht="13.35" customHeight="1" x14ac:dyDescent="0.15">
      <c r="V38" s="26"/>
    </row>
    <row r="39" spans="1:22" ht="13.35" customHeight="1" x14ac:dyDescent="0.15">
      <c r="V39" s="66"/>
    </row>
    <row r="40" spans="1:22" ht="13.35" customHeight="1" x14ac:dyDescent="0.15">
      <c r="V40" s="26"/>
    </row>
    <row r="41" spans="1:22" ht="13.35" customHeight="1" x14ac:dyDescent="0.15">
      <c r="V41" s="26"/>
    </row>
    <row r="42" spans="1:22" ht="13.35" customHeight="1" x14ac:dyDescent="0.15">
      <c r="V42" s="66"/>
    </row>
    <row r="43" spans="1:22" ht="13.35" customHeight="1" x14ac:dyDescent="0.15">
      <c r="V43" s="66"/>
    </row>
    <row r="44" spans="1:22" ht="13.35" customHeight="1" x14ac:dyDescent="0.15">
      <c r="V44" s="26"/>
    </row>
    <row r="45" spans="1:22" ht="13.35" customHeight="1" x14ac:dyDescent="0.15">
      <c r="V45" s="26"/>
    </row>
    <row r="46" spans="1:22" ht="13.35" customHeight="1" x14ac:dyDescent="0.15">
      <c r="V46" s="26"/>
    </row>
    <row r="47" spans="1:22" ht="13.35" customHeight="1" x14ac:dyDescent="0.15">
      <c r="V47" s="26"/>
    </row>
    <row r="48" spans="1:22" ht="13.35" customHeight="1" x14ac:dyDescent="0.15">
      <c r="V48" s="26"/>
    </row>
    <row r="49" spans="22:22" ht="13.35" customHeight="1" x14ac:dyDescent="0.15">
      <c r="V49" s="66"/>
    </row>
    <row r="50" spans="22:22" ht="13.35" customHeight="1" x14ac:dyDescent="0.15">
      <c r="V50" s="26"/>
    </row>
    <row r="51" spans="22:22" ht="13.35" customHeight="1" x14ac:dyDescent="0.15">
      <c r="V51" s="26"/>
    </row>
    <row r="52" spans="22:22" ht="13.35" customHeight="1" x14ac:dyDescent="0.15">
      <c r="V52" s="26"/>
    </row>
    <row r="53" spans="22:22" ht="13.35" customHeight="1" x14ac:dyDescent="0.15">
      <c r="V53" s="66"/>
    </row>
    <row r="54" spans="22:22" ht="13.35" customHeight="1" x14ac:dyDescent="0.15">
      <c r="V54" s="26"/>
    </row>
    <row r="55" spans="22:22" ht="13.35" customHeight="1" x14ac:dyDescent="0.15">
      <c r="V55" s="26"/>
    </row>
    <row r="56" spans="22:22" ht="13.35" customHeight="1" x14ac:dyDescent="0.15">
      <c r="V56" s="11"/>
    </row>
    <row r="57" spans="22:22" ht="13.35" customHeight="1" x14ac:dyDescent="0.15">
      <c r="V57" s="11"/>
    </row>
    <row r="58" spans="22:22" ht="13.35" customHeight="1" x14ac:dyDescent="0.15">
      <c r="V58" s="66"/>
    </row>
    <row r="59" spans="22:22" ht="13.35" customHeight="1" x14ac:dyDescent="0.15">
      <c r="V59" s="66"/>
    </row>
    <row r="60" spans="22:22" ht="13.35" customHeight="1" x14ac:dyDescent="0.15">
      <c r="V60" s="66"/>
    </row>
    <row r="61" spans="22:22" ht="13.35" customHeight="1" x14ac:dyDescent="0.15">
      <c r="V61" s="66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Q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6">
    <tabColor theme="9" tint="0.59999389629810485"/>
  </sheetPr>
  <dimension ref="A2:W36"/>
  <sheetViews>
    <sheetView showGridLines="0" zoomScaleNormal="100" workbookViewId="0">
      <selection activeCell="U6" sqref="U6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16384" width="7" style="79"/>
  </cols>
  <sheetData>
    <row r="2" spans="1:23" ht="20.25" customHeight="1" x14ac:dyDescent="0.25">
      <c r="A2" s="207" t="s">
        <v>523</v>
      </c>
      <c r="B2" s="205"/>
    </row>
    <row r="3" spans="1:23" ht="13.35" customHeight="1" x14ac:dyDescent="0.15">
      <c r="A3" s="206" t="s">
        <v>219</v>
      </c>
      <c r="B3" s="206"/>
    </row>
    <row r="4" spans="1:23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</row>
    <row r="5" spans="1:23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 t="s">
        <v>315</v>
      </c>
      <c r="S5" s="771" t="s">
        <v>526</v>
      </c>
      <c r="T5" s="771" t="s">
        <v>427</v>
      </c>
      <c r="U5" s="771" t="s">
        <v>425</v>
      </c>
    </row>
    <row r="6" spans="1:23" ht="18" customHeight="1" x14ac:dyDescent="0.15">
      <c r="A6" s="1030" t="s">
        <v>93</v>
      </c>
      <c r="B6" s="1030"/>
      <c r="C6" s="662">
        <f t="shared" ref="C6:N6" si="0">(C8+C9+C10+C11+C12+C13+C14+C15+C16+C17+C18+C19+C20+C21+C22+C23+C24+C25+C26+C27+C28+C29+C30+C31)</f>
        <v>1074578</v>
      </c>
      <c r="D6" s="662">
        <f t="shared" si="0"/>
        <v>1127320</v>
      </c>
      <c r="E6" s="663">
        <f t="shared" si="0"/>
        <v>1138578</v>
      </c>
      <c r="F6" s="663">
        <f t="shared" si="0"/>
        <v>1151906</v>
      </c>
      <c r="G6" s="663">
        <f t="shared" si="0"/>
        <v>1168497</v>
      </c>
      <c r="H6" s="663">
        <f t="shared" si="0"/>
        <v>1218722</v>
      </c>
      <c r="I6" s="663">
        <f t="shared" si="0"/>
        <v>1266710</v>
      </c>
      <c r="J6" s="663">
        <f t="shared" si="0"/>
        <v>1319404</v>
      </c>
      <c r="K6" s="663">
        <f t="shared" si="0"/>
        <v>1375095</v>
      </c>
      <c r="L6" s="663">
        <f t="shared" si="0"/>
        <v>1376390</v>
      </c>
      <c r="M6" s="663">
        <f>(M8+M9+M10+M11+M12+M13+M14+M15+M16+M17+M18+M19+M20+M21+M22+M23+M24+M25+M26+M27+M28+M29+M30+M31)</f>
        <v>1367797</v>
      </c>
      <c r="N6" s="663">
        <f t="shared" si="0"/>
        <v>1364230</v>
      </c>
      <c r="O6" s="663">
        <f t="shared" ref="O6:U6" si="1">(O8+O9+O10+O11+O12+O13+O14+O15+O16+O17+O18+O19+O20+O21+O22+O23+O24+O25+O26+O27+O28+O29+O30+O31)</f>
        <v>1331223</v>
      </c>
      <c r="P6" s="663">
        <f t="shared" si="1"/>
        <v>1348165</v>
      </c>
      <c r="Q6" s="663">
        <f t="shared" si="1"/>
        <v>1357067</v>
      </c>
      <c r="R6" s="663">
        <f t="shared" si="1"/>
        <v>1250069.0030220905</v>
      </c>
      <c r="S6" s="663">
        <f t="shared" si="1"/>
        <v>1303069.6425553863</v>
      </c>
      <c r="T6" s="663">
        <f t="shared" ref="T6" si="2">(T8+T9+T10+T11+T12+T13+T14+T15+T16+T17+T18+T19+T20+T21+T22+T23+T24+T25+T26+T27+T28+T29+T30+T31)</f>
        <v>1316220.0994654137</v>
      </c>
      <c r="U6" s="663">
        <f t="shared" si="1"/>
        <v>1344664.4525054176</v>
      </c>
    </row>
    <row r="7" spans="1:23" ht="3" customHeight="1" x14ac:dyDescent="0.15">
      <c r="A7" s="80"/>
      <c r="B7" s="81"/>
      <c r="C7" s="209"/>
      <c r="D7" s="209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</row>
    <row r="8" spans="1:23" ht="15" customHeight="1" x14ac:dyDescent="0.15">
      <c r="A8" s="80"/>
      <c r="B8" s="21" t="s">
        <v>19</v>
      </c>
      <c r="C8" s="208">
        <v>2573</v>
      </c>
      <c r="D8" s="208">
        <v>2418</v>
      </c>
      <c r="E8" s="90">
        <v>2930</v>
      </c>
      <c r="F8" s="90">
        <v>3894</v>
      </c>
      <c r="G8" s="90">
        <v>5335</v>
      </c>
      <c r="H8" s="90">
        <v>5461</v>
      </c>
      <c r="I8" s="90">
        <v>5844</v>
      </c>
      <c r="J8" s="90">
        <v>6574</v>
      </c>
      <c r="K8" s="90">
        <v>7212</v>
      </c>
      <c r="L8" s="90">
        <v>8084</v>
      </c>
      <c r="M8" s="90">
        <v>7723</v>
      </c>
      <c r="N8" s="492">
        <v>3812</v>
      </c>
      <c r="O8" s="492">
        <v>5673</v>
      </c>
      <c r="P8" s="492">
        <v>4958</v>
      </c>
      <c r="Q8" s="492">
        <v>4510</v>
      </c>
      <c r="R8" s="492">
        <v>4115.21</v>
      </c>
      <c r="S8" s="492">
        <v>3668</v>
      </c>
      <c r="T8" s="492">
        <v>3329</v>
      </c>
      <c r="U8" s="492">
        <v>3530</v>
      </c>
      <c r="W8" s="62"/>
    </row>
    <row r="9" spans="1:23" ht="15" customHeight="1" x14ac:dyDescent="0.15">
      <c r="A9" s="80"/>
      <c r="B9" s="21" t="s">
        <v>20</v>
      </c>
      <c r="C9" s="208">
        <v>67649</v>
      </c>
      <c r="D9" s="208">
        <v>70283</v>
      </c>
      <c r="E9" s="90">
        <v>65745</v>
      </c>
      <c r="F9" s="90">
        <v>65730</v>
      </c>
      <c r="G9" s="90">
        <v>59431</v>
      </c>
      <c r="H9" s="90">
        <v>58172</v>
      </c>
      <c r="I9" s="90">
        <v>55889</v>
      </c>
      <c r="J9" s="90">
        <v>60264</v>
      </c>
      <c r="K9" s="90">
        <v>56967</v>
      </c>
      <c r="L9" s="90">
        <v>51654</v>
      </c>
      <c r="M9" s="90">
        <v>48938</v>
      </c>
      <c r="N9" s="492">
        <v>47065</v>
      </c>
      <c r="O9" s="492">
        <v>45661</v>
      </c>
      <c r="P9" s="492">
        <v>45440</v>
      </c>
      <c r="Q9" s="492">
        <v>47805</v>
      </c>
      <c r="R9" s="492">
        <v>47306.123022090396</v>
      </c>
      <c r="S9" s="492">
        <v>47401.125155386202</v>
      </c>
      <c r="T9" s="492">
        <v>47003.857465413683</v>
      </c>
      <c r="U9" s="492">
        <v>48982.012505417544</v>
      </c>
      <c r="W9" s="64"/>
    </row>
    <row r="10" spans="1:23" ht="15" customHeight="1" x14ac:dyDescent="0.15">
      <c r="A10" s="80"/>
      <c r="B10" s="21" t="s">
        <v>21</v>
      </c>
      <c r="C10" s="208">
        <v>22582</v>
      </c>
      <c r="D10" s="208">
        <v>22280</v>
      </c>
      <c r="E10" s="90">
        <v>22069</v>
      </c>
      <c r="F10" s="90">
        <v>19767</v>
      </c>
      <c r="G10" s="90">
        <v>19385</v>
      </c>
      <c r="H10" s="90">
        <v>18682</v>
      </c>
      <c r="I10" s="90">
        <v>17423</v>
      </c>
      <c r="J10" s="90">
        <v>18996</v>
      </c>
      <c r="K10" s="90">
        <v>20641</v>
      </c>
      <c r="L10" s="90">
        <v>23846</v>
      </c>
      <c r="M10" s="90">
        <v>23209</v>
      </c>
      <c r="N10" s="90">
        <v>23032</v>
      </c>
      <c r="O10" s="90">
        <v>22198</v>
      </c>
      <c r="P10" s="90">
        <v>22165</v>
      </c>
      <c r="Q10" s="90">
        <v>21454</v>
      </c>
      <c r="R10" s="90">
        <v>19737.599999999999</v>
      </c>
      <c r="S10" s="90">
        <v>20429.627399999998</v>
      </c>
      <c r="T10" s="90">
        <v>20895</v>
      </c>
      <c r="U10" s="90">
        <v>20075.400000000001</v>
      </c>
      <c r="V10" s="87"/>
      <c r="W10" s="62"/>
    </row>
    <row r="11" spans="1:23" ht="15" customHeight="1" x14ac:dyDescent="0.15">
      <c r="A11" s="80"/>
      <c r="B11" s="21" t="s">
        <v>22</v>
      </c>
      <c r="C11" s="208">
        <v>38590</v>
      </c>
      <c r="D11" s="208">
        <v>39984</v>
      </c>
      <c r="E11" s="90">
        <v>41125</v>
      </c>
      <c r="F11" s="90">
        <v>42224</v>
      </c>
      <c r="G11" s="90">
        <v>42848</v>
      </c>
      <c r="H11" s="90">
        <v>43307</v>
      </c>
      <c r="I11" s="90">
        <v>45452</v>
      </c>
      <c r="J11" s="90">
        <v>45649</v>
      </c>
      <c r="K11" s="90">
        <v>48278</v>
      </c>
      <c r="L11" s="90">
        <v>49237</v>
      </c>
      <c r="M11" s="90">
        <v>50755</v>
      </c>
      <c r="N11" s="492">
        <v>51726</v>
      </c>
      <c r="O11" s="492">
        <v>54880</v>
      </c>
      <c r="P11" s="492">
        <v>55173</v>
      </c>
      <c r="Q11" s="492">
        <v>58195</v>
      </c>
      <c r="R11" s="492">
        <v>60576</v>
      </c>
      <c r="S11" s="492">
        <v>60986</v>
      </c>
      <c r="T11" s="492">
        <v>63890</v>
      </c>
      <c r="U11" s="492">
        <v>62771</v>
      </c>
      <c r="V11" s="87"/>
      <c r="W11" s="62"/>
    </row>
    <row r="12" spans="1:23" ht="15" customHeight="1" x14ac:dyDescent="0.15">
      <c r="A12" s="80"/>
      <c r="B12" s="21" t="s">
        <v>23</v>
      </c>
      <c r="C12" s="208">
        <v>137225</v>
      </c>
      <c r="D12" s="208">
        <v>159044</v>
      </c>
      <c r="E12" s="90">
        <v>173505</v>
      </c>
      <c r="F12" s="90">
        <v>168102</v>
      </c>
      <c r="G12" s="90">
        <v>172901</v>
      </c>
      <c r="H12" s="90">
        <v>192200</v>
      </c>
      <c r="I12" s="90">
        <v>204853</v>
      </c>
      <c r="J12" s="90">
        <v>200959</v>
      </c>
      <c r="K12" s="90">
        <v>215540</v>
      </c>
      <c r="L12" s="90">
        <v>223400</v>
      </c>
      <c r="M12" s="90">
        <v>217543</v>
      </c>
      <c r="N12" s="492">
        <v>214187</v>
      </c>
      <c r="O12" s="492">
        <v>210048</v>
      </c>
      <c r="P12" s="492">
        <v>192900</v>
      </c>
      <c r="Q12" s="492">
        <v>196668</v>
      </c>
      <c r="R12" s="492">
        <v>165617</v>
      </c>
      <c r="S12" s="492">
        <v>184568.4</v>
      </c>
      <c r="T12" s="492">
        <v>179786</v>
      </c>
      <c r="U12" s="492">
        <v>166375</v>
      </c>
      <c r="V12" s="87"/>
      <c r="W12" s="59"/>
    </row>
    <row r="13" spans="1:23" ht="15" customHeight="1" x14ac:dyDescent="0.15">
      <c r="A13" s="80"/>
      <c r="B13" s="21" t="s">
        <v>27</v>
      </c>
      <c r="C13" s="208">
        <v>38436</v>
      </c>
      <c r="D13" s="208">
        <v>41714</v>
      </c>
      <c r="E13" s="90">
        <v>41250</v>
      </c>
      <c r="F13" s="90">
        <v>48751</v>
      </c>
      <c r="G13" s="90">
        <v>46747</v>
      </c>
      <c r="H13" s="90">
        <v>52759</v>
      </c>
      <c r="I13" s="90">
        <v>51187</v>
      </c>
      <c r="J13" s="90">
        <v>56188</v>
      </c>
      <c r="K13" s="90">
        <v>56942</v>
      </c>
      <c r="L13" s="90">
        <v>57637</v>
      </c>
      <c r="M13" s="90">
        <v>57779</v>
      </c>
      <c r="N13" s="90">
        <v>58697</v>
      </c>
      <c r="O13" s="90">
        <v>59675</v>
      </c>
      <c r="P13" s="90">
        <v>61709</v>
      </c>
      <c r="Q13" s="90">
        <v>62118</v>
      </c>
      <c r="R13" s="90">
        <v>54126</v>
      </c>
      <c r="S13" s="90">
        <v>50960</v>
      </c>
      <c r="T13" s="90">
        <v>56392</v>
      </c>
      <c r="U13" s="90">
        <v>63582</v>
      </c>
      <c r="V13" s="87"/>
      <c r="W13" s="62"/>
    </row>
    <row r="14" spans="1:23" ht="15" customHeight="1" x14ac:dyDescent="0.15">
      <c r="A14" s="80"/>
      <c r="B14" s="21" t="s">
        <v>28</v>
      </c>
      <c r="C14" s="208">
        <v>50607</v>
      </c>
      <c r="D14" s="208">
        <v>52411</v>
      </c>
      <c r="E14" s="90">
        <v>52497</v>
      </c>
      <c r="F14" s="90">
        <v>55602</v>
      </c>
      <c r="G14" s="90">
        <v>56224</v>
      </c>
      <c r="H14" s="90">
        <v>56350</v>
      </c>
      <c r="I14" s="90">
        <v>61256</v>
      </c>
      <c r="J14" s="90">
        <v>63253</v>
      </c>
      <c r="K14" s="90">
        <v>65763</v>
      </c>
      <c r="L14" s="90">
        <v>67129</v>
      </c>
      <c r="M14" s="90">
        <v>69381</v>
      </c>
      <c r="N14" s="492">
        <v>72348</v>
      </c>
      <c r="O14" s="492">
        <v>70685</v>
      </c>
      <c r="P14" s="492">
        <v>71244</v>
      </c>
      <c r="Q14" s="492">
        <v>72763</v>
      </c>
      <c r="R14" s="492">
        <v>68633</v>
      </c>
      <c r="S14" s="492">
        <v>62644</v>
      </c>
      <c r="T14" s="492">
        <v>62463</v>
      </c>
      <c r="U14" s="492">
        <v>62939</v>
      </c>
      <c r="V14" s="87"/>
      <c r="W14" s="62"/>
    </row>
    <row r="15" spans="1:23" ht="15" customHeight="1" x14ac:dyDescent="0.15">
      <c r="A15" s="80"/>
      <c r="B15" s="21" t="s">
        <v>29</v>
      </c>
      <c r="C15" s="208">
        <v>106742</v>
      </c>
      <c r="D15" s="208">
        <v>110598</v>
      </c>
      <c r="E15" s="90">
        <v>111846</v>
      </c>
      <c r="F15" s="90">
        <v>106946</v>
      </c>
      <c r="G15" s="90">
        <v>106932</v>
      </c>
      <c r="H15" s="90">
        <v>110315</v>
      </c>
      <c r="I15" s="90">
        <v>112788</v>
      </c>
      <c r="J15" s="90">
        <v>114785</v>
      </c>
      <c r="K15" s="90">
        <v>113303</v>
      </c>
      <c r="L15" s="90">
        <v>113750</v>
      </c>
      <c r="M15" s="90">
        <v>113823</v>
      </c>
      <c r="N15" s="492">
        <v>114444</v>
      </c>
      <c r="O15" s="492">
        <v>116208</v>
      </c>
      <c r="P15" s="492">
        <v>115837</v>
      </c>
      <c r="Q15" s="492">
        <v>113481</v>
      </c>
      <c r="R15" s="492">
        <v>106805</v>
      </c>
      <c r="S15" s="492">
        <v>109767</v>
      </c>
      <c r="T15" s="492">
        <v>109623.842</v>
      </c>
      <c r="U15" s="492">
        <v>110685</v>
      </c>
      <c r="V15" s="87"/>
      <c r="W15" s="62"/>
    </row>
    <row r="16" spans="1:23" ht="15" customHeight="1" x14ac:dyDescent="0.15">
      <c r="A16" s="80"/>
      <c r="B16" s="21" t="s">
        <v>30</v>
      </c>
      <c r="C16" s="208">
        <v>7578</v>
      </c>
      <c r="D16" s="208">
        <v>7754</v>
      </c>
      <c r="E16" s="90">
        <v>8014</v>
      </c>
      <c r="F16" s="90">
        <v>8724</v>
      </c>
      <c r="G16" s="90">
        <v>9240</v>
      </c>
      <c r="H16" s="90">
        <v>10332</v>
      </c>
      <c r="I16" s="90">
        <v>11597</v>
      </c>
      <c r="J16" s="90">
        <v>11731</v>
      </c>
      <c r="K16" s="90">
        <v>12686</v>
      </c>
      <c r="L16" s="90">
        <v>13112</v>
      </c>
      <c r="M16" s="90">
        <v>12407</v>
      </c>
      <c r="N16" s="90">
        <v>13999</v>
      </c>
      <c r="O16" s="90">
        <v>12350</v>
      </c>
      <c r="P16" s="90">
        <v>11880</v>
      </c>
      <c r="Q16" s="90">
        <v>13058</v>
      </c>
      <c r="R16" s="90">
        <v>15834</v>
      </c>
      <c r="S16" s="90">
        <v>20410</v>
      </c>
      <c r="T16" s="90">
        <v>21179</v>
      </c>
      <c r="U16" s="90">
        <v>35150</v>
      </c>
      <c r="V16" s="87"/>
      <c r="W16" s="62"/>
    </row>
    <row r="17" spans="1:23" ht="15" customHeight="1" x14ac:dyDescent="0.15">
      <c r="A17" s="80"/>
      <c r="B17" s="21" t="s">
        <v>31</v>
      </c>
      <c r="C17" s="208">
        <v>59649</v>
      </c>
      <c r="D17" s="208">
        <v>63816</v>
      </c>
      <c r="E17" s="90">
        <v>72114</v>
      </c>
      <c r="F17" s="90">
        <v>76355</v>
      </c>
      <c r="G17" s="90">
        <v>79585</v>
      </c>
      <c r="H17" s="90">
        <v>85815</v>
      </c>
      <c r="I17" s="90">
        <v>94930</v>
      </c>
      <c r="J17" s="90">
        <v>114520</v>
      </c>
      <c r="K17" s="90">
        <v>140057</v>
      </c>
      <c r="L17" s="90">
        <v>141250</v>
      </c>
      <c r="M17" s="90">
        <v>144125</v>
      </c>
      <c r="N17" s="492">
        <v>144071</v>
      </c>
      <c r="O17" s="492">
        <v>120539</v>
      </c>
      <c r="P17" s="492">
        <v>146932</v>
      </c>
      <c r="Q17" s="492">
        <v>149251</v>
      </c>
      <c r="R17" s="492">
        <v>148059</v>
      </c>
      <c r="S17" s="492">
        <v>150369</v>
      </c>
      <c r="T17" s="492">
        <v>151838</v>
      </c>
      <c r="U17" s="492">
        <v>159996</v>
      </c>
      <c r="V17" s="87"/>
      <c r="W17" s="62"/>
    </row>
    <row r="18" spans="1:23" ht="15" customHeight="1" x14ac:dyDescent="0.15">
      <c r="A18" s="80"/>
      <c r="B18" s="21" t="s">
        <v>32</v>
      </c>
      <c r="C18" s="208">
        <v>24789</v>
      </c>
      <c r="D18" s="208">
        <v>21165</v>
      </c>
      <c r="E18" s="90">
        <v>21528</v>
      </c>
      <c r="F18" s="90">
        <v>21968</v>
      </c>
      <c r="G18" s="90">
        <v>22677</v>
      </c>
      <c r="H18" s="90">
        <v>23684</v>
      </c>
      <c r="I18" s="90">
        <v>23161</v>
      </c>
      <c r="J18" s="90">
        <v>23312</v>
      </c>
      <c r="K18" s="90">
        <v>24007</v>
      </c>
      <c r="L18" s="90">
        <v>22792</v>
      </c>
      <c r="M18" s="90">
        <v>22998</v>
      </c>
      <c r="N18" s="492">
        <v>21400</v>
      </c>
      <c r="O18" s="492">
        <v>21814</v>
      </c>
      <c r="P18" s="492">
        <v>22594</v>
      </c>
      <c r="Q18" s="492">
        <v>23223</v>
      </c>
      <c r="R18" s="492">
        <v>22902</v>
      </c>
      <c r="S18" s="492">
        <v>23722</v>
      </c>
      <c r="T18" s="492">
        <v>23734</v>
      </c>
      <c r="U18" s="492">
        <v>23371</v>
      </c>
      <c r="V18" s="87"/>
      <c r="W18" s="62"/>
    </row>
    <row r="19" spans="1:23" ht="15" customHeight="1" x14ac:dyDescent="0.15">
      <c r="A19" s="80"/>
      <c r="B19" s="21" t="s">
        <v>33</v>
      </c>
      <c r="C19" s="208">
        <v>38200</v>
      </c>
      <c r="D19" s="208">
        <v>37880</v>
      </c>
      <c r="E19" s="90">
        <v>39227</v>
      </c>
      <c r="F19" s="90">
        <v>39152</v>
      </c>
      <c r="G19" s="90">
        <v>44461</v>
      </c>
      <c r="H19" s="90">
        <v>49775</v>
      </c>
      <c r="I19" s="90">
        <v>53811</v>
      </c>
      <c r="J19" s="90">
        <v>58536</v>
      </c>
      <c r="K19" s="90">
        <v>61110</v>
      </c>
      <c r="L19" s="90">
        <v>63524</v>
      </c>
      <c r="M19" s="90">
        <v>71403</v>
      </c>
      <c r="N19" s="492">
        <v>72302</v>
      </c>
      <c r="O19" s="492">
        <v>77250</v>
      </c>
      <c r="P19" s="492">
        <v>75790</v>
      </c>
      <c r="Q19" s="492">
        <v>61103</v>
      </c>
      <c r="R19" s="492">
        <v>49952</v>
      </c>
      <c r="S19" s="492">
        <v>55007</v>
      </c>
      <c r="T19" s="492">
        <v>59365</v>
      </c>
      <c r="U19" s="492">
        <v>58979</v>
      </c>
      <c r="V19" s="87"/>
      <c r="W19" s="62"/>
    </row>
    <row r="20" spans="1:23" ht="15" customHeight="1" x14ac:dyDescent="0.15">
      <c r="A20" s="80"/>
      <c r="B20" s="21" t="s">
        <v>34</v>
      </c>
      <c r="C20" s="208">
        <v>26421</v>
      </c>
      <c r="D20" s="208">
        <v>24031</v>
      </c>
      <c r="E20" s="90">
        <v>25261</v>
      </c>
      <c r="F20" s="90">
        <v>29845</v>
      </c>
      <c r="G20" s="90">
        <v>31300</v>
      </c>
      <c r="H20" s="90">
        <v>30058</v>
      </c>
      <c r="I20" s="90">
        <v>32977</v>
      </c>
      <c r="J20" s="90">
        <v>34203</v>
      </c>
      <c r="K20" s="90">
        <v>39321</v>
      </c>
      <c r="L20" s="90">
        <v>39774</v>
      </c>
      <c r="M20" s="90">
        <v>38160</v>
      </c>
      <c r="N20" s="492">
        <v>33336</v>
      </c>
      <c r="O20" s="492">
        <v>33790</v>
      </c>
      <c r="P20" s="492">
        <v>31298</v>
      </c>
      <c r="Q20" s="492">
        <v>29731</v>
      </c>
      <c r="R20" s="492">
        <v>28578.550000000003</v>
      </c>
      <c r="S20" s="492">
        <v>27973.27</v>
      </c>
      <c r="T20" s="492">
        <v>25999.599999999999</v>
      </c>
      <c r="U20" s="492">
        <v>23777</v>
      </c>
      <c r="V20" s="87"/>
      <c r="W20" s="62"/>
    </row>
    <row r="21" spans="1:23" ht="15" customHeight="1" x14ac:dyDescent="0.15">
      <c r="A21" s="80"/>
      <c r="B21" s="21" t="s">
        <v>35</v>
      </c>
      <c r="C21" s="208">
        <v>55525</v>
      </c>
      <c r="D21" s="208">
        <v>55736</v>
      </c>
      <c r="E21" s="90">
        <v>40546</v>
      </c>
      <c r="F21" s="90">
        <v>39625</v>
      </c>
      <c r="G21" s="90">
        <v>33291</v>
      </c>
      <c r="H21" s="90">
        <v>33050</v>
      </c>
      <c r="I21" s="90">
        <v>33713</v>
      </c>
      <c r="J21" s="90">
        <v>35916</v>
      </c>
      <c r="K21" s="90">
        <v>45090</v>
      </c>
      <c r="L21" s="90">
        <v>45436</v>
      </c>
      <c r="M21" s="90">
        <v>43383</v>
      </c>
      <c r="N21" s="492">
        <v>40991</v>
      </c>
      <c r="O21" s="492">
        <v>34053</v>
      </c>
      <c r="P21" s="492">
        <v>34646</v>
      </c>
      <c r="Q21" s="492">
        <v>35096</v>
      </c>
      <c r="R21" s="492">
        <v>28525</v>
      </c>
      <c r="S21" s="492">
        <v>30478</v>
      </c>
      <c r="T21" s="492">
        <v>32484</v>
      </c>
      <c r="U21" s="492">
        <v>33219</v>
      </c>
      <c r="V21" s="87"/>
      <c r="W21" s="62"/>
    </row>
    <row r="22" spans="1:23" ht="15" customHeight="1" x14ac:dyDescent="0.15">
      <c r="A22" s="80"/>
      <c r="B22" s="21" t="s">
        <v>36</v>
      </c>
      <c r="C22" s="208">
        <v>6677</v>
      </c>
      <c r="D22" s="208">
        <v>7103</v>
      </c>
      <c r="E22" s="90">
        <v>7311</v>
      </c>
      <c r="F22" s="90">
        <v>6445</v>
      </c>
      <c r="G22" s="90">
        <v>5763</v>
      </c>
      <c r="H22" s="90">
        <v>5342</v>
      </c>
      <c r="I22" s="90">
        <v>5306</v>
      </c>
      <c r="J22" s="90">
        <v>4637</v>
      </c>
      <c r="K22" s="90">
        <v>5008</v>
      </c>
      <c r="L22" s="90">
        <v>5354</v>
      </c>
      <c r="M22" s="90">
        <v>5329</v>
      </c>
      <c r="N22" s="492">
        <v>5114</v>
      </c>
      <c r="O22" s="492">
        <v>4227</v>
      </c>
      <c r="P22" s="492">
        <v>3536</v>
      </c>
      <c r="Q22" s="492">
        <v>3495</v>
      </c>
      <c r="R22" s="492">
        <v>3105</v>
      </c>
      <c r="S22" s="492">
        <v>3579</v>
      </c>
      <c r="T22" s="492">
        <v>3570</v>
      </c>
      <c r="U22" s="492">
        <v>3695</v>
      </c>
      <c r="V22" s="87"/>
      <c r="W22" s="62"/>
    </row>
    <row r="23" spans="1:23" ht="15" customHeight="1" x14ac:dyDescent="0.15">
      <c r="A23" s="80"/>
      <c r="B23" s="21" t="s">
        <v>37</v>
      </c>
      <c r="C23" s="208">
        <v>6140</v>
      </c>
      <c r="D23" s="208">
        <v>5963</v>
      </c>
      <c r="E23" s="90">
        <v>6056</v>
      </c>
      <c r="F23" s="90">
        <v>6208</v>
      </c>
      <c r="G23" s="90">
        <v>5910</v>
      </c>
      <c r="H23" s="90">
        <v>5982</v>
      </c>
      <c r="I23" s="90">
        <v>6016</v>
      </c>
      <c r="J23" s="90">
        <v>6451</v>
      </c>
      <c r="K23" s="90">
        <v>5996</v>
      </c>
      <c r="L23" s="90">
        <v>5897</v>
      </c>
      <c r="M23" s="90">
        <v>5465</v>
      </c>
      <c r="N23" s="492">
        <v>5253</v>
      </c>
      <c r="O23" s="492">
        <v>5042</v>
      </c>
      <c r="P23" s="492">
        <v>4960</v>
      </c>
      <c r="Q23" s="492">
        <v>5040</v>
      </c>
      <c r="R23" s="492">
        <v>5096</v>
      </c>
      <c r="S23" s="492">
        <v>5177</v>
      </c>
      <c r="T23" s="492">
        <v>5276</v>
      </c>
      <c r="U23" s="492">
        <v>5396</v>
      </c>
      <c r="V23" s="87"/>
      <c r="W23" s="62"/>
    </row>
    <row r="24" spans="1:23" ht="15" customHeight="1" x14ac:dyDescent="0.15">
      <c r="A24" s="80"/>
      <c r="B24" s="21" t="s">
        <v>38</v>
      </c>
      <c r="C24" s="208">
        <v>85922</v>
      </c>
      <c r="D24" s="208">
        <v>79926</v>
      </c>
      <c r="E24" s="90">
        <v>80728</v>
      </c>
      <c r="F24" s="90">
        <v>80999</v>
      </c>
      <c r="G24" s="90">
        <v>86714</v>
      </c>
      <c r="H24" s="90">
        <v>92190</v>
      </c>
      <c r="I24" s="90">
        <v>97108</v>
      </c>
      <c r="J24" s="90">
        <v>102265</v>
      </c>
      <c r="K24" s="90">
        <v>109025</v>
      </c>
      <c r="L24" s="90">
        <v>92924</v>
      </c>
      <c r="M24" s="90">
        <v>93051</v>
      </c>
      <c r="N24" s="492">
        <v>94861</v>
      </c>
      <c r="O24" s="492">
        <v>88827</v>
      </c>
      <c r="P24" s="492">
        <v>89704</v>
      </c>
      <c r="Q24" s="492">
        <v>97165</v>
      </c>
      <c r="R24" s="492">
        <v>82039.34</v>
      </c>
      <c r="S24" s="492">
        <v>86814.32</v>
      </c>
      <c r="T24" s="492">
        <v>93214</v>
      </c>
      <c r="U24" s="492">
        <v>98128</v>
      </c>
      <c r="V24" s="87"/>
      <c r="W24" s="62"/>
    </row>
    <row r="25" spans="1:23" ht="15" customHeight="1" x14ac:dyDescent="0.15">
      <c r="A25" s="80"/>
      <c r="B25" s="21" t="s">
        <v>39</v>
      </c>
      <c r="C25" s="208">
        <v>33857</v>
      </c>
      <c r="D25" s="208">
        <v>41333</v>
      </c>
      <c r="E25" s="90">
        <v>46278</v>
      </c>
      <c r="F25" s="90">
        <v>47821</v>
      </c>
      <c r="G25" s="90">
        <v>48703</v>
      </c>
      <c r="H25" s="90">
        <v>45601</v>
      </c>
      <c r="I25" s="90">
        <v>45634</v>
      </c>
      <c r="J25" s="90">
        <v>45250</v>
      </c>
      <c r="K25" s="90">
        <v>44459</v>
      </c>
      <c r="L25" s="90">
        <v>45263</v>
      </c>
      <c r="M25" s="90">
        <v>45361</v>
      </c>
      <c r="N25" s="492">
        <v>45260</v>
      </c>
      <c r="O25" s="492">
        <v>42914</v>
      </c>
      <c r="P25" s="492">
        <v>42220</v>
      </c>
      <c r="Q25" s="492">
        <v>42496</v>
      </c>
      <c r="R25" s="492">
        <v>41244.61</v>
      </c>
      <c r="S25" s="492">
        <v>40146.899999999994</v>
      </c>
      <c r="T25" s="492">
        <v>37934.800000000003</v>
      </c>
      <c r="U25" s="492">
        <v>35287.040000000001</v>
      </c>
      <c r="V25" s="87"/>
      <c r="W25" s="62"/>
    </row>
    <row r="26" spans="1:23" ht="15" customHeight="1" x14ac:dyDescent="0.15">
      <c r="A26" s="80"/>
      <c r="B26" s="21" t="s">
        <v>42</v>
      </c>
      <c r="C26" s="208">
        <v>84508</v>
      </c>
      <c r="D26" s="208">
        <v>95765</v>
      </c>
      <c r="E26" s="90">
        <v>89029</v>
      </c>
      <c r="F26" s="90">
        <v>86572</v>
      </c>
      <c r="G26" s="90">
        <v>86166</v>
      </c>
      <c r="H26" s="90">
        <v>86957</v>
      </c>
      <c r="I26" s="90">
        <v>88230</v>
      </c>
      <c r="J26" s="90">
        <v>90008</v>
      </c>
      <c r="K26" s="90">
        <v>75147</v>
      </c>
      <c r="L26" s="90">
        <v>71466</v>
      </c>
      <c r="M26" s="90">
        <v>68524</v>
      </c>
      <c r="N26" s="492">
        <v>68618</v>
      </c>
      <c r="O26" s="492">
        <v>68573</v>
      </c>
      <c r="P26" s="492">
        <v>69027</v>
      </c>
      <c r="Q26" s="492">
        <v>73001</v>
      </c>
      <c r="R26" s="492">
        <v>70246</v>
      </c>
      <c r="S26" s="492">
        <v>75405</v>
      </c>
      <c r="T26" s="492">
        <v>76083</v>
      </c>
      <c r="U26" s="492">
        <v>77093</v>
      </c>
      <c r="V26" s="87"/>
      <c r="W26" s="62"/>
    </row>
    <row r="27" spans="1:23" ht="15" customHeight="1" x14ac:dyDescent="0.15">
      <c r="A27" s="80"/>
      <c r="B27" s="21" t="s">
        <v>43</v>
      </c>
      <c r="C27" s="208">
        <v>119310</v>
      </c>
      <c r="D27" s="208">
        <v>121140</v>
      </c>
      <c r="E27" s="90">
        <v>122560</v>
      </c>
      <c r="F27" s="90">
        <v>127060</v>
      </c>
      <c r="G27" s="90">
        <v>129320</v>
      </c>
      <c r="H27" s="90">
        <v>133250</v>
      </c>
      <c r="I27" s="90">
        <v>137128</v>
      </c>
      <c r="J27" s="90">
        <v>140660</v>
      </c>
      <c r="K27" s="90">
        <v>142495</v>
      </c>
      <c r="L27" s="90">
        <v>146126</v>
      </c>
      <c r="M27" s="90">
        <v>137402</v>
      </c>
      <c r="N27" s="492">
        <v>140346</v>
      </c>
      <c r="O27" s="492">
        <v>142455</v>
      </c>
      <c r="P27" s="492">
        <v>145300</v>
      </c>
      <c r="Q27" s="492">
        <v>146350</v>
      </c>
      <c r="R27" s="492">
        <v>147110</v>
      </c>
      <c r="S27" s="492">
        <v>148290</v>
      </c>
      <c r="T27" s="492">
        <v>148880</v>
      </c>
      <c r="U27" s="492">
        <v>156710</v>
      </c>
      <c r="V27" s="87"/>
      <c r="W27" s="62"/>
    </row>
    <row r="28" spans="1:23" ht="15" customHeight="1" x14ac:dyDescent="0.15">
      <c r="A28" s="80"/>
      <c r="B28" s="79" t="s">
        <v>44</v>
      </c>
      <c r="C28" s="208">
        <v>40306</v>
      </c>
      <c r="D28" s="208">
        <v>44465</v>
      </c>
      <c r="E28" s="90">
        <v>45660</v>
      </c>
      <c r="F28" s="90">
        <v>44067</v>
      </c>
      <c r="G28" s="90">
        <v>48183</v>
      </c>
      <c r="H28" s="90">
        <v>51140</v>
      </c>
      <c r="I28" s="90">
        <v>52503</v>
      </c>
      <c r="J28" s="90">
        <v>53694</v>
      </c>
      <c r="K28" s="90">
        <v>53288</v>
      </c>
      <c r="L28" s="90">
        <v>54583</v>
      </c>
      <c r="M28" s="90">
        <v>54676</v>
      </c>
      <c r="N28" s="492">
        <v>55061</v>
      </c>
      <c r="O28" s="492">
        <v>53557</v>
      </c>
      <c r="P28" s="492">
        <v>57922</v>
      </c>
      <c r="Q28" s="492">
        <v>56686</v>
      </c>
      <c r="R28" s="492">
        <v>40730</v>
      </c>
      <c r="S28" s="492">
        <v>53860</v>
      </c>
      <c r="T28" s="492">
        <v>52158</v>
      </c>
      <c r="U28" s="492">
        <v>51424</v>
      </c>
      <c r="V28" s="87"/>
      <c r="W28" s="59"/>
    </row>
    <row r="29" spans="1:23" ht="15" customHeight="1" x14ac:dyDescent="0.15">
      <c r="A29" s="80"/>
      <c r="B29" s="21" t="s">
        <v>45</v>
      </c>
      <c r="C29" s="208">
        <v>4757</v>
      </c>
      <c r="D29" s="208">
        <v>5098</v>
      </c>
      <c r="E29" s="90">
        <v>5679</v>
      </c>
      <c r="F29" s="90">
        <v>5928</v>
      </c>
      <c r="G29" s="90">
        <v>6411</v>
      </c>
      <c r="H29" s="90">
        <v>6343</v>
      </c>
      <c r="I29" s="90">
        <v>7352</v>
      </c>
      <c r="J29" s="90">
        <v>9248</v>
      </c>
      <c r="K29" s="90">
        <v>10540</v>
      </c>
      <c r="L29" s="90">
        <v>11339</v>
      </c>
      <c r="M29" s="90">
        <v>11456</v>
      </c>
      <c r="N29" s="492">
        <v>10137</v>
      </c>
      <c r="O29" s="492">
        <v>10718</v>
      </c>
      <c r="P29" s="492">
        <v>13930</v>
      </c>
      <c r="Q29" s="492">
        <v>13923</v>
      </c>
      <c r="R29" s="492">
        <v>10542</v>
      </c>
      <c r="S29" s="492">
        <v>10547</v>
      </c>
      <c r="T29" s="492">
        <v>9982</v>
      </c>
      <c r="U29" s="492">
        <v>10379</v>
      </c>
      <c r="V29" s="87"/>
      <c r="W29" s="62"/>
    </row>
    <row r="30" spans="1:23" ht="15" customHeight="1" x14ac:dyDescent="0.15">
      <c r="A30" s="80"/>
      <c r="B30" s="21" t="s">
        <v>46</v>
      </c>
      <c r="C30" s="208">
        <v>9699</v>
      </c>
      <c r="D30" s="208">
        <v>9643</v>
      </c>
      <c r="E30" s="90">
        <v>9590</v>
      </c>
      <c r="F30" s="90">
        <v>10234</v>
      </c>
      <c r="G30" s="90">
        <v>10803</v>
      </c>
      <c r="H30" s="90">
        <v>11449</v>
      </c>
      <c r="I30" s="90">
        <v>12338</v>
      </c>
      <c r="J30" s="90">
        <v>12029</v>
      </c>
      <c r="K30" s="90">
        <v>12208</v>
      </c>
      <c r="L30" s="90">
        <v>12212</v>
      </c>
      <c r="M30" s="90">
        <v>12803</v>
      </c>
      <c r="N30" s="492">
        <v>13871</v>
      </c>
      <c r="O30" s="492">
        <v>15677</v>
      </c>
      <c r="P30" s="492">
        <v>15092</v>
      </c>
      <c r="Q30" s="492">
        <v>15802</v>
      </c>
      <c r="R30" s="492">
        <v>16472.57</v>
      </c>
      <c r="S30" s="492">
        <v>17092</v>
      </c>
      <c r="T30" s="492">
        <v>17518</v>
      </c>
      <c r="U30" s="492">
        <v>21472</v>
      </c>
      <c r="V30" s="87"/>
      <c r="W30" s="62"/>
    </row>
    <row r="31" spans="1:23" ht="15" customHeight="1" thickBot="1" x14ac:dyDescent="0.2">
      <c r="A31" s="85"/>
      <c r="B31" s="453" t="s">
        <v>47</v>
      </c>
      <c r="C31" s="457">
        <v>6836</v>
      </c>
      <c r="D31" s="457">
        <v>7770</v>
      </c>
      <c r="E31" s="493">
        <v>8030</v>
      </c>
      <c r="F31" s="493">
        <v>9887</v>
      </c>
      <c r="G31" s="493">
        <v>10167</v>
      </c>
      <c r="H31" s="493">
        <v>10508</v>
      </c>
      <c r="I31" s="493">
        <v>10214</v>
      </c>
      <c r="J31" s="493">
        <v>10276</v>
      </c>
      <c r="K31" s="493">
        <v>10012</v>
      </c>
      <c r="L31" s="493">
        <v>10601</v>
      </c>
      <c r="M31" s="493">
        <v>12103</v>
      </c>
      <c r="N31" s="494">
        <v>14299</v>
      </c>
      <c r="O31" s="494">
        <v>14409</v>
      </c>
      <c r="P31" s="494">
        <v>13908</v>
      </c>
      <c r="Q31" s="494">
        <v>14653</v>
      </c>
      <c r="R31" s="494">
        <v>12717</v>
      </c>
      <c r="S31" s="494">
        <v>13775</v>
      </c>
      <c r="T31" s="494">
        <v>13622</v>
      </c>
      <c r="U31" s="494">
        <v>11649</v>
      </c>
      <c r="V31" s="87"/>
      <c r="W31" s="62"/>
    </row>
    <row r="32" spans="1:23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87"/>
      <c r="W32" s="62"/>
    </row>
    <row r="33" spans="1:23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W33" s="62"/>
    </row>
    <row r="34" spans="1:23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W34" s="62"/>
    </row>
    <row r="35" spans="1:23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3" ht="13.35" customHeight="1" x14ac:dyDescent="0.25">
      <c r="A36" s="875"/>
      <c r="B36" s="875"/>
      <c r="C36" s="875"/>
      <c r="D36" s="875"/>
      <c r="E36" s="875"/>
      <c r="F36" s="875"/>
      <c r="G36" s="875"/>
      <c r="H36" s="87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4:T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7">
    <tabColor theme="9" tint="0.59999389629810485"/>
  </sheetPr>
  <dimension ref="A2:Y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25" style="79" customWidth="1"/>
    <col min="23" max="16384" width="7" style="79"/>
  </cols>
  <sheetData>
    <row r="2" spans="1:25" ht="17.25" customHeight="1" x14ac:dyDescent="0.25">
      <c r="A2" s="216" t="s">
        <v>524</v>
      </c>
      <c r="B2" s="217"/>
    </row>
    <row r="3" spans="1:25" ht="13.35" customHeight="1" x14ac:dyDescent="0.15">
      <c r="A3" s="218" t="s">
        <v>218</v>
      </c>
      <c r="B3" s="218"/>
    </row>
    <row r="4" spans="1:25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</row>
    <row r="5" spans="1:25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426</v>
      </c>
    </row>
    <row r="6" spans="1:25" ht="18" customHeight="1" x14ac:dyDescent="0.15">
      <c r="A6" s="1030" t="s">
        <v>93</v>
      </c>
      <c r="B6" s="1030"/>
      <c r="C6" s="662">
        <f t="shared" ref="C6:N6" si="0">(C8+C9+C10+C11+C12+C13+C14+C15+C16+C17+C18+C19+C20+C21+C22+C23+C24+C25+C26+C27+C28+C29+C30+C31)</f>
        <v>152496</v>
      </c>
      <c r="D6" s="662">
        <f t="shared" si="0"/>
        <v>161580</v>
      </c>
      <c r="E6" s="662">
        <f t="shared" si="0"/>
        <v>163237</v>
      </c>
      <c r="F6" s="662">
        <f t="shared" si="0"/>
        <v>163316</v>
      </c>
      <c r="G6" s="662">
        <f t="shared" si="0"/>
        <v>164701</v>
      </c>
      <c r="H6" s="662">
        <f t="shared" si="0"/>
        <v>171872</v>
      </c>
      <c r="I6" s="662">
        <f t="shared" si="0"/>
        <v>179086</v>
      </c>
      <c r="J6" s="662">
        <f t="shared" si="0"/>
        <v>186619</v>
      </c>
      <c r="K6" s="662">
        <f t="shared" si="0"/>
        <v>193088</v>
      </c>
      <c r="L6" s="662">
        <f t="shared" si="0"/>
        <v>196233</v>
      </c>
      <c r="M6" s="662">
        <f t="shared" si="0"/>
        <v>196014</v>
      </c>
      <c r="N6" s="662">
        <f t="shared" si="0"/>
        <v>192705</v>
      </c>
      <c r="O6" s="662">
        <f t="shared" ref="O6:U6" si="1">(O8+O9+O10+O11+O12+O13+O14+O15+O16+O17+O18+O19+O20+O21+O22+O23+O24+O25+O26+O27+O28+O29+O30+O31)</f>
        <v>188737</v>
      </c>
      <c r="P6" s="662">
        <f t="shared" si="1"/>
        <v>189702</v>
      </c>
      <c r="Q6" s="662">
        <f t="shared" si="1"/>
        <v>192919</v>
      </c>
      <c r="R6" s="662">
        <f t="shared" si="1"/>
        <v>183941.20000000004</v>
      </c>
      <c r="S6" s="662">
        <f t="shared" si="1"/>
        <v>189922.89999999994</v>
      </c>
      <c r="T6" s="662">
        <f t="shared" ref="T6" si="2">(T8+T9+T10+T11+T12+T13+T14+T15+T16+T17+T18+T19+T20+T21+T22+T23+T24+T25+T26+T27+T28+T29+T30+T31)</f>
        <v>192718.3</v>
      </c>
      <c r="U6" s="662">
        <f t="shared" si="1"/>
        <v>198722.99447876358</v>
      </c>
    </row>
    <row r="7" spans="1:25" ht="3" customHeight="1" x14ac:dyDescent="0.15">
      <c r="A7" s="80"/>
      <c r="B7" s="81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</row>
    <row r="8" spans="1:25" ht="15" customHeight="1" x14ac:dyDescent="0.15">
      <c r="A8" s="80"/>
      <c r="B8" s="21" t="s">
        <v>19</v>
      </c>
      <c r="C8" s="208">
        <v>356</v>
      </c>
      <c r="D8" s="208">
        <v>336</v>
      </c>
      <c r="E8" s="208">
        <v>414</v>
      </c>
      <c r="F8" s="208">
        <v>602</v>
      </c>
      <c r="G8" s="208">
        <v>761</v>
      </c>
      <c r="H8" s="208">
        <v>844</v>
      </c>
      <c r="I8" s="208">
        <v>903</v>
      </c>
      <c r="J8" s="208">
        <v>1034</v>
      </c>
      <c r="K8" s="208">
        <v>1082</v>
      </c>
      <c r="L8" s="208">
        <v>1205</v>
      </c>
      <c r="M8" s="208">
        <v>1154</v>
      </c>
      <c r="N8" s="169">
        <v>590</v>
      </c>
      <c r="O8" s="169">
        <v>880</v>
      </c>
      <c r="P8" s="169">
        <v>766</v>
      </c>
      <c r="Q8" s="169">
        <v>685</v>
      </c>
      <c r="R8" s="169">
        <v>627</v>
      </c>
      <c r="S8" s="169">
        <v>555.20000000000005</v>
      </c>
      <c r="T8" s="169">
        <v>494.4</v>
      </c>
      <c r="U8" s="169">
        <v>495.65680000000003</v>
      </c>
      <c r="W8" s="589"/>
      <c r="X8" s="589"/>
      <c r="Y8" s="589"/>
    </row>
    <row r="9" spans="1:25" ht="15" customHeight="1" x14ac:dyDescent="0.15">
      <c r="A9" s="80"/>
      <c r="B9" s="21" t="s">
        <v>20</v>
      </c>
      <c r="C9" s="208">
        <v>10238</v>
      </c>
      <c r="D9" s="208">
        <v>10778</v>
      </c>
      <c r="E9" s="208">
        <v>9985</v>
      </c>
      <c r="F9" s="208">
        <v>9473</v>
      </c>
      <c r="G9" s="208">
        <v>8744</v>
      </c>
      <c r="H9" s="208">
        <v>8810</v>
      </c>
      <c r="I9" s="208">
        <v>8666</v>
      </c>
      <c r="J9" s="208">
        <v>9323</v>
      </c>
      <c r="K9" s="208">
        <v>8970</v>
      </c>
      <c r="L9" s="208">
        <v>9053</v>
      </c>
      <c r="M9" s="208">
        <v>8958</v>
      </c>
      <c r="N9" s="169">
        <v>8460</v>
      </c>
      <c r="O9" s="169">
        <v>7680</v>
      </c>
      <c r="P9" s="169">
        <v>7147</v>
      </c>
      <c r="Q9" s="169">
        <v>7217</v>
      </c>
      <c r="R9" s="169">
        <v>7051.2</v>
      </c>
      <c r="S9" s="169">
        <v>7283.2</v>
      </c>
      <c r="T9" s="169">
        <v>7206.8</v>
      </c>
      <c r="U9" s="169">
        <v>7445.8715150988683</v>
      </c>
      <c r="W9" s="589"/>
      <c r="X9" s="589"/>
      <c r="Y9" s="589"/>
    </row>
    <row r="10" spans="1:25" ht="15" customHeight="1" x14ac:dyDescent="0.15">
      <c r="A10" s="80"/>
      <c r="B10" s="21" t="s">
        <v>21</v>
      </c>
      <c r="C10" s="208">
        <v>2939</v>
      </c>
      <c r="D10" s="208">
        <v>3172</v>
      </c>
      <c r="E10" s="208">
        <v>3172</v>
      </c>
      <c r="F10" s="208">
        <v>2833</v>
      </c>
      <c r="G10" s="208">
        <v>2782</v>
      </c>
      <c r="H10" s="208">
        <v>2689</v>
      </c>
      <c r="I10" s="208">
        <v>2326</v>
      </c>
      <c r="J10" s="208">
        <v>2504</v>
      </c>
      <c r="K10" s="208">
        <v>2716</v>
      </c>
      <c r="L10" s="208">
        <v>3246</v>
      </c>
      <c r="M10" s="208">
        <v>3220</v>
      </c>
      <c r="N10" s="208">
        <v>3134</v>
      </c>
      <c r="O10" s="208">
        <v>3078</v>
      </c>
      <c r="P10" s="208">
        <v>3130</v>
      </c>
      <c r="Q10" s="208">
        <v>3101</v>
      </c>
      <c r="R10" s="208">
        <v>2873</v>
      </c>
      <c r="S10" s="208">
        <v>3002.9</v>
      </c>
      <c r="T10" s="208">
        <v>2995.2</v>
      </c>
      <c r="U10" s="208">
        <v>2926.8525800000002</v>
      </c>
      <c r="V10" s="87"/>
      <c r="W10" s="589"/>
      <c r="X10" s="589"/>
      <c r="Y10" s="589"/>
    </row>
    <row r="11" spans="1:25" ht="15" customHeight="1" x14ac:dyDescent="0.15">
      <c r="A11" s="80"/>
      <c r="B11" s="21" t="s">
        <v>22</v>
      </c>
      <c r="C11" s="208">
        <v>5255</v>
      </c>
      <c r="D11" s="208">
        <v>5492</v>
      </c>
      <c r="E11" s="208">
        <v>5648</v>
      </c>
      <c r="F11" s="208">
        <v>5783</v>
      </c>
      <c r="G11" s="208">
        <v>5901</v>
      </c>
      <c r="H11" s="208">
        <v>5963</v>
      </c>
      <c r="I11" s="208">
        <v>6233</v>
      </c>
      <c r="J11" s="208">
        <v>6309</v>
      </c>
      <c r="K11" s="208">
        <v>6715</v>
      </c>
      <c r="L11" s="208">
        <v>6893</v>
      </c>
      <c r="M11" s="208">
        <v>7093</v>
      </c>
      <c r="N11" s="169">
        <v>7246</v>
      </c>
      <c r="O11" s="169">
        <v>7718</v>
      </c>
      <c r="P11" s="169">
        <v>7798</v>
      </c>
      <c r="Q11" s="169">
        <v>8227</v>
      </c>
      <c r="R11" s="169">
        <v>8574.2999999999993</v>
      </c>
      <c r="S11" s="169">
        <v>8647.1</v>
      </c>
      <c r="T11" s="169">
        <v>9165.7999999999993</v>
      </c>
      <c r="U11" s="169">
        <v>8992.5857916000004</v>
      </c>
      <c r="V11" s="87"/>
      <c r="W11" s="589"/>
      <c r="X11" s="589"/>
      <c r="Y11" s="589"/>
    </row>
    <row r="12" spans="1:25" ht="15" customHeight="1" x14ac:dyDescent="0.15">
      <c r="A12" s="80"/>
      <c r="B12" s="21" t="s">
        <v>23</v>
      </c>
      <c r="C12" s="208">
        <v>20836</v>
      </c>
      <c r="D12" s="208">
        <v>24037</v>
      </c>
      <c r="E12" s="208">
        <v>25896</v>
      </c>
      <c r="F12" s="208">
        <v>23904</v>
      </c>
      <c r="G12" s="208">
        <v>24466</v>
      </c>
      <c r="H12" s="208">
        <v>27368</v>
      </c>
      <c r="I12" s="208">
        <v>29302</v>
      </c>
      <c r="J12" s="208">
        <v>28012</v>
      </c>
      <c r="K12" s="208">
        <v>29741</v>
      </c>
      <c r="L12" s="208">
        <v>31983</v>
      </c>
      <c r="M12" s="208">
        <v>31499</v>
      </c>
      <c r="N12" s="169">
        <v>28488</v>
      </c>
      <c r="O12" s="169">
        <v>26794</v>
      </c>
      <c r="P12" s="169">
        <v>24002</v>
      </c>
      <c r="Q12" s="169">
        <v>24659</v>
      </c>
      <c r="R12" s="169">
        <v>21897.8</v>
      </c>
      <c r="S12" s="169">
        <v>24252.7</v>
      </c>
      <c r="T12" s="169">
        <v>23679.3</v>
      </c>
      <c r="U12" s="169">
        <v>22449.99942</v>
      </c>
      <c r="V12" s="87"/>
      <c r="W12" s="589"/>
      <c r="X12" s="589"/>
      <c r="Y12" s="589"/>
    </row>
    <row r="13" spans="1:25" ht="15" customHeight="1" x14ac:dyDescent="0.15">
      <c r="A13" s="80"/>
      <c r="B13" s="21" t="s">
        <v>27</v>
      </c>
      <c r="C13" s="208">
        <v>5682</v>
      </c>
      <c r="D13" s="208">
        <v>6278</v>
      </c>
      <c r="E13" s="208">
        <v>6442</v>
      </c>
      <c r="F13" s="208">
        <v>7343</v>
      </c>
      <c r="G13" s="208">
        <v>7030</v>
      </c>
      <c r="H13" s="208">
        <v>7988</v>
      </c>
      <c r="I13" s="208">
        <v>7584</v>
      </c>
      <c r="J13" s="208">
        <v>8320</v>
      </c>
      <c r="K13" s="208">
        <v>8354</v>
      </c>
      <c r="L13" s="208">
        <v>8431</v>
      </c>
      <c r="M13" s="208">
        <v>8486</v>
      </c>
      <c r="N13" s="208">
        <v>8616</v>
      </c>
      <c r="O13" s="208">
        <v>8885</v>
      </c>
      <c r="P13" s="208">
        <v>9087</v>
      </c>
      <c r="Q13" s="208">
        <v>9172</v>
      </c>
      <c r="R13" s="208">
        <v>8181.5</v>
      </c>
      <c r="S13" s="208">
        <v>7369.1</v>
      </c>
      <c r="T13" s="208">
        <v>8002.2</v>
      </c>
      <c r="U13" s="208">
        <v>9282.945687899999</v>
      </c>
      <c r="V13" s="87"/>
      <c r="W13" s="589"/>
      <c r="X13" s="589"/>
      <c r="Y13" s="589"/>
    </row>
    <row r="14" spans="1:25" ht="15" customHeight="1" x14ac:dyDescent="0.15">
      <c r="A14" s="80"/>
      <c r="B14" s="21" t="s">
        <v>28</v>
      </c>
      <c r="C14" s="208">
        <v>6599</v>
      </c>
      <c r="D14" s="208">
        <v>6835</v>
      </c>
      <c r="E14" s="208">
        <v>6846</v>
      </c>
      <c r="F14" s="208">
        <v>7238</v>
      </c>
      <c r="G14" s="208">
        <v>7285</v>
      </c>
      <c r="H14" s="208">
        <v>7189</v>
      </c>
      <c r="I14" s="208">
        <v>7608</v>
      </c>
      <c r="J14" s="208">
        <v>7847</v>
      </c>
      <c r="K14" s="208">
        <v>8176</v>
      </c>
      <c r="L14" s="208">
        <v>8321</v>
      </c>
      <c r="M14" s="208">
        <v>8600</v>
      </c>
      <c r="N14" s="169">
        <v>8975</v>
      </c>
      <c r="O14" s="169">
        <v>9019</v>
      </c>
      <c r="P14" s="169">
        <v>9598</v>
      </c>
      <c r="Q14" s="169">
        <v>9831</v>
      </c>
      <c r="R14" s="169">
        <v>9773</v>
      </c>
      <c r="S14" s="169">
        <v>8650.7999999999993</v>
      </c>
      <c r="T14" s="169">
        <v>8641</v>
      </c>
      <c r="U14" s="169">
        <v>8649.1145003199999</v>
      </c>
      <c r="V14" s="87"/>
      <c r="W14" s="589"/>
      <c r="X14" s="589"/>
      <c r="Y14" s="589"/>
    </row>
    <row r="15" spans="1:25" ht="15" customHeight="1" x14ac:dyDescent="0.15">
      <c r="A15" s="80"/>
      <c r="B15" s="21" t="s">
        <v>29</v>
      </c>
      <c r="C15" s="208">
        <v>19359</v>
      </c>
      <c r="D15" s="208">
        <v>20479</v>
      </c>
      <c r="E15" s="208">
        <v>20915</v>
      </c>
      <c r="F15" s="208">
        <v>19931</v>
      </c>
      <c r="G15" s="208">
        <v>20243</v>
      </c>
      <c r="H15" s="208">
        <v>20937</v>
      </c>
      <c r="I15" s="208">
        <v>21509</v>
      </c>
      <c r="J15" s="208">
        <v>21696</v>
      </c>
      <c r="K15" s="208">
        <v>21295</v>
      </c>
      <c r="L15" s="208">
        <v>21390</v>
      </c>
      <c r="M15" s="208">
        <v>21553</v>
      </c>
      <c r="N15" s="169">
        <v>21548</v>
      </c>
      <c r="O15" s="169">
        <v>21842</v>
      </c>
      <c r="P15" s="169">
        <v>21736</v>
      </c>
      <c r="Q15" s="169">
        <v>21608</v>
      </c>
      <c r="R15" s="169">
        <v>20562.900000000001</v>
      </c>
      <c r="S15" s="169">
        <v>21186.799999999999</v>
      </c>
      <c r="T15" s="169">
        <v>21447.5</v>
      </c>
      <c r="U15" s="169">
        <v>21843.566627</v>
      </c>
      <c r="V15" s="87"/>
      <c r="W15" s="589"/>
      <c r="X15" s="589"/>
      <c r="Y15" s="589"/>
    </row>
    <row r="16" spans="1:25" ht="15" customHeight="1" x14ac:dyDescent="0.15">
      <c r="A16" s="80"/>
      <c r="B16" s="21" t="s">
        <v>30</v>
      </c>
      <c r="C16" s="208">
        <v>1092</v>
      </c>
      <c r="D16" s="208">
        <v>1134</v>
      </c>
      <c r="E16" s="208">
        <v>1181</v>
      </c>
      <c r="F16" s="208">
        <v>1339</v>
      </c>
      <c r="G16" s="208">
        <v>1387</v>
      </c>
      <c r="H16" s="208">
        <v>1640</v>
      </c>
      <c r="I16" s="208">
        <v>1764</v>
      </c>
      <c r="J16" s="208">
        <v>1765</v>
      </c>
      <c r="K16" s="208">
        <v>1979</v>
      </c>
      <c r="L16" s="208">
        <v>2023</v>
      </c>
      <c r="M16" s="208">
        <v>2027</v>
      </c>
      <c r="N16" s="208">
        <v>2203</v>
      </c>
      <c r="O16" s="208">
        <v>2006</v>
      </c>
      <c r="P16" s="208">
        <v>1820</v>
      </c>
      <c r="Q16" s="208">
        <v>1992</v>
      </c>
      <c r="R16" s="208">
        <v>2158.6999999999998</v>
      </c>
      <c r="S16" s="208">
        <v>2694.5</v>
      </c>
      <c r="T16" s="208">
        <v>2796.5</v>
      </c>
      <c r="U16" s="208">
        <v>4533.9535500000002</v>
      </c>
      <c r="V16" s="87"/>
      <c r="W16" s="589"/>
      <c r="X16" s="589"/>
      <c r="Y16" s="589"/>
    </row>
    <row r="17" spans="1:25" ht="15" customHeight="1" x14ac:dyDescent="0.15">
      <c r="A17" s="80"/>
      <c r="B17" s="21" t="s">
        <v>31</v>
      </c>
      <c r="C17" s="208">
        <v>9010</v>
      </c>
      <c r="D17" s="208">
        <v>10026</v>
      </c>
      <c r="E17" s="208">
        <v>11491</v>
      </c>
      <c r="F17" s="208">
        <v>11902</v>
      </c>
      <c r="G17" s="208">
        <v>11645</v>
      </c>
      <c r="H17" s="208">
        <v>11851</v>
      </c>
      <c r="I17" s="208">
        <v>13732</v>
      </c>
      <c r="J17" s="208">
        <v>16459</v>
      </c>
      <c r="K17" s="208">
        <v>19399</v>
      </c>
      <c r="L17" s="208">
        <v>19575</v>
      </c>
      <c r="M17" s="208">
        <v>20069</v>
      </c>
      <c r="N17" s="169">
        <v>20246</v>
      </c>
      <c r="O17" s="169">
        <v>18495</v>
      </c>
      <c r="P17" s="169">
        <v>21638</v>
      </c>
      <c r="Q17" s="169">
        <v>22966</v>
      </c>
      <c r="R17" s="169">
        <v>24853.599999999999</v>
      </c>
      <c r="S17" s="169">
        <v>25066.7</v>
      </c>
      <c r="T17" s="169">
        <v>25252.6</v>
      </c>
      <c r="U17" s="169">
        <v>26629.627480320429</v>
      </c>
      <c r="V17" s="87"/>
      <c r="W17" s="589"/>
      <c r="X17" s="589"/>
      <c r="Y17" s="589"/>
    </row>
    <row r="18" spans="1:25" ht="15" customHeight="1" x14ac:dyDescent="0.15">
      <c r="A18" s="80"/>
      <c r="B18" s="21" t="s">
        <v>32</v>
      </c>
      <c r="C18" s="208">
        <v>3372</v>
      </c>
      <c r="D18" s="208">
        <v>3040</v>
      </c>
      <c r="E18" s="208">
        <v>3054</v>
      </c>
      <c r="F18" s="208">
        <v>3394</v>
      </c>
      <c r="G18" s="208">
        <v>3435</v>
      </c>
      <c r="H18" s="208">
        <v>3704</v>
      </c>
      <c r="I18" s="208">
        <v>3789</v>
      </c>
      <c r="J18" s="208">
        <v>3753</v>
      </c>
      <c r="K18" s="208">
        <v>3966</v>
      </c>
      <c r="L18" s="208">
        <v>3588</v>
      </c>
      <c r="M18" s="208">
        <v>3565</v>
      </c>
      <c r="N18" s="169">
        <v>3417</v>
      </c>
      <c r="O18" s="169">
        <v>3407</v>
      </c>
      <c r="P18" s="169">
        <v>3520</v>
      </c>
      <c r="Q18" s="169">
        <v>3680</v>
      </c>
      <c r="R18" s="169">
        <v>3676</v>
      </c>
      <c r="S18" s="169">
        <v>3787.9</v>
      </c>
      <c r="T18" s="169">
        <v>3803.1</v>
      </c>
      <c r="U18" s="169">
        <v>3758.2692116261592</v>
      </c>
      <c r="V18" s="87"/>
      <c r="W18" s="589"/>
      <c r="X18" s="589"/>
      <c r="Y18" s="589"/>
    </row>
    <row r="19" spans="1:25" ht="15" customHeight="1" x14ac:dyDescent="0.15">
      <c r="A19" s="80"/>
      <c r="B19" s="21" t="s">
        <v>33</v>
      </c>
      <c r="C19" s="208">
        <v>4781</v>
      </c>
      <c r="D19" s="208">
        <v>4782</v>
      </c>
      <c r="E19" s="208">
        <v>4957</v>
      </c>
      <c r="F19" s="208">
        <v>5005</v>
      </c>
      <c r="G19" s="208">
        <v>5730</v>
      </c>
      <c r="H19" s="208">
        <v>6441</v>
      </c>
      <c r="I19" s="208">
        <v>6782</v>
      </c>
      <c r="J19" s="208">
        <v>7435</v>
      </c>
      <c r="K19" s="208">
        <v>7701</v>
      </c>
      <c r="L19" s="208">
        <v>8058</v>
      </c>
      <c r="M19" s="208">
        <v>9117</v>
      </c>
      <c r="N19" s="169">
        <v>8937</v>
      </c>
      <c r="O19" s="169">
        <v>9511</v>
      </c>
      <c r="P19" s="169">
        <v>9437</v>
      </c>
      <c r="Q19" s="169">
        <v>7969</v>
      </c>
      <c r="R19" s="169">
        <v>6555.9</v>
      </c>
      <c r="S19" s="169">
        <v>7169.4</v>
      </c>
      <c r="T19" s="169">
        <v>7787</v>
      </c>
      <c r="U19" s="169">
        <v>8449.1363399999991</v>
      </c>
      <c r="V19" s="87"/>
      <c r="W19" s="589"/>
      <c r="X19" s="589"/>
      <c r="Y19" s="589"/>
    </row>
    <row r="20" spans="1:25" ht="15" customHeight="1" x14ac:dyDescent="0.15">
      <c r="A20" s="80"/>
      <c r="B20" s="21" t="s">
        <v>34</v>
      </c>
      <c r="C20" s="208">
        <v>2855</v>
      </c>
      <c r="D20" s="208">
        <v>2597</v>
      </c>
      <c r="E20" s="208">
        <v>2730</v>
      </c>
      <c r="F20" s="208">
        <v>3199</v>
      </c>
      <c r="G20" s="208">
        <v>3262</v>
      </c>
      <c r="H20" s="208">
        <v>3163</v>
      </c>
      <c r="I20" s="208">
        <v>3429</v>
      </c>
      <c r="J20" s="208">
        <v>3555</v>
      </c>
      <c r="K20" s="208">
        <v>4096</v>
      </c>
      <c r="L20" s="208">
        <v>4252</v>
      </c>
      <c r="M20" s="208">
        <v>4100</v>
      </c>
      <c r="N20" s="169">
        <v>3974</v>
      </c>
      <c r="O20" s="169">
        <v>3884</v>
      </c>
      <c r="P20" s="169">
        <v>3630</v>
      </c>
      <c r="Q20" s="169">
        <v>3496</v>
      </c>
      <c r="R20" s="169">
        <v>3323</v>
      </c>
      <c r="S20" s="169">
        <v>3222.1</v>
      </c>
      <c r="T20" s="169">
        <v>3104.4</v>
      </c>
      <c r="U20" s="169">
        <v>2899.1983699999996</v>
      </c>
      <c r="V20" s="87"/>
      <c r="W20" s="589"/>
      <c r="X20" s="589"/>
      <c r="Y20" s="589"/>
    </row>
    <row r="21" spans="1:25" ht="15" customHeight="1" x14ac:dyDescent="0.15">
      <c r="A21" s="80"/>
      <c r="B21" s="21" t="s">
        <v>35</v>
      </c>
      <c r="C21" s="208">
        <v>8733</v>
      </c>
      <c r="D21" s="208">
        <v>8763</v>
      </c>
      <c r="E21" s="208">
        <v>6341</v>
      </c>
      <c r="F21" s="208">
        <v>6052</v>
      </c>
      <c r="G21" s="208">
        <v>5060</v>
      </c>
      <c r="H21" s="208">
        <v>4921</v>
      </c>
      <c r="I21" s="208">
        <v>5081</v>
      </c>
      <c r="J21" s="208">
        <v>6005</v>
      </c>
      <c r="K21" s="208">
        <v>7096</v>
      </c>
      <c r="L21" s="208">
        <v>7142</v>
      </c>
      <c r="M21" s="208">
        <v>7114</v>
      </c>
      <c r="N21" s="169">
        <v>6533</v>
      </c>
      <c r="O21" s="169">
        <v>5488</v>
      </c>
      <c r="P21" s="169">
        <v>5558</v>
      </c>
      <c r="Q21" s="169">
        <v>5490</v>
      </c>
      <c r="R21" s="169">
        <v>4659.8999999999996</v>
      </c>
      <c r="S21" s="169">
        <v>5005.3</v>
      </c>
      <c r="T21" s="169">
        <v>5347.7</v>
      </c>
      <c r="U21" s="169">
        <v>5481.4070000000002</v>
      </c>
      <c r="V21" s="87"/>
      <c r="W21" s="589"/>
      <c r="X21" s="589"/>
      <c r="Y21" s="589"/>
    </row>
    <row r="22" spans="1:25" ht="15" customHeight="1" x14ac:dyDescent="0.15">
      <c r="A22" s="80"/>
      <c r="B22" s="21" t="s">
        <v>36</v>
      </c>
      <c r="C22" s="208">
        <v>1355</v>
      </c>
      <c r="D22" s="208">
        <v>1429</v>
      </c>
      <c r="E22" s="208">
        <v>1492</v>
      </c>
      <c r="F22" s="208">
        <v>1315</v>
      </c>
      <c r="G22" s="208">
        <v>1214</v>
      </c>
      <c r="H22" s="208">
        <v>1175</v>
      </c>
      <c r="I22" s="208">
        <v>1208</v>
      </c>
      <c r="J22" s="208">
        <v>1049</v>
      </c>
      <c r="K22" s="208">
        <v>1112</v>
      </c>
      <c r="L22" s="208">
        <v>1163</v>
      </c>
      <c r="M22" s="208">
        <v>1172</v>
      </c>
      <c r="N22" s="169">
        <v>1214</v>
      </c>
      <c r="O22" s="169">
        <v>986</v>
      </c>
      <c r="P22" s="169">
        <v>770</v>
      </c>
      <c r="Q22" s="169">
        <v>749</v>
      </c>
      <c r="R22" s="169">
        <v>641.29999999999995</v>
      </c>
      <c r="S22" s="169">
        <v>719.5</v>
      </c>
      <c r="T22" s="169">
        <v>718.7</v>
      </c>
      <c r="U22" s="169">
        <v>747.84553448578913</v>
      </c>
      <c r="V22" s="87"/>
      <c r="W22" s="589"/>
      <c r="X22" s="589"/>
      <c r="Y22" s="589"/>
    </row>
    <row r="23" spans="1:25" ht="15" customHeight="1" x14ac:dyDescent="0.15">
      <c r="A23" s="80"/>
      <c r="B23" s="21" t="s">
        <v>37</v>
      </c>
      <c r="C23" s="208">
        <v>1093</v>
      </c>
      <c r="D23" s="208">
        <v>1071</v>
      </c>
      <c r="E23" s="208">
        <v>1099</v>
      </c>
      <c r="F23" s="208">
        <v>1156</v>
      </c>
      <c r="G23" s="208">
        <v>1062</v>
      </c>
      <c r="H23" s="208">
        <v>1069</v>
      </c>
      <c r="I23" s="208">
        <v>1069</v>
      </c>
      <c r="J23" s="208">
        <v>1181</v>
      </c>
      <c r="K23" s="208">
        <v>1140</v>
      </c>
      <c r="L23" s="208">
        <v>1112</v>
      </c>
      <c r="M23" s="208">
        <v>1039</v>
      </c>
      <c r="N23" s="169">
        <v>1001</v>
      </c>
      <c r="O23" s="169">
        <v>970</v>
      </c>
      <c r="P23" s="169">
        <v>956</v>
      </c>
      <c r="Q23" s="169">
        <v>971</v>
      </c>
      <c r="R23" s="169">
        <v>971.9</v>
      </c>
      <c r="S23" s="169">
        <v>985.7</v>
      </c>
      <c r="T23" s="169">
        <v>997.1</v>
      </c>
      <c r="U23" s="169">
        <v>1017.4038084090909</v>
      </c>
      <c r="V23" s="87"/>
      <c r="W23" s="589"/>
      <c r="X23" s="589"/>
      <c r="Y23" s="589"/>
    </row>
    <row r="24" spans="1:25" ht="15" customHeight="1" x14ac:dyDescent="0.15">
      <c r="A24" s="80"/>
      <c r="B24" s="21" t="s">
        <v>38</v>
      </c>
      <c r="C24" s="208">
        <v>9405</v>
      </c>
      <c r="D24" s="208">
        <v>8786</v>
      </c>
      <c r="E24" s="208">
        <v>8954</v>
      </c>
      <c r="F24" s="208">
        <v>9611</v>
      </c>
      <c r="G24" s="208">
        <v>10631</v>
      </c>
      <c r="H24" s="208">
        <v>11250</v>
      </c>
      <c r="I24" s="208">
        <v>11628</v>
      </c>
      <c r="J24" s="208">
        <v>12463</v>
      </c>
      <c r="K24" s="208">
        <v>13236</v>
      </c>
      <c r="L24" s="208">
        <v>11571</v>
      </c>
      <c r="M24" s="208">
        <v>11665</v>
      </c>
      <c r="N24" s="169">
        <v>11725</v>
      </c>
      <c r="O24" s="169">
        <v>11418</v>
      </c>
      <c r="P24" s="169">
        <v>11172</v>
      </c>
      <c r="Q24" s="169">
        <v>12261</v>
      </c>
      <c r="R24" s="169">
        <v>10118.9</v>
      </c>
      <c r="S24" s="169">
        <v>11078.8</v>
      </c>
      <c r="T24" s="169">
        <v>11890.4</v>
      </c>
      <c r="U24" s="169">
        <v>12583.076490000001</v>
      </c>
      <c r="V24" s="87"/>
      <c r="W24" s="589"/>
      <c r="X24" s="589"/>
      <c r="Y24" s="589"/>
    </row>
    <row r="25" spans="1:25" ht="15" customHeight="1" x14ac:dyDescent="0.15">
      <c r="A25" s="80"/>
      <c r="B25" s="21" t="s">
        <v>39</v>
      </c>
      <c r="C25" s="208">
        <v>3879</v>
      </c>
      <c r="D25" s="208">
        <v>4268</v>
      </c>
      <c r="E25" s="208">
        <v>4817</v>
      </c>
      <c r="F25" s="208">
        <v>5160</v>
      </c>
      <c r="G25" s="208">
        <v>4795</v>
      </c>
      <c r="H25" s="208">
        <v>4661</v>
      </c>
      <c r="I25" s="208">
        <v>4878</v>
      </c>
      <c r="J25" s="208">
        <v>4923</v>
      </c>
      <c r="K25" s="208">
        <v>4841</v>
      </c>
      <c r="L25" s="208">
        <v>4923</v>
      </c>
      <c r="M25" s="208">
        <v>4885</v>
      </c>
      <c r="N25" s="169">
        <v>4851</v>
      </c>
      <c r="O25" s="169">
        <v>4699</v>
      </c>
      <c r="P25" s="169">
        <v>4685</v>
      </c>
      <c r="Q25" s="169">
        <v>4670</v>
      </c>
      <c r="R25" s="169">
        <v>4559.7</v>
      </c>
      <c r="S25" s="169">
        <v>4484.3</v>
      </c>
      <c r="T25" s="169">
        <v>4277.3</v>
      </c>
      <c r="U25" s="169">
        <v>4072.6174980000001</v>
      </c>
      <c r="V25" s="87"/>
      <c r="W25" s="589"/>
      <c r="X25" s="589"/>
      <c r="Y25" s="589"/>
    </row>
    <row r="26" spans="1:25" ht="15" customHeight="1" x14ac:dyDescent="0.15">
      <c r="A26" s="80"/>
      <c r="B26" s="21" t="s">
        <v>42</v>
      </c>
      <c r="C26" s="208">
        <v>10312</v>
      </c>
      <c r="D26" s="208">
        <v>11894</v>
      </c>
      <c r="E26" s="208">
        <v>11040</v>
      </c>
      <c r="F26" s="208">
        <v>11172</v>
      </c>
      <c r="G26" s="208">
        <v>11541</v>
      </c>
      <c r="H26" s="208">
        <v>11848</v>
      </c>
      <c r="I26" s="208">
        <v>12012</v>
      </c>
      <c r="J26" s="208">
        <v>12415</v>
      </c>
      <c r="K26" s="208">
        <v>10615</v>
      </c>
      <c r="L26" s="208">
        <v>10637</v>
      </c>
      <c r="M26" s="208">
        <v>10012</v>
      </c>
      <c r="N26" s="169">
        <v>9860</v>
      </c>
      <c r="O26" s="169">
        <v>9850</v>
      </c>
      <c r="P26" s="169">
        <v>10304</v>
      </c>
      <c r="Q26" s="169">
        <v>10865</v>
      </c>
      <c r="R26" s="169">
        <v>10731.9</v>
      </c>
      <c r="S26" s="169">
        <v>11741.3</v>
      </c>
      <c r="T26" s="169">
        <v>11976.6</v>
      </c>
      <c r="U26" s="169">
        <v>11984.620049999996</v>
      </c>
      <c r="V26" s="87"/>
      <c r="W26" s="589"/>
      <c r="X26" s="589"/>
      <c r="Y26" s="589"/>
    </row>
    <row r="27" spans="1:25" ht="15" customHeight="1" x14ac:dyDescent="0.15">
      <c r="A27" s="80"/>
      <c r="B27" s="21" t="s">
        <v>43</v>
      </c>
      <c r="C27" s="208">
        <v>17230</v>
      </c>
      <c r="D27" s="208">
        <v>17401</v>
      </c>
      <c r="E27" s="208">
        <v>17642</v>
      </c>
      <c r="F27" s="208">
        <v>18033</v>
      </c>
      <c r="G27" s="208">
        <v>18529</v>
      </c>
      <c r="H27" s="208">
        <v>19048</v>
      </c>
      <c r="I27" s="208">
        <v>19643</v>
      </c>
      <c r="J27" s="208">
        <v>20153</v>
      </c>
      <c r="K27" s="208">
        <v>20444</v>
      </c>
      <c r="L27" s="208">
        <v>20934</v>
      </c>
      <c r="M27" s="208">
        <v>19676</v>
      </c>
      <c r="N27" s="169">
        <v>20154</v>
      </c>
      <c r="O27" s="169">
        <v>20418</v>
      </c>
      <c r="P27" s="169">
        <v>20864</v>
      </c>
      <c r="Q27" s="169">
        <v>21025</v>
      </c>
      <c r="R27" s="169">
        <v>21151.7</v>
      </c>
      <c r="S27" s="169">
        <v>21339.7</v>
      </c>
      <c r="T27" s="169">
        <v>21545.7</v>
      </c>
      <c r="U27" s="169">
        <v>22610.584999999999</v>
      </c>
      <c r="V27" s="87"/>
      <c r="W27" s="589"/>
      <c r="X27" s="589"/>
      <c r="Y27" s="589"/>
    </row>
    <row r="28" spans="1:25" ht="15" customHeight="1" x14ac:dyDescent="0.15">
      <c r="A28" s="80"/>
      <c r="B28" s="79" t="s">
        <v>44</v>
      </c>
      <c r="C28" s="208">
        <v>4917</v>
      </c>
      <c r="D28" s="208">
        <v>5575</v>
      </c>
      <c r="E28" s="208">
        <v>5612</v>
      </c>
      <c r="F28" s="208">
        <v>5267</v>
      </c>
      <c r="G28" s="208">
        <v>5459</v>
      </c>
      <c r="H28" s="208">
        <v>5346</v>
      </c>
      <c r="I28" s="208">
        <v>5620</v>
      </c>
      <c r="J28" s="208">
        <v>5884</v>
      </c>
      <c r="K28" s="208">
        <v>5732</v>
      </c>
      <c r="L28" s="208">
        <v>5928</v>
      </c>
      <c r="M28" s="208">
        <v>5934</v>
      </c>
      <c r="N28" s="169">
        <v>6041</v>
      </c>
      <c r="O28" s="169">
        <v>5801</v>
      </c>
      <c r="P28" s="169">
        <v>6288</v>
      </c>
      <c r="Q28" s="169">
        <v>6255</v>
      </c>
      <c r="R28" s="169">
        <v>5442.6</v>
      </c>
      <c r="S28" s="169">
        <v>5765.4</v>
      </c>
      <c r="T28" s="169">
        <v>5683.2</v>
      </c>
      <c r="U28" s="169">
        <v>5698.2259550932158</v>
      </c>
      <c r="V28" s="87"/>
      <c r="W28" s="589"/>
      <c r="X28" s="589"/>
      <c r="Y28" s="589"/>
    </row>
    <row r="29" spans="1:25" ht="15" customHeight="1" x14ac:dyDescent="0.15">
      <c r="A29" s="80"/>
      <c r="B29" s="21" t="s">
        <v>45</v>
      </c>
      <c r="C29" s="208">
        <v>520</v>
      </c>
      <c r="D29" s="208">
        <v>561</v>
      </c>
      <c r="E29" s="208">
        <v>625</v>
      </c>
      <c r="F29" s="208">
        <v>695</v>
      </c>
      <c r="G29" s="208">
        <v>757</v>
      </c>
      <c r="H29" s="208">
        <v>841</v>
      </c>
      <c r="I29" s="208">
        <v>978</v>
      </c>
      <c r="J29" s="208">
        <v>1266</v>
      </c>
      <c r="K29" s="208">
        <v>1410</v>
      </c>
      <c r="L29" s="208">
        <v>1524</v>
      </c>
      <c r="M29" s="208">
        <v>1517</v>
      </c>
      <c r="N29" s="169">
        <v>1344</v>
      </c>
      <c r="O29" s="169">
        <v>1503</v>
      </c>
      <c r="P29" s="169">
        <v>1573</v>
      </c>
      <c r="Q29" s="169">
        <v>1631</v>
      </c>
      <c r="R29" s="169">
        <v>1412.2</v>
      </c>
      <c r="S29" s="169">
        <v>1512.8</v>
      </c>
      <c r="T29" s="169">
        <v>1486.8</v>
      </c>
      <c r="U29" s="169">
        <v>1550.2587299999998</v>
      </c>
      <c r="V29" s="87"/>
      <c r="W29" s="589"/>
      <c r="X29" s="589"/>
      <c r="Y29" s="589"/>
    </row>
    <row r="30" spans="1:25" ht="15" customHeight="1" x14ac:dyDescent="0.15">
      <c r="A30" s="80"/>
      <c r="B30" s="21" t="s">
        <v>46</v>
      </c>
      <c r="C30" s="208">
        <v>1585</v>
      </c>
      <c r="D30" s="208">
        <v>1581</v>
      </c>
      <c r="E30" s="208">
        <v>1596</v>
      </c>
      <c r="F30" s="208">
        <v>1280</v>
      </c>
      <c r="G30" s="208">
        <v>1346</v>
      </c>
      <c r="H30" s="208">
        <v>1451</v>
      </c>
      <c r="I30" s="208">
        <v>1622</v>
      </c>
      <c r="J30" s="208">
        <v>1561</v>
      </c>
      <c r="K30" s="208">
        <v>1606</v>
      </c>
      <c r="L30" s="208">
        <v>1557</v>
      </c>
      <c r="M30" s="208">
        <v>1630</v>
      </c>
      <c r="N30" s="169">
        <v>1775</v>
      </c>
      <c r="O30" s="169">
        <v>2016</v>
      </c>
      <c r="P30" s="169">
        <v>1967</v>
      </c>
      <c r="Q30" s="169">
        <v>2026</v>
      </c>
      <c r="R30" s="169">
        <v>2081.6999999999998</v>
      </c>
      <c r="S30" s="169">
        <v>2179.9</v>
      </c>
      <c r="T30" s="169">
        <v>2229</v>
      </c>
      <c r="U30" s="169">
        <v>2732.7375900000002</v>
      </c>
      <c r="V30" s="87"/>
      <c r="W30" s="589"/>
      <c r="X30" s="589"/>
      <c r="Y30" s="589"/>
    </row>
    <row r="31" spans="1:25" ht="15" customHeight="1" thickBot="1" x14ac:dyDescent="0.2">
      <c r="A31" s="85"/>
      <c r="B31" s="453" t="s">
        <v>47</v>
      </c>
      <c r="C31" s="457">
        <v>1093</v>
      </c>
      <c r="D31" s="457">
        <v>1265</v>
      </c>
      <c r="E31" s="457">
        <v>1288</v>
      </c>
      <c r="F31" s="457">
        <v>1629</v>
      </c>
      <c r="G31" s="457">
        <v>1636</v>
      </c>
      <c r="H31" s="457">
        <v>1675</v>
      </c>
      <c r="I31" s="457">
        <v>1720</v>
      </c>
      <c r="J31" s="457">
        <v>1707</v>
      </c>
      <c r="K31" s="457">
        <v>1666</v>
      </c>
      <c r="L31" s="457">
        <v>1724</v>
      </c>
      <c r="M31" s="457">
        <v>1929</v>
      </c>
      <c r="N31" s="460">
        <v>2373</v>
      </c>
      <c r="O31" s="460">
        <v>2389</v>
      </c>
      <c r="P31" s="460">
        <v>2256</v>
      </c>
      <c r="Q31" s="460">
        <v>2373</v>
      </c>
      <c r="R31" s="460">
        <v>2061.5</v>
      </c>
      <c r="S31" s="460">
        <v>2221.8000000000002</v>
      </c>
      <c r="T31" s="460">
        <v>2190</v>
      </c>
      <c r="U31" s="460">
        <v>1887.4389489099999</v>
      </c>
      <c r="V31" s="87"/>
      <c r="W31" s="589"/>
      <c r="X31" s="589"/>
      <c r="Y31" s="589"/>
    </row>
    <row r="32" spans="1:25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87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U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8">
    <tabColor theme="9" tint="0.59999389629810485"/>
  </sheetPr>
  <dimension ref="A2:Y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6.75" style="79" customWidth="1"/>
    <col min="23" max="16384" width="7" style="79"/>
  </cols>
  <sheetData>
    <row r="2" spans="1:25" ht="19.5" customHeight="1" x14ac:dyDescent="0.25">
      <c r="A2" s="216" t="s">
        <v>525</v>
      </c>
      <c r="B2" s="217"/>
    </row>
    <row r="3" spans="1:25" ht="13.35" customHeight="1" x14ac:dyDescent="0.15">
      <c r="A3" s="218" t="s">
        <v>362</v>
      </c>
      <c r="B3" s="218"/>
    </row>
    <row r="4" spans="1:25" ht="6" customHeight="1" thickBot="1" x14ac:dyDescent="0.2"/>
    <row r="5" spans="1:25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314</v>
      </c>
      <c r="R5" s="771">
        <v>2020</v>
      </c>
      <c r="S5" s="771">
        <v>2021</v>
      </c>
      <c r="T5" s="771" t="s">
        <v>427</v>
      </c>
      <c r="U5" s="771" t="s">
        <v>425</v>
      </c>
    </row>
    <row r="6" spans="1:25" ht="18" customHeight="1" x14ac:dyDescent="0.15">
      <c r="A6" s="1030" t="s">
        <v>100</v>
      </c>
      <c r="B6" s="1030"/>
      <c r="C6" s="664">
        <v>3.36</v>
      </c>
      <c r="D6" s="664">
        <v>3.4</v>
      </c>
      <c r="E6" s="664">
        <v>3.5</v>
      </c>
      <c r="F6" s="664">
        <v>3.77</v>
      </c>
      <c r="G6" s="664">
        <v>4.08</v>
      </c>
      <c r="H6" s="664">
        <v>4.0999999999999996</v>
      </c>
      <c r="I6" s="664">
        <v>4.25</v>
      </c>
      <c r="J6" s="664">
        <v>4.6900000000000004</v>
      </c>
      <c r="K6" s="664">
        <v>4.84</v>
      </c>
      <c r="L6" s="664">
        <v>5.23</v>
      </c>
      <c r="M6" s="664">
        <v>5.42</v>
      </c>
      <c r="N6" s="664">
        <v>5.63</v>
      </c>
      <c r="O6" s="664">
        <v>5.53</v>
      </c>
      <c r="P6" s="664">
        <v>5.64</v>
      </c>
      <c r="Q6" s="664">
        <v>5.68</v>
      </c>
      <c r="R6" s="664">
        <v>5.725242906847404</v>
      </c>
      <c r="S6" s="664">
        <v>5.812974083501822</v>
      </c>
      <c r="T6" s="664">
        <v>5.9201285411419988</v>
      </c>
      <c r="U6" s="664">
        <v>5.859728679189117</v>
      </c>
    </row>
    <row r="7" spans="1:25" ht="3" customHeight="1" x14ac:dyDescent="0.15">
      <c r="A7" s="80"/>
      <c r="B7" s="81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</row>
    <row r="8" spans="1:25" ht="15" customHeight="1" x14ac:dyDescent="0.15">
      <c r="A8" s="80"/>
      <c r="B8" s="21" t="s">
        <v>19</v>
      </c>
      <c r="C8" s="224">
        <v>3.57</v>
      </c>
      <c r="D8" s="224">
        <v>3.39</v>
      </c>
      <c r="E8" s="224">
        <v>3.62</v>
      </c>
      <c r="F8" s="224">
        <v>3.66</v>
      </c>
      <c r="G8" s="224">
        <v>3.69</v>
      </c>
      <c r="H8" s="224">
        <v>3.5</v>
      </c>
      <c r="I8" s="224">
        <v>3.58</v>
      </c>
      <c r="J8" s="224">
        <v>3.62</v>
      </c>
      <c r="K8" s="224">
        <v>3.51</v>
      </c>
      <c r="L8" s="224">
        <v>4.47</v>
      </c>
      <c r="M8" s="224">
        <v>5.74</v>
      </c>
      <c r="N8" s="224">
        <v>5.67</v>
      </c>
      <c r="O8" s="224">
        <v>5.41</v>
      </c>
      <c r="P8" s="224">
        <v>5.42</v>
      </c>
      <c r="Q8" s="224">
        <v>5.58</v>
      </c>
      <c r="R8" s="224">
        <v>5.64</v>
      </c>
      <c r="S8" s="224">
        <v>5.87</v>
      </c>
      <c r="T8" s="224">
        <v>5.93</v>
      </c>
      <c r="U8" s="224">
        <v>5.9422445341211896</v>
      </c>
      <c r="W8" s="157"/>
      <c r="X8" s="157"/>
      <c r="Y8" s="157"/>
    </row>
    <row r="9" spans="1:25" ht="15" customHeight="1" x14ac:dyDescent="0.15">
      <c r="A9" s="80"/>
      <c r="B9" s="21" t="s">
        <v>20</v>
      </c>
      <c r="C9" s="224">
        <v>3.4</v>
      </c>
      <c r="D9" s="224">
        <v>3.4</v>
      </c>
      <c r="E9" s="224">
        <v>3.75</v>
      </c>
      <c r="F9" s="224">
        <v>3.82</v>
      </c>
      <c r="G9" s="224">
        <v>4.0199999999999996</v>
      </c>
      <c r="H9" s="224">
        <v>3.92</v>
      </c>
      <c r="I9" s="224">
        <v>3.76</v>
      </c>
      <c r="J9" s="224">
        <v>4.01</v>
      </c>
      <c r="K9" s="224">
        <v>4.55</v>
      </c>
      <c r="L9" s="224">
        <v>4.7699999999999996</v>
      </c>
      <c r="M9" s="224">
        <v>5.0599999999999996</v>
      </c>
      <c r="N9" s="224">
        <v>5.56</v>
      </c>
      <c r="O9" s="224">
        <v>5.49</v>
      </c>
      <c r="P9" s="224">
        <v>5.65</v>
      </c>
      <c r="Q9" s="224">
        <v>5.67</v>
      </c>
      <c r="R9" s="224">
        <v>5.74</v>
      </c>
      <c r="S9" s="224">
        <v>5.89</v>
      </c>
      <c r="T9" s="224">
        <v>5.95</v>
      </c>
      <c r="U9" s="224">
        <v>5.9568331021457075</v>
      </c>
      <c r="W9" s="157"/>
      <c r="X9" s="157"/>
      <c r="Y9" s="157"/>
    </row>
    <row r="10" spans="1:25" ht="15" customHeight="1" x14ac:dyDescent="0.15">
      <c r="A10" s="80"/>
      <c r="B10" s="21" t="s">
        <v>21</v>
      </c>
      <c r="C10" s="224">
        <v>3.31</v>
      </c>
      <c r="D10" s="224">
        <v>3.54</v>
      </c>
      <c r="E10" s="224">
        <v>3.43</v>
      </c>
      <c r="F10" s="224">
        <v>3.62</v>
      </c>
      <c r="G10" s="224">
        <v>4.2300000000000004</v>
      </c>
      <c r="H10" s="224">
        <v>4.03</v>
      </c>
      <c r="I10" s="224">
        <v>3.97</v>
      </c>
      <c r="J10" s="224">
        <v>4.07</v>
      </c>
      <c r="K10" s="224">
        <v>4.34</v>
      </c>
      <c r="L10" s="224">
        <v>4.88</v>
      </c>
      <c r="M10" s="224">
        <v>5.18</v>
      </c>
      <c r="N10" s="224">
        <v>5.62</v>
      </c>
      <c r="O10" s="224">
        <v>5.52</v>
      </c>
      <c r="P10" s="224">
        <v>5.72</v>
      </c>
      <c r="Q10" s="224">
        <v>5.8</v>
      </c>
      <c r="R10" s="224">
        <v>5.87</v>
      </c>
      <c r="S10" s="224">
        <v>5.95</v>
      </c>
      <c r="T10" s="224">
        <v>6</v>
      </c>
      <c r="U10" s="224">
        <v>6.0501602140275885</v>
      </c>
      <c r="W10" s="157"/>
      <c r="X10" s="157"/>
      <c r="Y10" s="157"/>
    </row>
    <row r="11" spans="1:25" ht="15" customHeight="1" x14ac:dyDescent="0.15">
      <c r="A11" s="80"/>
      <c r="B11" s="21" t="s">
        <v>22</v>
      </c>
      <c r="C11" s="224">
        <v>3.1</v>
      </c>
      <c r="D11" s="224">
        <v>3.13</v>
      </c>
      <c r="E11" s="224">
        <v>3.67</v>
      </c>
      <c r="F11" s="224">
        <v>3.78</v>
      </c>
      <c r="G11" s="224">
        <v>4.4400000000000004</v>
      </c>
      <c r="H11" s="224">
        <v>4.2300000000000004</v>
      </c>
      <c r="I11" s="224">
        <v>4.05</v>
      </c>
      <c r="J11" s="224">
        <v>3.86</v>
      </c>
      <c r="K11" s="224">
        <v>4.05</v>
      </c>
      <c r="L11" s="224">
        <v>4.05</v>
      </c>
      <c r="M11" s="224">
        <v>5.98</v>
      </c>
      <c r="N11" s="224">
        <v>6.87</v>
      </c>
      <c r="O11" s="224">
        <v>6.11</v>
      </c>
      <c r="P11" s="224">
        <v>6.07</v>
      </c>
      <c r="Q11" s="224">
        <v>6.12</v>
      </c>
      <c r="R11" s="224">
        <v>6.2</v>
      </c>
      <c r="S11" s="224">
        <v>6.29</v>
      </c>
      <c r="T11" s="224">
        <v>6.38</v>
      </c>
      <c r="U11" s="224">
        <v>6.4599774008619431</v>
      </c>
      <c r="W11" s="157"/>
      <c r="X11" s="157"/>
      <c r="Y11" s="157"/>
    </row>
    <row r="12" spans="1:25" ht="15" customHeight="1" x14ac:dyDescent="0.15">
      <c r="A12" s="80"/>
      <c r="B12" s="21" t="s">
        <v>23</v>
      </c>
      <c r="C12" s="224">
        <v>3.81</v>
      </c>
      <c r="D12" s="224">
        <v>3.94</v>
      </c>
      <c r="E12" s="224">
        <v>3.7</v>
      </c>
      <c r="F12" s="224">
        <v>3.85</v>
      </c>
      <c r="G12" s="224">
        <v>4.1399999999999997</v>
      </c>
      <c r="H12" s="224">
        <v>4.0999999999999996</v>
      </c>
      <c r="I12" s="224">
        <v>4.0599999999999996</v>
      </c>
      <c r="J12" s="224">
        <v>5.21</v>
      </c>
      <c r="K12" s="224">
        <v>4.74</v>
      </c>
      <c r="L12" s="224">
        <v>5.16</v>
      </c>
      <c r="M12" s="224">
        <v>4.93</v>
      </c>
      <c r="N12" s="224">
        <v>5.08</v>
      </c>
      <c r="O12" s="224">
        <v>5.48</v>
      </c>
      <c r="P12" s="224">
        <v>5.4</v>
      </c>
      <c r="Q12" s="224">
        <v>5.6</v>
      </c>
      <c r="R12" s="224">
        <v>5.71</v>
      </c>
      <c r="S12" s="224">
        <v>6.01</v>
      </c>
      <c r="T12" s="224">
        <v>6.13</v>
      </c>
      <c r="U12" s="224">
        <v>6.1737101921225799</v>
      </c>
      <c r="W12" s="157"/>
      <c r="X12" s="157"/>
      <c r="Y12" s="157"/>
    </row>
    <row r="13" spans="1:25" ht="15" customHeight="1" x14ac:dyDescent="0.15">
      <c r="A13" s="80"/>
      <c r="B13" s="21" t="s">
        <v>27</v>
      </c>
      <c r="C13" s="224">
        <v>3.42</v>
      </c>
      <c r="D13" s="224">
        <v>3.55</v>
      </c>
      <c r="E13" s="224">
        <v>3.86</v>
      </c>
      <c r="F13" s="224">
        <v>3.82</v>
      </c>
      <c r="G13" s="224">
        <v>4</v>
      </c>
      <c r="H13" s="224">
        <v>4.08</v>
      </c>
      <c r="I13" s="224">
        <v>4.53</v>
      </c>
      <c r="J13" s="224">
        <v>4.5599999999999996</v>
      </c>
      <c r="K13" s="224">
        <v>5.58</v>
      </c>
      <c r="L13" s="224">
        <v>5.89</v>
      </c>
      <c r="M13" s="224">
        <v>5.04</v>
      </c>
      <c r="N13" s="224">
        <v>5.61</v>
      </c>
      <c r="O13" s="224">
        <v>5.47</v>
      </c>
      <c r="P13" s="224">
        <v>5.53</v>
      </c>
      <c r="Q13" s="224">
        <v>5.52</v>
      </c>
      <c r="R13" s="224">
        <v>5.55</v>
      </c>
      <c r="S13" s="224">
        <v>5.64</v>
      </c>
      <c r="T13" s="224">
        <v>5.77</v>
      </c>
      <c r="U13" s="224">
        <v>5.7346932761953235</v>
      </c>
      <c r="W13" s="157"/>
      <c r="X13" s="157"/>
      <c r="Y13" s="157"/>
    </row>
    <row r="14" spans="1:25" ht="15" customHeight="1" x14ac:dyDescent="0.15">
      <c r="A14" s="80"/>
      <c r="B14" s="21" t="s">
        <v>28</v>
      </c>
      <c r="C14" s="224">
        <v>3.88</v>
      </c>
      <c r="D14" s="224">
        <v>3.53</v>
      </c>
      <c r="E14" s="224">
        <v>3.55</v>
      </c>
      <c r="F14" s="224">
        <v>3.81</v>
      </c>
      <c r="G14" s="224">
        <v>4.0999999999999996</v>
      </c>
      <c r="H14" s="224">
        <v>3.43</v>
      </c>
      <c r="I14" s="224">
        <v>4.09</v>
      </c>
      <c r="J14" s="224">
        <v>4.21</v>
      </c>
      <c r="K14" s="224">
        <v>4.46</v>
      </c>
      <c r="L14" s="224">
        <v>5.24</v>
      </c>
      <c r="M14" s="224">
        <v>5.62</v>
      </c>
      <c r="N14" s="224">
        <v>5.57</v>
      </c>
      <c r="O14" s="224">
        <v>5</v>
      </c>
      <c r="P14" s="224">
        <v>5.16</v>
      </c>
      <c r="Q14" s="224">
        <v>5.1100000000000003</v>
      </c>
      <c r="R14" s="224">
        <v>5.22</v>
      </c>
      <c r="S14" s="224">
        <v>5.44</v>
      </c>
      <c r="T14" s="224">
        <v>5.56</v>
      </c>
      <c r="U14" s="224">
        <v>5.52764590123713</v>
      </c>
      <c r="W14" s="157"/>
      <c r="X14" s="157"/>
      <c r="Y14" s="157"/>
    </row>
    <row r="15" spans="1:25" ht="15" customHeight="1" x14ac:dyDescent="0.15">
      <c r="A15" s="80"/>
      <c r="B15" s="21" t="s">
        <v>29</v>
      </c>
      <c r="C15" s="224">
        <v>3.4</v>
      </c>
      <c r="D15" s="224">
        <v>3.49</v>
      </c>
      <c r="E15" s="224">
        <v>3.46</v>
      </c>
      <c r="F15" s="224">
        <v>4</v>
      </c>
      <c r="G15" s="224">
        <v>4.34</v>
      </c>
      <c r="H15" s="224">
        <v>3.66</v>
      </c>
      <c r="I15" s="224">
        <v>3.73</v>
      </c>
      <c r="J15" s="224">
        <v>4.05</v>
      </c>
      <c r="K15" s="224">
        <v>4.26</v>
      </c>
      <c r="L15" s="224">
        <v>4.59</v>
      </c>
      <c r="M15" s="224">
        <v>4.8499999999999996</v>
      </c>
      <c r="N15" s="224">
        <v>5.65</v>
      </c>
      <c r="O15" s="224">
        <v>5.78</v>
      </c>
      <c r="P15" s="224">
        <v>5.72</v>
      </c>
      <c r="Q15" s="224">
        <v>5.9</v>
      </c>
      <c r="R15" s="224">
        <v>5.98</v>
      </c>
      <c r="S15" s="224">
        <v>6.1</v>
      </c>
      <c r="T15" s="224">
        <v>6.3</v>
      </c>
      <c r="U15" s="224">
        <v>5.8489227271566007</v>
      </c>
      <c r="W15" s="157"/>
      <c r="X15" s="157"/>
      <c r="Y15" s="157"/>
    </row>
    <row r="16" spans="1:25" ht="15" customHeight="1" x14ac:dyDescent="0.15">
      <c r="A16" s="80"/>
      <c r="B16" s="21" t="s">
        <v>30</v>
      </c>
      <c r="C16" s="224">
        <v>2.83</v>
      </c>
      <c r="D16" s="224">
        <v>3.05</v>
      </c>
      <c r="E16" s="224">
        <v>3.24</v>
      </c>
      <c r="F16" s="224">
        <v>3.84</v>
      </c>
      <c r="G16" s="224">
        <v>4.2300000000000004</v>
      </c>
      <c r="H16" s="224">
        <v>4.3899999999999997</v>
      </c>
      <c r="I16" s="224">
        <v>4.74</v>
      </c>
      <c r="J16" s="224">
        <v>4.9800000000000004</v>
      </c>
      <c r="K16" s="224">
        <v>5.1100000000000003</v>
      </c>
      <c r="L16" s="224">
        <v>5.57</v>
      </c>
      <c r="M16" s="224">
        <v>5.68</v>
      </c>
      <c r="N16" s="224">
        <v>5.18</v>
      </c>
      <c r="O16" s="224">
        <v>5.16</v>
      </c>
      <c r="P16" s="224">
        <v>5.28</v>
      </c>
      <c r="Q16" s="224">
        <v>5.23</v>
      </c>
      <c r="R16" s="224">
        <v>5.35</v>
      </c>
      <c r="S16" s="224">
        <v>5.55</v>
      </c>
      <c r="T16" s="224">
        <v>5.69</v>
      </c>
      <c r="U16" s="224">
        <v>5.7368503721722064</v>
      </c>
      <c r="W16" s="157"/>
      <c r="X16" s="157"/>
      <c r="Y16" s="157"/>
    </row>
    <row r="17" spans="1:25" ht="15" customHeight="1" x14ac:dyDescent="0.15">
      <c r="A17" s="80"/>
      <c r="B17" s="21" t="s">
        <v>31</v>
      </c>
      <c r="C17" s="224">
        <v>3.51</v>
      </c>
      <c r="D17" s="224">
        <v>3.54</v>
      </c>
      <c r="E17" s="224">
        <v>3.56</v>
      </c>
      <c r="F17" s="224">
        <v>3.65</v>
      </c>
      <c r="G17" s="224">
        <v>4.04</v>
      </c>
      <c r="H17" s="224">
        <v>4.4400000000000004</v>
      </c>
      <c r="I17" s="224">
        <v>4.5999999999999996</v>
      </c>
      <c r="J17" s="224">
        <v>4.47</v>
      </c>
      <c r="K17" s="224">
        <v>5.15</v>
      </c>
      <c r="L17" s="224">
        <v>5.09</v>
      </c>
      <c r="M17" s="224">
        <v>5.58</v>
      </c>
      <c r="N17" s="224">
        <v>5.42</v>
      </c>
      <c r="O17" s="224">
        <v>5.47</v>
      </c>
      <c r="P17" s="224">
        <v>5.6</v>
      </c>
      <c r="Q17" s="224">
        <v>5.56</v>
      </c>
      <c r="R17" s="224">
        <v>5.66</v>
      </c>
      <c r="S17" s="224">
        <v>5.66</v>
      </c>
      <c r="T17" s="224">
        <v>5.72</v>
      </c>
      <c r="U17" s="224">
        <v>5.5949449167960754</v>
      </c>
      <c r="W17" s="157"/>
      <c r="X17" s="157"/>
      <c r="Y17" s="157"/>
    </row>
    <row r="18" spans="1:25" ht="15" customHeight="1" x14ac:dyDescent="0.15">
      <c r="A18" s="80"/>
      <c r="B18" s="21" t="s">
        <v>32</v>
      </c>
      <c r="C18" s="224">
        <v>2.65</v>
      </c>
      <c r="D18" s="224">
        <v>2.84</v>
      </c>
      <c r="E18" s="224">
        <v>3.41</v>
      </c>
      <c r="F18" s="224">
        <v>3.66</v>
      </c>
      <c r="G18" s="224">
        <v>3.7</v>
      </c>
      <c r="H18" s="224">
        <v>4.12</v>
      </c>
      <c r="I18" s="224">
        <v>4.3899999999999997</v>
      </c>
      <c r="J18" s="224">
        <v>4.5</v>
      </c>
      <c r="K18" s="224">
        <v>4.79</v>
      </c>
      <c r="L18" s="224">
        <v>4.66</v>
      </c>
      <c r="M18" s="224">
        <v>4.79</v>
      </c>
      <c r="N18" s="224">
        <v>5.12</v>
      </c>
      <c r="O18" s="224">
        <v>5.01</v>
      </c>
      <c r="P18" s="224">
        <v>5.18</v>
      </c>
      <c r="Q18" s="224">
        <v>5.61</v>
      </c>
      <c r="R18" s="224">
        <v>5.57</v>
      </c>
      <c r="S18" s="224">
        <v>5.53</v>
      </c>
      <c r="T18" s="224">
        <v>5.56</v>
      </c>
      <c r="U18" s="224">
        <v>5.549996568608746</v>
      </c>
      <c r="W18" s="157"/>
      <c r="X18" s="157"/>
      <c r="Y18" s="157"/>
    </row>
    <row r="19" spans="1:25" ht="15" customHeight="1" x14ac:dyDescent="0.15">
      <c r="A19" s="80"/>
      <c r="B19" s="21" t="s">
        <v>33</v>
      </c>
      <c r="C19" s="224">
        <v>3.15</v>
      </c>
      <c r="D19" s="224">
        <v>3.11</v>
      </c>
      <c r="E19" s="224">
        <v>3.12</v>
      </c>
      <c r="F19" s="224">
        <v>3.68</v>
      </c>
      <c r="G19" s="224">
        <v>3.74</v>
      </c>
      <c r="H19" s="224">
        <v>4.9000000000000004</v>
      </c>
      <c r="I19" s="224">
        <v>5.1100000000000003</v>
      </c>
      <c r="J19" s="224">
        <v>5.25</v>
      </c>
      <c r="K19" s="224">
        <v>5.49</v>
      </c>
      <c r="L19" s="224">
        <v>5.69</v>
      </c>
      <c r="M19" s="224">
        <v>6.1</v>
      </c>
      <c r="N19" s="224">
        <v>6.47</v>
      </c>
      <c r="O19" s="224">
        <v>6.05</v>
      </c>
      <c r="P19" s="224">
        <v>6.26</v>
      </c>
      <c r="Q19" s="224">
        <v>6.15</v>
      </c>
      <c r="R19" s="224">
        <v>6.18</v>
      </c>
      <c r="S19" s="224">
        <v>6.24</v>
      </c>
      <c r="T19" s="224">
        <v>6.38</v>
      </c>
      <c r="U19" s="224">
        <v>6.3692640804870715</v>
      </c>
      <c r="W19" s="157"/>
      <c r="X19" s="157"/>
      <c r="Y19" s="157"/>
    </row>
    <row r="20" spans="1:25" ht="15" customHeight="1" x14ac:dyDescent="0.15">
      <c r="A20" s="80"/>
      <c r="B20" s="21" t="s">
        <v>34</v>
      </c>
      <c r="C20" s="224">
        <v>3.59</v>
      </c>
      <c r="D20" s="224">
        <v>3.49</v>
      </c>
      <c r="E20" s="224">
        <v>3.48</v>
      </c>
      <c r="F20" s="224">
        <v>3.67</v>
      </c>
      <c r="G20" s="224">
        <v>3.69</v>
      </c>
      <c r="H20" s="224">
        <v>3.8</v>
      </c>
      <c r="I20" s="224">
        <v>3.92</v>
      </c>
      <c r="J20" s="224">
        <v>5.33</v>
      </c>
      <c r="K20" s="224">
        <v>4.7</v>
      </c>
      <c r="L20" s="224">
        <v>5.08</v>
      </c>
      <c r="M20" s="224">
        <v>5.7</v>
      </c>
      <c r="N20" s="224">
        <v>5.63</v>
      </c>
      <c r="O20" s="224">
        <v>5.45</v>
      </c>
      <c r="P20" s="224">
        <v>5.53</v>
      </c>
      <c r="Q20" s="224">
        <v>5.46</v>
      </c>
      <c r="R20" s="224">
        <v>5.45</v>
      </c>
      <c r="S20" s="224">
        <v>5.35</v>
      </c>
      <c r="T20" s="224">
        <v>5.38</v>
      </c>
      <c r="U20" s="224">
        <v>5.3029017936085552</v>
      </c>
      <c r="W20" s="157"/>
      <c r="X20" s="157"/>
      <c r="Y20" s="157"/>
    </row>
    <row r="21" spans="1:25" ht="15" customHeight="1" x14ac:dyDescent="0.15">
      <c r="A21" s="80"/>
      <c r="B21" s="21" t="s">
        <v>35</v>
      </c>
      <c r="C21" s="224">
        <v>3.14</v>
      </c>
      <c r="D21" s="224">
        <v>2.96</v>
      </c>
      <c r="E21" s="224">
        <v>3.02</v>
      </c>
      <c r="F21" s="224">
        <v>3.76</v>
      </c>
      <c r="G21" s="224">
        <v>4.1399999999999997</v>
      </c>
      <c r="H21" s="224">
        <v>4.42</v>
      </c>
      <c r="I21" s="224">
        <v>4.4400000000000004</v>
      </c>
      <c r="J21" s="224">
        <v>5.4</v>
      </c>
      <c r="K21" s="224">
        <v>5.45</v>
      </c>
      <c r="L21" s="224">
        <v>5.31</v>
      </c>
      <c r="M21" s="224">
        <v>5.57</v>
      </c>
      <c r="N21" s="224">
        <v>5.58</v>
      </c>
      <c r="O21" s="224">
        <v>5.5</v>
      </c>
      <c r="P21" s="224">
        <v>5.68</v>
      </c>
      <c r="Q21" s="224">
        <v>5.73</v>
      </c>
      <c r="R21" s="224">
        <v>5.77</v>
      </c>
      <c r="S21" s="224">
        <v>5.78</v>
      </c>
      <c r="T21" s="224">
        <v>5.96</v>
      </c>
      <c r="U21" s="224">
        <v>5.96313408199756</v>
      </c>
      <c r="W21" s="157"/>
      <c r="X21" s="157"/>
      <c r="Y21" s="157"/>
    </row>
    <row r="22" spans="1:25" ht="15" customHeight="1" x14ac:dyDescent="0.15">
      <c r="A22" s="80"/>
      <c r="B22" s="21" t="s">
        <v>36</v>
      </c>
      <c r="C22" s="224">
        <v>3.8</v>
      </c>
      <c r="D22" s="224">
        <v>3.77</v>
      </c>
      <c r="E22" s="224">
        <v>3.65</v>
      </c>
      <c r="F22" s="224">
        <v>3.63</v>
      </c>
      <c r="G22" s="224">
        <v>3.82</v>
      </c>
      <c r="H22" s="224">
        <v>3.92</v>
      </c>
      <c r="I22" s="224">
        <v>3.86</v>
      </c>
      <c r="J22" s="224">
        <v>4.3099999999999996</v>
      </c>
      <c r="K22" s="224">
        <v>4.55</v>
      </c>
      <c r="L22" s="224">
        <v>4.95</v>
      </c>
      <c r="M22" s="224">
        <v>5.1100000000000003</v>
      </c>
      <c r="N22" s="224">
        <v>5.23</v>
      </c>
      <c r="O22" s="224">
        <v>5.1100000000000003</v>
      </c>
      <c r="P22" s="224">
        <v>5.47</v>
      </c>
      <c r="Q22" s="224">
        <v>5.46</v>
      </c>
      <c r="R22" s="224">
        <v>5.48</v>
      </c>
      <c r="S22" s="224">
        <v>5.64</v>
      </c>
      <c r="T22" s="224">
        <v>5.74</v>
      </c>
      <c r="U22" s="224">
        <v>5.7113941559299164</v>
      </c>
      <c r="W22" s="157"/>
      <c r="X22" s="157"/>
      <c r="Y22" s="157"/>
    </row>
    <row r="23" spans="1:25" ht="15" customHeight="1" x14ac:dyDescent="0.15">
      <c r="A23" s="80"/>
      <c r="B23" s="21" t="s">
        <v>37</v>
      </c>
      <c r="C23" s="224">
        <v>3.52</v>
      </c>
      <c r="D23" s="224">
        <v>3.54</v>
      </c>
      <c r="E23" s="224">
        <v>3.67</v>
      </c>
      <c r="F23" s="224">
        <v>3.7</v>
      </c>
      <c r="G23" s="224">
        <v>3.79</v>
      </c>
      <c r="H23" s="224">
        <v>3.59</v>
      </c>
      <c r="I23" s="224">
        <v>4.1399999999999997</v>
      </c>
      <c r="J23" s="224">
        <v>4.47</v>
      </c>
      <c r="K23" s="224">
        <v>4.7</v>
      </c>
      <c r="L23" s="224">
        <v>5.08</v>
      </c>
      <c r="M23" s="224">
        <v>5.82</v>
      </c>
      <c r="N23" s="224">
        <v>5.83</v>
      </c>
      <c r="O23" s="224">
        <v>5.68</v>
      </c>
      <c r="P23" s="224">
        <v>5.77</v>
      </c>
      <c r="Q23" s="224">
        <v>5.76</v>
      </c>
      <c r="R23" s="224">
        <v>5.77</v>
      </c>
      <c r="S23" s="224">
        <v>5.8</v>
      </c>
      <c r="T23" s="224">
        <v>5.95</v>
      </c>
      <c r="U23" s="224">
        <v>5.9028429793104067</v>
      </c>
      <c r="W23" s="157"/>
      <c r="X23" s="157"/>
      <c r="Y23" s="157"/>
    </row>
    <row r="24" spans="1:25" ht="15" customHeight="1" x14ac:dyDescent="0.15">
      <c r="A24" s="80"/>
      <c r="B24" s="21" t="s">
        <v>38</v>
      </c>
      <c r="C24" s="224">
        <v>3.56</v>
      </c>
      <c r="D24" s="224">
        <v>3.54</v>
      </c>
      <c r="E24" s="224">
        <v>3.61</v>
      </c>
      <c r="F24" s="224">
        <v>3.78</v>
      </c>
      <c r="G24" s="224">
        <v>4.04</v>
      </c>
      <c r="H24" s="224">
        <v>3.85</v>
      </c>
      <c r="I24" s="224">
        <v>4.3899999999999997</v>
      </c>
      <c r="J24" s="224">
        <v>5.16</v>
      </c>
      <c r="K24" s="224">
        <v>5.32</v>
      </c>
      <c r="L24" s="224">
        <v>5.27</v>
      </c>
      <c r="M24" s="224">
        <v>5.49</v>
      </c>
      <c r="N24" s="224">
        <v>5.29</v>
      </c>
      <c r="O24" s="224">
        <v>5.49</v>
      </c>
      <c r="P24" s="224">
        <v>5.65</v>
      </c>
      <c r="Q24" s="224">
        <v>5.67</v>
      </c>
      <c r="R24" s="224">
        <v>5.5</v>
      </c>
      <c r="S24" s="224">
        <v>5.45</v>
      </c>
      <c r="T24" s="224">
        <v>5.47</v>
      </c>
      <c r="U24" s="224">
        <v>5.4340665501978522</v>
      </c>
      <c r="W24" s="157"/>
      <c r="X24" s="157"/>
      <c r="Y24" s="157"/>
    </row>
    <row r="25" spans="1:25" ht="15" customHeight="1" x14ac:dyDescent="0.15">
      <c r="A25" s="80"/>
      <c r="B25" s="21" t="s">
        <v>39</v>
      </c>
      <c r="C25" s="224">
        <v>3.49</v>
      </c>
      <c r="D25" s="224">
        <v>3.5</v>
      </c>
      <c r="E25" s="224">
        <v>3.65</v>
      </c>
      <c r="F25" s="224">
        <v>3.41</v>
      </c>
      <c r="G25" s="224">
        <v>3.48</v>
      </c>
      <c r="H25" s="224">
        <v>3.58</v>
      </c>
      <c r="I25" s="224">
        <v>4.0999999999999996</v>
      </c>
      <c r="J25" s="224">
        <v>5.05</v>
      </c>
      <c r="K25" s="224">
        <v>4.8899999999999997</v>
      </c>
      <c r="L25" s="224">
        <v>5.31</v>
      </c>
      <c r="M25" s="224">
        <v>5.23</v>
      </c>
      <c r="N25" s="224">
        <v>5.08</v>
      </c>
      <c r="O25" s="224">
        <v>5.0599999999999996</v>
      </c>
      <c r="P25" s="224">
        <v>5.24</v>
      </c>
      <c r="Q25" s="224">
        <v>5.17</v>
      </c>
      <c r="R25" s="224">
        <v>5.17</v>
      </c>
      <c r="S25" s="224">
        <v>5.15</v>
      </c>
      <c r="T25" s="224">
        <v>5.17</v>
      </c>
      <c r="U25" s="224">
        <v>5.1403439479338981</v>
      </c>
      <c r="W25" s="157"/>
      <c r="X25" s="157"/>
      <c r="Y25" s="157"/>
    </row>
    <row r="26" spans="1:25" ht="15" customHeight="1" x14ac:dyDescent="0.15">
      <c r="A26" s="80"/>
      <c r="B26" s="21" t="s">
        <v>42</v>
      </c>
      <c r="C26" s="224">
        <v>3.45</v>
      </c>
      <c r="D26" s="224">
        <v>3.5</v>
      </c>
      <c r="E26" s="224">
        <v>3.57</v>
      </c>
      <c r="F26" s="224">
        <v>3.86</v>
      </c>
      <c r="G26" s="224">
        <v>4.1399999999999997</v>
      </c>
      <c r="H26" s="224">
        <v>4.1500000000000004</v>
      </c>
      <c r="I26" s="224">
        <v>4.3899999999999997</v>
      </c>
      <c r="J26" s="224">
        <v>4.6399999999999997</v>
      </c>
      <c r="K26" s="224">
        <v>4.8600000000000003</v>
      </c>
      <c r="L26" s="224">
        <v>5.07</v>
      </c>
      <c r="M26" s="224">
        <v>5.31</v>
      </c>
      <c r="N26" s="224">
        <v>5.49</v>
      </c>
      <c r="O26" s="224">
        <v>5.6</v>
      </c>
      <c r="P26" s="224">
        <v>5.77</v>
      </c>
      <c r="Q26" s="224">
        <v>5.88</v>
      </c>
      <c r="R26" s="224">
        <v>5.94</v>
      </c>
      <c r="S26" s="224">
        <v>5.99</v>
      </c>
      <c r="T26" s="224">
        <v>6.15</v>
      </c>
      <c r="U26" s="224">
        <v>6.242650430194491</v>
      </c>
      <c r="W26" s="157"/>
      <c r="X26" s="157"/>
      <c r="Y26" s="157"/>
    </row>
    <row r="27" spans="1:25" ht="15" customHeight="1" x14ac:dyDescent="0.15">
      <c r="A27" s="80"/>
      <c r="B27" s="21" t="s">
        <v>43</v>
      </c>
      <c r="C27" s="224">
        <v>2.82</v>
      </c>
      <c r="D27" s="224">
        <v>2.86</v>
      </c>
      <c r="E27" s="224">
        <v>3.18</v>
      </c>
      <c r="F27" s="224">
        <v>3.62</v>
      </c>
      <c r="G27" s="224">
        <v>4.0599999999999996</v>
      </c>
      <c r="H27" s="224">
        <v>4.67</v>
      </c>
      <c r="I27" s="224">
        <v>4.07</v>
      </c>
      <c r="J27" s="224">
        <v>4.53</v>
      </c>
      <c r="K27" s="224">
        <v>4.49</v>
      </c>
      <c r="L27" s="224">
        <v>6.22</v>
      </c>
      <c r="M27" s="224">
        <v>5.8</v>
      </c>
      <c r="N27" s="224">
        <v>6.28</v>
      </c>
      <c r="O27" s="224">
        <v>5.4</v>
      </c>
      <c r="P27" s="224">
        <v>5.65</v>
      </c>
      <c r="Q27" s="224">
        <v>5.84</v>
      </c>
      <c r="R27" s="224">
        <v>5.81</v>
      </c>
      <c r="S27" s="224">
        <v>5.74</v>
      </c>
      <c r="T27" s="224">
        <v>5.84</v>
      </c>
      <c r="U27" s="224">
        <v>5.8390363595192252</v>
      </c>
      <c r="W27" s="157"/>
      <c r="X27" s="157"/>
      <c r="Y27" s="157"/>
    </row>
    <row r="28" spans="1:25" ht="15" customHeight="1" x14ac:dyDescent="0.15">
      <c r="A28" s="80"/>
      <c r="B28" s="79" t="s">
        <v>44</v>
      </c>
      <c r="C28" s="224">
        <v>2.88</v>
      </c>
      <c r="D28" s="224">
        <v>2.93</v>
      </c>
      <c r="E28" s="224">
        <v>3.19</v>
      </c>
      <c r="F28" s="224">
        <v>3.68</v>
      </c>
      <c r="G28" s="224">
        <v>4.16</v>
      </c>
      <c r="H28" s="224">
        <v>3.63</v>
      </c>
      <c r="I28" s="224">
        <v>5.8</v>
      </c>
      <c r="J28" s="224">
        <v>5.95</v>
      </c>
      <c r="K28" s="224">
        <v>6.04</v>
      </c>
      <c r="L28" s="224">
        <v>5.93</v>
      </c>
      <c r="M28" s="224">
        <v>5.46</v>
      </c>
      <c r="N28" s="224">
        <v>5.95</v>
      </c>
      <c r="O28" s="224">
        <v>5.63</v>
      </c>
      <c r="P28" s="224">
        <v>5.62</v>
      </c>
      <c r="Q28" s="224">
        <v>5.57</v>
      </c>
      <c r="R28" s="224">
        <v>5.57</v>
      </c>
      <c r="S28" s="224">
        <v>5.74</v>
      </c>
      <c r="T28" s="224">
        <v>5.89</v>
      </c>
      <c r="U28" s="224">
        <v>5.9534855737547643</v>
      </c>
      <c r="W28" s="157"/>
      <c r="X28" s="157"/>
      <c r="Y28" s="157"/>
    </row>
    <row r="29" spans="1:25" ht="15" customHeight="1" x14ac:dyDescent="0.15">
      <c r="A29" s="80"/>
      <c r="B29" s="21" t="s">
        <v>45</v>
      </c>
      <c r="C29" s="224">
        <v>3.55</v>
      </c>
      <c r="D29" s="224">
        <v>3.42</v>
      </c>
      <c r="E29" s="224">
        <v>3.67</v>
      </c>
      <c r="F29" s="224">
        <v>3.93</v>
      </c>
      <c r="G29" s="224">
        <v>4.3899999999999997</v>
      </c>
      <c r="H29" s="224">
        <v>4.51</v>
      </c>
      <c r="I29" s="224">
        <v>4.6500000000000004</v>
      </c>
      <c r="J29" s="224">
        <v>5.25</v>
      </c>
      <c r="K29" s="224">
        <v>5.45</v>
      </c>
      <c r="L29" s="224">
        <v>6.29</v>
      </c>
      <c r="M29" s="224">
        <v>6.63</v>
      </c>
      <c r="N29" s="224">
        <v>6.03</v>
      </c>
      <c r="O29" s="224">
        <v>5.32</v>
      </c>
      <c r="P29" s="224">
        <v>5.51</v>
      </c>
      <c r="Q29" s="224">
        <v>5.76</v>
      </c>
      <c r="R29" s="224">
        <v>5.87</v>
      </c>
      <c r="S29" s="224">
        <v>5.86</v>
      </c>
      <c r="T29" s="224">
        <v>5.97</v>
      </c>
      <c r="U29" s="224">
        <v>5.9114740231264511</v>
      </c>
      <c r="W29" s="157"/>
      <c r="X29" s="157"/>
      <c r="Y29" s="157"/>
    </row>
    <row r="30" spans="1:25" ht="15" customHeight="1" x14ac:dyDescent="0.15">
      <c r="A30" s="80"/>
      <c r="B30" s="21" t="s">
        <v>46</v>
      </c>
      <c r="C30" s="224">
        <v>2.94</v>
      </c>
      <c r="D30" s="224">
        <v>2.89</v>
      </c>
      <c r="E30" s="224">
        <v>3.44</v>
      </c>
      <c r="F30" s="224">
        <v>3.92</v>
      </c>
      <c r="G30" s="224">
        <v>4.26</v>
      </c>
      <c r="H30" s="224">
        <v>4.8499999999999996</v>
      </c>
      <c r="I30" s="224">
        <v>5.12</v>
      </c>
      <c r="J30" s="224">
        <v>5.47</v>
      </c>
      <c r="K30" s="224">
        <v>5.65</v>
      </c>
      <c r="L30" s="224">
        <v>5.83</v>
      </c>
      <c r="M30" s="224">
        <v>5.87</v>
      </c>
      <c r="N30" s="224">
        <v>6.08</v>
      </c>
      <c r="O30" s="224">
        <v>5.54</v>
      </c>
      <c r="P30" s="224">
        <v>5.35</v>
      </c>
      <c r="Q30" s="224">
        <v>5.43</v>
      </c>
      <c r="R30" s="224">
        <v>5.56</v>
      </c>
      <c r="S30" s="224">
        <v>5.64</v>
      </c>
      <c r="T30" s="224">
        <v>5.75</v>
      </c>
      <c r="U30" s="224">
        <v>5.7508591215997429</v>
      </c>
      <c r="W30" s="157"/>
      <c r="X30" s="157"/>
      <c r="Y30" s="157"/>
    </row>
    <row r="31" spans="1:25" ht="15" customHeight="1" thickBot="1" x14ac:dyDescent="0.2">
      <c r="A31" s="85"/>
      <c r="B31" s="453" t="s">
        <v>47</v>
      </c>
      <c r="C31" s="452">
        <v>3.28</v>
      </c>
      <c r="D31" s="452">
        <v>3.1</v>
      </c>
      <c r="E31" s="452">
        <v>3.25</v>
      </c>
      <c r="F31" s="452">
        <v>3.42</v>
      </c>
      <c r="G31" s="452">
        <v>3.93</v>
      </c>
      <c r="H31" s="452">
        <v>4.43</v>
      </c>
      <c r="I31" s="452">
        <v>4.8099999999999996</v>
      </c>
      <c r="J31" s="452">
        <v>4.25</v>
      </c>
      <c r="K31" s="452">
        <v>4.21</v>
      </c>
      <c r="L31" s="452">
        <v>5.2</v>
      </c>
      <c r="M31" s="452">
        <v>4.46</v>
      </c>
      <c r="N31" s="452">
        <v>4.57</v>
      </c>
      <c r="O31" s="452">
        <v>5.61</v>
      </c>
      <c r="P31" s="452">
        <v>5.52</v>
      </c>
      <c r="Q31" s="452">
        <v>5.57</v>
      </c>
      <c r="R31" s="452">
        <v>5.6</v>
      </c>
      <c r="S31" s="452">
        <v>5.65</v>
      </c>
      <c r="T31" s="452">
        <v>5.76</v>
      </c>
      <c r="U31" s="452">
        <v>5.7663216122070171</v>
      </c>
      <c r="W31" s="157"/>
      <c r="X31" s="157"/>
      <c r="Y31" s="157"/>
    </row>
    <row r="32" spans="1:25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878" t="s">
        <v>407</v>
      </c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2"/>
      <c r="Q33" s="212"/>
      <c r="R33" s="212"/>
      <c r="S33" s="212"/>
      <c r="T33" s="212"/>
      <c r="U33" s="212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2"/>
      <c r="Q34" s="212"/>
      <c r="R34" s="212"/>
      <c r="S34" s="212"/>
      <c r="T34" s="212"/>
      <c r="U34" s="212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7"/>
      <c r="N36" s="87"/>
      <c r="O36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9">
    <tabColor theme="9" tint="0.59999389629810485"/>
  </sheetPr>
  <dimension ref="A2:Z36"/>
  <sheetViews>
    <sheetView showGridLines="0" zoomScaleNormal="100" workbookViewId="0">
      <selection activeCell="I9" sqref="I9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375" style="79" customWidth="1"/>
    <col min="23" max="16384" width="7" style="79"/>
  </cols>
  <sheetData>
    <row r="2" spans="1:26" ht="13.35" customHeight="1" x14ac:dyDescent="0.25">
      <c r="A2" s="216" t="s">
        <v>623</v>
      </c>
      <c r="B2" s="217"/>
    </row>
    <row r="3" spans="1:26" ht="13.35" customHeight="1" x14ac:dyDescent="0.15">
      <c r="A3" s="218"/>
      <c r="B3" s="218" t="s">
        <v>214</v>
      </c>
    </row>
    <row r="4" spans="1:26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</row>
    <row r="5" spans="1:26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6" ht="18" customHeight="1" x14ac:dyDescent="0.15">
      <c r="A6" s="1030" t="s">
        <v>93</v>
      </c>
      <c r="B6" s="1030"/>
      <c r="C6" s="662">
        <f t="shared" ref="C6:N6" si="0">(C8+C9+C10+C11+C12+C13+C14+C15+C16+C17+C18+C19+C20+C21+C22+C23+C24+C25+C26+C27+C28+C29+C30+C31)</f>
        <v>708119</v>
      </c>
      <c r="D6" s="662">
        <f t="shared" si="0"/>
        <v>743672</v>
      </c>
      <c r="E6" s="662">
        <f t="shared" si="0"/>
        <v>753192</v>
      </c>
      <c r="F6" s="662">
        <f t="shared" si="0"/>
        <v>769582</v>
      </c>
      <c r="G6" s="662">
        <f t="shared" si="0"/>
        <v>787010</v>
      </c>
      <c r="H6" s="662">
        <f t="shared" si="0"/>
        <v>787601</v>
      </c>
      <c r="I6" s="662">
        <f t="shared" si="0"/>
        <v>815395</v>
      </c>
      <c r="J6" s="662">
        <f t="shared" si="0"/>
        <v>859630</v>
      </c>
      <c r="K6" s="662">
        <f t="shared" si="0"/>
        <v>859465</v>
      </c>
      <c r="L6" s="662">
        <f t="shared" si="0"/>
        <v>874940</v>
      </c>
      <c r="M6" s="662">
        <f t="shared" si="0"/>
        <v>886143</v>
      </c>
      <c r="N6" s="662">
        <f t="shared" si="0"/>
        <v>895718</v>
      </c>
      <c r="O6" s="662">
        <f t="shared" ref="O6:U6" si="1">(O8+O9+O10+O11+O12+O13+O14+O15+O16+O17+O18+O19+O20+O21+O22+O23+O24+O25+O26+O27+O28+O29+O30+O31)</f>
        <v>890155</v>
      </c>
      <c r="P6" s="662">
        <f t="shared" si="1"/>
        <v>896708</v>
      </c>
      <c r="Q6" s="662">
        <f t="shared" si="1"/>
        <v>905817.70000000019</v>
      </c>
      <c r="R6" s="662">
        <f t="shared" si="1"/>
        <v>906688.79999999981</v>
      </c>
      <c r="S6" s="662">
        <f t="shared" si="1"/>
        <v>932744.60000000009</v>
      </c>
      <c r="T6" s="662">
        <f t="shared" ref="T6" si="2">(T8+T9+T10+T11+T12+T13+T14+T15+T16+T17+T18+T19+T20+T21+T22+T23+T24+T25+T26+T27+T28+T29+T30+T31)</f>
        <v>945549.39999999979</v>
      </c>
      <c r="U6" s="662">
        <f t="shared" si="1"/>
        <v>933432.89853048138</v>
      </c>
    </row>
    <row r="7" spans="1:26" ht="3" customHeight="1" x14ac:dyDescent="0.15">
      <c r="A7" s="80"/>
      <c r="B7" s="81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</row>
    <row r="8" spans="1:26" ht="15" customHeight="1" x14ac:dyDescent="0.15">
      <c r="A8" s="80"/>
      <c r="B8" s="21" t="s">
        <v>19</v>
      </c>
      <c r="C8" s="208">
        <v>205</v>
      </c>
      <c r="D8" s="208">
        <v>274</v>
      </c>
      <c r="E8" s="208">
        <v>312</v>
      </c>
      <c r="F8" s="208">
        <v>386</v>
      </c>
      <c r="G8" s="208">
        <v>468</v>
      </c>
      <c r="H8" s="208">
        <v>503</v>
      </c>
      <c r="I8" s="208">
        <v>513</v>
      </c>
      <c r="J8" s="208">
        <v>548</v>
      </c>
      <c r="K8" s="208">
        <v>618</v>
      </c>
      <c r="L8" s="208">
        <v>638</v>
      </c>
      <c r="M8" s="169">
        <v>607</v>
      </c>
      <c r="N8" s="169">
        <v>422</v>
      </c>
      <c r="O8" s="169">
        <v>389</v>
      </c>
      <c r="P8" s="169">
        <v>373</v>
      </c>
      <c r="Q8" s="169">
        <v>361.5</v>
      </c>
      <c r="R8" s="169">
        <v>310.5</v>
      </c>
      <c r="S8" s="169">
        <v>299.8</v>
      </c>
      <c r="T8" s="169">
        <v>334.7</v>
      </c>
      <c r="U8" s="169">
        <v>318.66666666666669</v>
      </c>
      <c r="W8" s="589"/>
      <c r="X8" s="589"/>
      <c r="Y8" s="589"/>
      <c r="Z8" s="589"/>
    </row>
    <row r="9" spans="1:26" ht="15" customHeight="1" x14ac:dyDescent="0.15">
      <c r="A9" s="80"/>
      <c r="B9" s="21" t="s">
        <v>20</v>
      </c>
      <c r="C9" s="208">
        <v>30800</v>
      </c>
      <c r="D9" s="208">
        <v>35139</v>
      </c>
      <c r="E9" s="208">
        <v>34728</v>
      </c>
      <c r="F9" s="208">
        <v>33772</v>
      </c>
      <c r="G9" s="208">
        <v>34191</v>
      </c>
      <c r="H9" s="208">
        <v>30208</v>
      </c>
      <c r="I9" s="208">
        <v>35419</v>
      </c>
      <c r="J9" s="208">
        <v>38995</v>
      </c>
      <c r="K9" s="208">
        <v>34915</v>
      </c>
      <c r="L9" s="208">
        <v>34685</v>
      </c>
      <c r="M9" s="169">
        <v>31861</v>
      </c>
      <c r="N9" s="169">
        <v>30915</v>
      </c>
      <c r="O9" s="169">
        <v>24275</v>
      </c>
      <c r="P9" s="169">
        <v>23642</v>
      </c>
      <c r="Q9" s="169">
        <v>24072.1</v>
      </c>
      <c r="R9" s="169">
        <v>24007.7</v>
      </c>
      <c r="S9" s="169">
        <v>24341</v>
      </c>
      <c r="T9" s="169">
        <v>24773.599999999999</v>
      </c>
      <c r="U9" s="169">
        <v>25109.129363814751</v>
      </c>
      <c r="W9" s="589"/>
      <c r="X9" s="589"/>
      <c r="Y9" s="589"/>
      <c r="Z9" s="589"/>
    </row>
    <row r="10" spans="1:26" ht="15" customHeight="1" x14ac:dyDescent="0.15">
      <c r="A10" s="80"/>
      <c r="B10" s="21" t="s">
        <v>21</v>
      </c>
      <c r="C10" s="208">
        <v>11495</v>
      </c>
      <c r="D10" s="208">
        <v>13733</v>
      </c>
      <c r="E10" s="208">
        <v>11917</v>
      </c>
      <c r="F10" s="208">
        <v>12100</v>
      </c>
      <c r="G10" s="208">
        <v>12432</v>
      </c>
      <c r="H10" s="208">
        <v>13419</v>
      </c>
      <c r="I10" s="208">
        <v>15349</v>
      </c>
      <c r="J10" s="208">
        <v>16016</v>
      </c>
      <c r="K10" s="208">
        <v>15929</v>
      </c>
      <c r="L10" s="208">
        <v>18394</v>
      </c>
      <c r="M10" s="208">
        <v>18602</v>
      </c>
      <c r="N10" s="208">
        <v>20306</v>
      </c>
      <c r="O10" s="208">
        <v>18913</v>
      </c>
      <c r="P10" s="208">
        <v>18456</v>
      </c>
      <c r="Q10" s="208">
        <v>17837.2</v>
      </c>
      <c r="R10" s="208">
        <v>17819.7</v>
      </c>
      <c r="S10" s="208">
        <v>18100.900000000001</v>
      </c>
      <c r="T10" s="208">
        <v>18212.7</v>
      </c>
      <c r="U10" s="208">
        <v>17530.091666666667</v>
      </c>
      <c r="W10" s="589"/>
      <c r="X10" s="589"/>
      <c r="Y10" s="589"/>
      <c r="Z10" s="589"/>
    </row>
    <row r="11" spans="1:26" ht="15" customHeight="1" x14ac:dyDescent="0.15">
      <c r="A11" s="80"/>
      <c r="B11" s="21" t="s">
        <v>22</v>
      </c>
      <c r="C11" s="208">
        <v>31910</v>
      </c>
      <c r="D11" s="208">
        <v>33386</v>
      </c>
      <c r="E11" s="208">
        <v>34127</v>
      </c>
      <c r="F11" s="208">
        <v>34893</v>
      </c>
      <c r="G11" s="208">
        <v>35121</v>
      </c>
      <c r="H11" s="208">
        <v>35989</v>
      </c>
      <c r="I11" s="208">
        <v>37489</v>
      </c>
      <c r="J11" s="208">
        <v>38090</v>
      </c>
      <c r="K11" s="208">
        <v>38786</v>
      </c>
      <c r="L11" s="208">
        <v>39057</v>
      </c>
      <c r="M11" s="169">
        <v>41974</v>
      </c>
      <c r="N11" s="169">
        <v>43042</v>
      </c>
      <c r="O11" s="169">
        <v>44082</v>
      </c>
      <c r="P11" s="169">
        <v>45118</v>
      </c>
      <c r="Q11" s="169">
        <v>48823.3</v>
      </c>
      <c r="R11" s="169">
        <v>49775</v>
      </c>
      <c r="S11" s="169">
        <v>52129.3</v>
      </c>
      <c r="T11" s="169">
        <v>57217</v>
      </c>
      <c r="U11" s="169">
        <v>55033</v>
      </c>
      <c r="W11" s="589"/>
      <c r="X11" s="589"/>
      <c r="Y11" s="589"/>
      <c r="Z11" s="589"/>
    </row>
    <row r="12" spans="1:26" ht="15" customHeight="1" x14ac:dyDescent="0.15">
      <c r="A12" s="80"/>
      <c r="B12" s="21" t="s">
        <v>23</v>
      </c>
      <c r="C12" s="208">
        <v>110070</v>
      </c>
      <c r="D12" s="208">
        <v>111986</v>
      </c>
      <c r="E12" s="208">
        <v>122855</v>
      </c>
      <c r="F12" s="208">
        <v>123702</v>
      </c>
      <c r="G12" s="208">
        <v>133538</v>
      </c>
      <c r="H12" s="208">
        <v>131082</v>
      </c>
      <c r="I12" s="208">
        <v>136630</v>
      </c>
      <c r="J12" s="208">
        <v>140044</v>
      </c>
      <c r="K12" s="208">
        <v>142803</v>
      </c>
      <c r="L12" s="208">
        <v>146401</v>
      </c>
      <c r="M12" s="169">
        <v>152976</v>
      </c>
      <c r="N12" s="169">
        <v>159826</v>
      </c>
      <c r="O12" s="169">
        <v>162289</v>
      </c>
      <c r="P12" s="169">
        <v>162487</v>
      </c>
      <c r="Q12" s="169">
        <v>164222.1</v>
      </c>
      <c r="R12" s="169">
        <v>164025.29999999999</v>
      </c>
      <c r="S12" s="169">
        <v>169643.5</v>
      </c>
      <c r="T12" s="169">
        <v>173516.6</v>
      </c>
      <c r="U12" s="169">
        <v>169411.14166666666</v>
      </c>
      <c r="W12" s="589"/>
      <c r="X12" s="589"/>
      <c r="Y12" s="589"/>
      <c r="Z12" s="589"/>
    </row>
    <row r="13" spans="1:26" ht="15" customHeight="1" x14ac:dyDescent="0.15">
      <c r="A13" s="80"/>
      <c r="B13" s="21" t="s">
        <v>27</v>
      </c>
      <c r="C13" s="208">
        <v>57182</v>
      </c>
      <c r="D13" s="208">
        <v>55010</v>
      </c>
      <c r="E13" s="208">
        <v>54898</v>
      </c>
      <c r="F13" s="208">
        <v>58893</v>
      </c>
      <c r="G13" s="208">
        <v>59729</v>
      </c>
      <c r="H13" s="208">
        <v>60701</v>
      </c>
      <c r="I13" s="208">
        <v>59696</v>
      </c>
      <c r="J13" s="208">
        <v>60572</v>
      </c>
      <c r="K13" s="208">
        <v>63081</v>
      </c>
      <c r="L13" s="208">
        <v>64800</v>
      </c>
      <c r="M13" s="208">
        <v>67566</v>
      </c>
      <c r="N13" s="208">
        <v>71212</v>
      </c>
      <c r="O13" s="208">
        <v>74885</v>
      </c>
      <c r="P13" s="208">
        <v>78673</v>
      </c>
      <c r="Q13" s="208">
        <v>79622.7</v>
      </c>
      <c r="R13" s="208">
        <v>79621.8</v>
      </c>
      <c r="S13" s="208">
        <v>80864.3</v>
      </c>
      <c r="T13" s="208">
        <v>82253.600000000006</v>
      </c>
      <c r="U13" s="208">
        <v>83168.333333333328</v>
      </c>
      <c r="W13" s="589"/>
      <c r="X13" s="589"/>
      <c r="Y13" s="589"/>
      <c r="Z13" s="589"/>
    </row>
    <row r="14" spans="1:26" ht="15" customHeight="1" x14ac:dyDescent="0.15">
      <c r="A14" s="80"/>
      <c r="B14" s="21" t="s">
        <v>28</v>
      </c>
      <c r="C14" s="208">
        <v>15138</v>
      </c>
      <c r="D14" s="208">
        <v>15084</v>
      </c>
      <c r="E14" s="208">
        <v>15428</v>
      </c>
      <c r="F14" s="208">
        <v>15207</v>
      </c>
      <c r="G14" s="208">
        <v>14076</v>
      </c>
      <c r="H14" s="208">
        <v>14449</v>
      </c>
      <c r="I14" s="208">
        <v>14358</v>
      </c>
      <c r="J14" s="208">
        <v>14592</v>
      </c>
      <c r="K14" s="208">
        <v>13862</v>
      </c>
      <c r="L14" s="208">
        <v>14497</v>
      </c>
      <c r="M14" s="169">
        <v>12680</v>
      </c>
      <c r="N14" s="169">
        <v>13073</v>
      </c>
      <c r="O14" s="169">
        <v>13463</v>
      </c>
      <c r="P14" s="169">
        <v>14783</v>
      </c>
      <c r="Q14" s="169">
        <v>14846.7</v>
      </c>
      <c r="R14" s="169">
        <v>14894.1</v>
      </c>
      <c r="S14" s="169">
        <v>16461.5</v>
      </c>
      <c r="T14" s="169">
        <v>18406</v>
      </c>
      <c r="U14" s="169">
        <v>18886.5</v>
      </c>
      <c r="W14" s="589"/>
      <c r="X14" s="589"/>
      <c r="Y14" s="589"/>
      <c r="Z14" s="589"/>
    </row>
    <row r="15" spans="1:26" ht="15" customHeight="1" x14ac:dyDescent="0.15">
      <c r="A15" s="80"/>
      <c r="B15" s="21" t="s">
        <v>29</v>
      </c>
      <c r="C15" s="208">
        <v>72396</v>
      </c>
      <c r="D15" s="208">
        <v>73854</v>
      </c>
      <c r="E15" s="208">
        <v>74318</v>
      </c>
      <c r="F15" s="208">
        <v>73291</v>
      </c>
      <c r="G15" s="208">
        <v>74109</v>
      </c>
      <c r="H15" s="208">
        <v>75086</v>
      </c>
      <c r="I15" s="208">
        <v>75684</v>
      </c>
      <c r="J15" s="208">
        <v>75347</v>
      </c>
      <c r="K15" s="208">
        <v>75768</v>
      </c>
      <c r="L15" s="208">
        <v>78501</v>
      </c>
      <c r="M15" s="169">
        <v>79149</v>
      </c>
      <c r="N15" s="169">
        <v>77763</v>
      </c>
      <c r="O15" s="169">
        <v>76070</v>
      </c>
      <c r="P15" s="169">
        <v>74764</v>
      </c>
      <c r="Q15" s="169">
        <v>71091.600000000006</v>
      </c>
      <c r="R15" s="169">
        <v>71842.3</v>
      </c>
      <c r="S15" s="169">
        <v>74209</v>
      </c>
      <c r="T15" s="169">
        <v>72827.5</v>
      </c>
      <c r="U15" s="169">
        <v>72321.044166666645</v>
      </c>
      <c r="W15" s="589"/>
      <c r="X15" s="589"/>
      <c r="Y15" s="589"/>
      <c r="Z15" s="589"/>
    </row>
    <row r="16" spans="1:26" ht="15" customHeight="1" x14ac:dyDescent="0.15">
      <c r="A16" s="80"/>
      <c r="B16" s="21" t="s">
        <v>30</v>
      </c>
      <c r="C16" s="208">
        <v>6635</v>
      </c>
      <c r="D16" s="208">
        <v>6646</v>
      </c>
      <c r="E16" s="208">
        <v>6730</v>
      </c>
      <c r="F16" s="208">
        <v>7086</v>
      </c>
      <c r="G16" s="208">
        <v>7588</v>
      </c>
      <c r="H16" s="208">
        <v>7724</v>
      </c>
      <c r="I16" s="208">
        <v>7811</v>
      </c>
      <c r="J16" s="208">
        <v>8270</v>
      </c>
      <c r="K16" s="208">
        <v>8929</v>
      </c>
      <c r="L16" s="208">
        <v>9578</v>
      </c>
      <c r="M16" s="208">
        <v>9480</v>
      </c>
      <c r="N16" s="208">
        <v>10349</v>
      </c>
      <c r="O16" s="208">
        <v>11507</v>
      </c>
      <c r="P16" s="208">
        <v>11962</v>
      </c>
      <c r="Q16" s="208">
        <v>12537.2</v>
      </c>
      <c r="R16" s="208">
        <v>14028.1</v>
      </c>
      <c r="S16" s="208">
        <v>15390.1</v>
      </c>
      <c r="T16" s="208">
        <v>15845.8</v>
      </c>
      <c r="U16" s="208">
        <v>19217.916666666668</v>
      </c>
      <c r="W16" s="589"/>
      <c r="X16" s="589"/>
      <c r="Y16" s="589"/>
      <c r="Z16" s="589"/>
    </row>
    <row r="17" spans="1:26" ht="15" customHeight="1" x14ac:dyDescent="0.15">
      <c r="A17" s="80"/>
      <c r="B17" s="21" t="s">
        <v>31</v>
      </c>
      <c r="C17" s="208">
        <v>25270</v>
      </c>
      <c r="D17" s="208">
        <v>28936</v>
      </c>
      <c r="E17" s="208">
        <v>29011</v>
      </c>
      <c r="F17" s="208">
        <v>30504</v>
      </c>
      <c r="G17" s="208">
        <v>32688</v>
      </c>
      <c r="H17" s="208">
        <v>33823</v>
      </c>
      <c r="I17" s="208">
        <v>32902</v>
      </c>
      <c r="J17" s="208">
        <v>31689</v>
      </c>
      <c r="K17" s="208">
        <v>29252</v>
      </c>
      <c r="L17" s="208">
        <v>28250</v>
      </c>
      <c r="M17" s="169">
        <v>31466</v>
      </c>
      <c r="N17" s="169">
        <v>31905</v>
      </c>
      <c r="O17" s="169">
        <v>32349</v>
      </c>
      <c r="P17" s="169">
        <v>32464</v>
      </c>
      <c r="Q17" s="169">
        <v>34915.599999999999</v>
      </c>
      <c r="R17" s="169">
        <v>37713.4</v>
      </c>
      <c r="S17" s="169">
        <v>39351.800000000003</v>
      </c>
      <c r="T17" s="169">
        <v>40990.5</v>
      </c>
      <c r="U17" s="169">
        <v>41204.25</v>
      </c>
      <c r="W17" s="589"/>
      <c r="X17" s="589"/>
      <c r="Y17" s="589"/>
      <c r="Z17" s="589"/>
    </row>
    <row r="18" spans="1:26" ht="15" customHeight="1" x14ac:dyDescent="0.15">
      <c r="A18" s="80"/>
      <c r="B18" s="21" t="s">
        <v>32</v>
      </c>
      <c r="C18" s="208">
        <v>21448</v>
      </c>
      <c r="D18" s="208">
        <v>28867</v>
      </c>
      <c r="E18" s="208">
        <v>28841</v>
      </c>
      <c r="F18" s="208">
        <v>24494</v>
      </c>
      <c r="G18" s="208">
        <v>25378</v>
      </c>
      <c r="H18" s="208">
        <v>25471</v>
      </c>
      <c r="I18" s="208">
        <v>24424</v>
      </c>
      <c r="J18" s="208">
        <v>25984</v>
      </c>
      <c r="K18" s="208">
        <v>25040</v>
      </c>
      <c r="L18" s="208">
        <v>24350</v>
      </c>
      <c r="M18" s="169">
        <v>26278</v>
      </c>
      <c r="N18" s="169">
        <v>26348</v>
      </c>
      <c r="O18" s="169">
        <v>28427</v>
      </c>
      <c r="P18" s="169">
        <v>29170</v>
      </c>
      <c r="Q18" s="169">
        <v>29614.2</v>
      </c>
      <c r="R18" s="169">
        <v>29894</v>
      </c>
      <c r="S18" s="169">
        <v>30414.5</v>
      </c>
      <c r="T18" s="169">
        <v>30993.9</v>
      </c>
      <c r="U18" s="169">
        <v>31278.583333333332</v>
      </c>
      <c r="W18" s="589"/>
      <c r="X18" s="589"/>
      <c r="Y18" s="589"/>
      <c r="Z18" s="589"/>
    </row>
    <row r="19" spans="1:26" ht="15" customHeight="1" x14ac:dyDescent="0.15">
      <c r="A19" s="80"/>
      <c r="B19" s="21" t="s">
        <v>33</v>
      </c>
      <c r="C19" s="208">
        <v>23080</v>
      </c>
      <c r="D19" s="208">
        <v>23360</v>
      </c>
      <c r="E19" s="208">
        <v>22937</v>
      </c>
      <c r="F19" s="208">
        <v>23588</v>
      </c>
      <c r="G19" s="208">
        <v>22699</v>
      </c>
      <c r="H19" s="208">
        <v>22013</v>
      </c>
      <c r="I19" s="208">
        <v>28327</v>
      </c>
      <c r="J19" s="208">
        <v>29927</v>
      </c>
      <c r="K19" s="208">
        <v>30607</v>
      </c>
      <c r="L19" s="208">
        <v>31721</v>
      </c>
      <c r="M19" s="169">
        <v>32903</v>
      </c>
      <c r="N19" s="169">
        <v>36691</v>
      </c>
      <c r="O19" s="169">
        <v>37386</v>
      </c>
      <c r="P19" s="169">
        <v>38296</v>
      </c>
      <c r="Q19" s="169">
        <v>40669.5</v>
      </c>
      <c r="R19" s="169">
        <v>41323.9</v>
      </c>
      <c r="S19" s="169">
        <v>41667.300000000003</v>
      </c>
      <c r="T19" s="169">
        <v>42039.199999999997</v>
      </c>
      <c r="U19" s="169">
        <v>41790.916666666664</v>
      </c>
      <c r="W19" s="589"/>
      <c r="X19" s="589"/>
      <c r="Y19" s="589"/>
      <c r="Z19" s="589"/>
    </row>
    <row r="20" spans="1:26" ht="15" customHeight="1" x14ac:dyDescent="0.15">
      <c r="A20" s="80"/>
      <c r="B20" s="21" t="s">
        <v>34</v>
      </c>
      <c r="C20" s="208">
        <v>14683</v>
      </c>
      <c r="D20" s="208">
        <v>16772</v>
      </c>
      <c r="E20" s="208">
        <v>16696</v>
      </c>
      <c r="F20" s="208">
        <v>13553</v>
      </c>
      <c r="G20" s="208">
        <v>12204</v>
      </c>
      <c r="H20" s="208">
        <v>13750</v>
      </c>
      <c r="I20" s="208">
        <v>16366</v>
      </c>
      <c r="J20" s="208">
        <v>18523</v>
      </c>
      <c r="K20" s="208">
        <v>20593</v>
      </c>
      <c r="L20" s="208">
        <v>20205</v>
      </c>
      <c r="M20" s="169">
        <v>19884</v>
      </c>
      <c r="N20" s="169">
        <v>16134</v>
      </c>
      <c r="O20" s="169">
        <v>12803</v>
      </c>
      <c r="P20" s="169">
        <v>12755</v>
      </c>
      <c r="Q20" s="169">
        <v>12119.8</v>
      </c>
      <c r="R20" s="169">
        <v>12125</v>
      </c>
      <c r="S20" s="169">
        <v>12360.9</v>
      </c>
      <c r="T20" s="169">
        <v>12893.5</v>
      </c>
      <c r="U20" s="169">
        <v>12577.833333333334</v>
      </c>
      <c r="W20" s="589"/>
      <c r="X20" s="589"/>
      <c r="Y20" s="589"/>
      <c r="Z20" s="589"/>
    </row>
    <row r="21" spans="1:26" ht="15" customHeight="1" x14ac:dyDescent="0.15">
      <c r="A21" s="80"/>
      <c r="B21" s="21" t="s">
        <v>35</v>
      </c>
      <c r="C21" s="208">
        <v>84419</v>
      </c>
      <c r="D21" s="208">
        <v>85869</v>
      </c>
      <c r="E21" s="208">
        <v>79079</v>
      </c>
      <c r="F21" s="208">
        <v>78782</v>
      </c>
      <c r="G21" s="208">
        <v>79665</v>
      </c>
      <c r="H21" s="208">
        <v>69701</v>
      </c>
      <c r="I21" s="208">
        <v>69147</v>
      </c>
      <c r="J21" s="208">
        <v>80214</v>
      </c>
      <c r="K21" s="208">
        <v>73334</v>
      </c>
      <c r="L21" s="208">
        <v>75738</v>
      </c>
      <c r="M21" s="169">
        <v>76215</v>
      </c>
      <c r="N21" s="169">
        <v>74287</v>
      </c>
      <c r="O21" s="169">
        <v>75027</v>
      </c>
      <c r="P21" s="169">
        <v>75377</v>
      </c>
      <c r="Q21" s="169">
        <v>75737.399999999994</v>
      </c>
      <c r="R21" s="169">
        <v>75698.600000000006</v>
      </c>
      <c r="S21" s="169">
        <v>75901.3</v>
      </c>
      <c r="T21" s="169">
        <v>75148.600000000006</v>
      </c>
      <c r="U21" s="169">
        <v>71265.583333333328</v>
      </c>
      <c r="W21" s="589"/>
      <c r="X21" s="589"/>
      <c r="Y21" s="589"/>
      <c r="Z21" s="589"/>
    </row>
    <row r="22" spans="1:26" ht="15" customHeight="1" x14ac:dyDescent="0.15">
      <c r="A22" s="80"/>
      <c r="B22" s="21" t="s">
        <v>36</v>
      </c>
      <c r="C22" s="208">
        <v>6870</v>
      </c>
      <c r="D22" s="208">
        <v>6669</v>
      </c>
      <c r="E22" s="208">
        <v>6181</v>
      </c>
      <c r="F22" s="208">
        <v>5751</v>
      </c>
      <c r="G22" s="208">
        <v>5607</v>
      </c>
      <c r="H22" s="208">
        <v>5608</v>
      </c>
      <c r="I22" s="208">
        <v>5406</v>
      </c>
      <c r="J22" s="208">
        <v>5106</v>
      </c>
      <c r="K22" s="208">
        <v>5294</v>
      </c>
      <c r="L22" s="208">
        <v>5306</v>
      </c>
      <c r="M22" s="169">
        <v>5220</v>
      </c>
      <c r="N22" s="169">
        <v>5302</v>
      </c>
      <c r="O22" s="169">
        <v>5297</v>
      </c>
      <c r="P22" s="169">
        <v>5428</v>
      </c>
      <c r="Q22" s="169">
        <v>5670.8</v>
      </c>
      <c r="R22" s="169">
        <v>5636.5</v>
      </c>
      <c r="S22" s="169">
        <v>5738.4</v>
      </c>
      <c r="T22" s="169">
        <v>5723.7</v>
      </c>
      <c r="U22" s="169">
        <v>5730.666666666667</v>
      </c>
      <c r="W22" s="589"/>
      <c r="X22" s="589"/>
      <c r="Y22" s="589"/>
      <c r="Z22" s="589"/>
    </row>
    <row r="23" spans="1:26" ht="15" customHeight="1" x14ac:dyDescent="0.15">
      <c r="A23" s="80"/>
      <c r="B23" s="21" t="s">
        <v>37</v>
      </c>
      <c r="C23" s="208">
        <v>7044</v>
      </c>
      <c r="D23" s="208">
        <v>7115</v>
      </c>
      <c r="E23" s="208">
        <v>7516</v>
      </c>
      <c r="F23" s="208">
        <v>7336</v>
      </c>
      <c r="G23" s="208">
        <v>7311</v>
      </c>
      <c r="H23" s="208">
        <v>7154</v>
      </c>
      <c r="I23" s="208">
        <v>7075</v>
      </c>
      <c r="J23" s="208">
        <v>6168</v>
      </c>
      <c r="K23" s="208">
        <v>6027</v>
      </c>
      <c r="L23" s="208">
        <v>6061</v>
      </c>
      <c r="M23" s="169">
        <v>5831</v>
      </c>
      <c r="N23" s="169">
        <v>5702</v>
      </c>
      <c r="O23" s="169">
        <v>5666</v>
      </c>
      <c r="P23" s="169">
        <v>5647</v>
      </c>
      <c r="Q23" s="169">
        <v>5692.3</v>
      </c>
      <c r="R23" s="169">
        <v>5574.2</v>
      </c>
      <c r="S23" s="169">
        <v>5450.6</v>
      </c>
      <c r="T23" s="169">
        <v>5437.1</v>
      </c>
      <c r="U23" s="169">
        <v>5400.333333333333</v>
      </c>
      <c r="W23" s="589"/>
      <c r="X23" s="589"/>
      <c r="Y23" s="589"/>
      <c r="Z23" s="589"/>
    </row>
    <row r="24" spans="1:26" ht="15" customHeight="1" x14ac:dyDescent="0.15">
      <c r="A24" s="80"/>
      <c r="B24" s="21" t="s">
        <v>38</v>
      </c>
      <c r="C24" s="208">
        <v>25778</v>
      </c>
      <c r="D24" s="208">
        <v>22789</v>
      </c>
      <c r="E24" s="208">
        <v>24300</v>
      </c>
      <c r="F24" s="208">
        <v>24706</v>
      </c>
      <c r="G24" s="208">
        <v>26416</v>
      </c>
      <c r="H24" s="208">
        <v>31807</v>
      </c>
      <c r="I24" s="208">
        <v>33551</v>
      </c>
      <c r="J24" s="208">
        <v>34782</v>
      </c>
      <c r="K24" s="208">
        <v>34138</v>
      </c>
      <c r="L24" s="208">
        <v>34747</v>
      </c>
      <c r="M24" s="169">
        <v>32215</v>
      </c>
      <c r="N24" s="169">
        <v>30053</v>
      </c>
      <c r="O24" s="169">
        <v>29964</v>
      </c>
      <c r="P24" s="169">
        <v>30896</v>
      </c>
      <c r="Q24" s="169">
        <v>33695.4</v>
      </c>
      <c r="R24" s="169">
        <v>28386.3</v>
      </c>
      <c r="S24" s="169">
        <v>31394.5</v>
      </c>
      <c r="T24" s="169">
        <v>28736.7</v>
      </c>
      <c r="U24" s="169">
        <v>28184.166666666668</v>
      </c>
      <c r="W24" s="589"/>
      <c r="X24" s="589"/>
      <c r="Y24" s="589"/>
      <c r="Z24" s="589"/>
    </row>
    <row r="25" spans="1:26" ht="15" customHeight="1" x14ac:dyDescent="0.15">
      <c r="A25" s="80"/>
      <c r="B25" s="21" t="s">
        <v>39</v>
      </c>
      <c r="C25" s="208">
        <v>36043</v>
      </c>
      <c r="D25" s="208">
        <v>41675</v>
      </c>
      <c r="E25" s="208">
        <v>47110</v>
      </c>
      <c r="F25" s="208">
        <v>48083</v>
      </c>
      <c r="G25" s="208">
        <v>45615</v>
      </c>
      <c r="H25" s="208">
        <v>42573</v>
      </c>
      <c r="I25" s="208">
        <v>34656</v>
      </c>
      <c r="J25" s="208">
        <v>30971</v>
      </c>
      <c r="K25" s="208">
        <v>31026</v>
      </c>
      <c r="L25" s="208">
        <v>32875</v>
      </c>
      <c r="M25" s="169">
        <v>32395</v>
      </c>
      <c r="N25" s="169">
        <v>32542</v>
      </c>
      <c r="O25" s="169">
        <v>32433</v>
      </c>
      <c r="P25" s="169">
        <v>32126</v>
      </c>
      <c r="Q25" s="169">
        <v>31824.5</v>
      </c>
      <c r="R25" s="169">
        <v>31233.1</v>
      </c>
      <c r="S25" s="169">
        <v>30696.9</v>
      </c>
      <c r="T25" s="169">
        <v>29644</v>
      </c>
      <c r="U25" s="169">
        <v>28762.241666666665</v>
      </c>
      <c r="W25" s="589"/>
      <c r="X25" s="589"/>
      <c r="Y25" s="589"/>
      <c r="Z25" s="589"/>
    </row>
    <row r="26" spans="1:26" ht="15" customHeight="1" x14ac:dyDescent="0.15">
      <c r="A26" s="80"/>
      <c r="B26" s="21" t="s">
        <v>42</v>
      </c>
      <c r="C26" s="208">
        <v>29092</v>
      </c>
      <c r="D26" s="208">
        <v>35232</v>
      </c>
      <c r="E26" s="208">
        <v>30059</v>
      </c>
      <c r="F26" s="208">
        <v>35433</v>
      </c>
      <c r="G26" s="208">
        <v>35565</v>
      </c>
      <c r="H26" s="208">
        <v>40723</v>
      </c>
      <c r="I26" s="208">
        <v>53373</v>
      </c>
      <c r="J26" s="208">
        <v>77508</v>
      </c>
      <c r="K26" s="208">
        <v>82300</v>
      </c>
      <c r="L26" s="208">
        <v>84286</v>
      </c>
      <c r="M26" s="169">
        <v>84714</v>
      </c>
      <c r="N26" s="169">
        <v>80923</v>
      </c>
      <c r="O26" s="169">
        <v>79822</v>
      </c>
      <c r="P26" s="169">
        <v>79903</v>
      </c>
      <c r="Q26" s="169">
        <v>80569.600000000006</v>
      </c>
      <c r="R26" s="169">
        <v>82653.2</v>
      </c>
      <c r="S26" s="169">
        <v>83162</v>
      </c>
      <c r="T26" s="169">
        <v>86618</v>
      </c>
      <c r="U26" s="169">
        <v>83432.75</v>
      </c>
      <c r="W26" s="589"/>
      <c r="X26" s="589"/>
      <c r="Y26" s="589"/>
      <c r="Z26" s="589"/>
    </row>
    <row r="27" spans="1:26" ht="15" customHeight="1" x14ac:dyDescent="0.15">
      <c r="A27" s="80"/>
      <c r="B27" s="21" t="s">
        <v>43</v>
      </c>
      <c r="C27" s="208">
        <v>85930</v>
      </c>
      <c r="D27" s="208">
        <v>87943</v>
      </c>
      <c r="E27" s="208">
        <v>91148</v>
      </c>
      <c r="F27" s="208">
        <v>96740</v>
      </c>
      <c r="G27" s="208">
        <v>98240</v>
      </c>
      <c r="H27" s="208">
        <v>101723</v>
      </c>
      <c r="I27" s="208">
        <v>101006</v>
      </c>
      <c r="J27" s="208">
        <v>100734</v>
      </c>
      <c r="K27" s="208">
        <v>100971</v>
      </c>
      <c r="L27" s="208">
        <v>98742</v>
      </c>
      <c r="M27" s="169">
        <v>98288</v>
      </c>
      <c r="N27" s="169">
        <v>102805</v>
      </c>
      <c r="O27" s="169">
        <v>99130</v>
      </c>
      <c r="P27" s="169">
        <v>98100</v>
      </c>
      <c r="Q27" s="169">
        <v>95949.2</v>
      </c>
      <c r="R27" s="169">
        <v>95302.5</v>
      </c>
      <c r="S27" s="169">
        <v>98942.1</v>
      </c>
      <c r="T27" s="169">
        <v>98199.2</v>
      </c>
      <c r="U27" s="169">
        <v>97251.666666666672</v>
      </c>
      <c r="W27" s="589"/>
      <c r="X27" s="589"/>
      <c r="Y27" s="589"/>
      <c r="Z27" s="589"/>
    </row>
    <row r="28" spans="1:26" ht="15" customHeight="1" x14ac:dyDescent="0.15">
      <c r="A28" s="80"/>
      <c r="B28" s="79" t="s">
        <v>44</v>
      </c>
      <c r="C28" s="208">
        <v>7617</v>
      </c>
      <c r="D28" s="208">
        <v>7362</v>
      </c>
      <c r="E28" s="208">
        <v>8608</v>
      </c>
      <c r="F28" s="208">
        <v>14692</v>
      </c>
      <c r="G28" s="208">
        <v>17362</v>
      </c>
      <c r="H28" s="208">
        <v>17224</v>
      </c>
      <c r="I28" s="208">
        <v>18300</v>
      </c>
      <c r="J28" s="208">
        <v>17898</v>
      </c>
      <c r="K28" s="208">
        <v>17882</v>
      </c>
      <c r="L28" s="208">
        <v>17920</v>
      </c>
      <c r="M28" s="169">
        <v>17969</v>
      </c>
      <c r="N28" s="169">
        <v>18813</v>
      </c>
      <c r="O28" s="169">
        <v>19453</v>
      </c>
      <c r="P28" s="169">
        <v>19803</v>
      </c>
      <c r="Q28" s="169">
        <v>19731.5</v>
      </c>
      <c r="R28" s="169">
        <v>19157.7</v>
      </c>
      <c r="S28" s="169">
        <v>20316.400000000001</v>
      </c>
      <c r="T28" s="169">
        <v>20405.8</v>
      </c>
      <c r="U28" s="169">
        <v>20473.333333333332</v>
      </c>
      <c r="W28" s="589"/>
      <c r="X28" s="589"/>
      <c r="Y28" s="589"/>
      <c r="Z28" s="589"/>
    </row>
    <row r="29" spans="1:26" ht="15" customHeight="1" x14ac:dyDescent="0.15">
      <c r="A29" s="80"/>
      <c r="B29" s="21" t="s">
        <v>45</v>
      </c>
      <c r="C29" s="208">
        <v>599</v>
      </c>
      <c r="D29" s="208">
        <v>949</v>
      </c>
      <c r="E29" s="208">
        <v>1112</v>
      </c>
      <c r="F29" s="208">
        <v>1281</v>
      </c>
      <c r="G29" s="208">
        <v>1475</v>
      </c>
      <c r="H29" s="208">
        <v>1465</v>
      </c>
      <c r="I29" s="208">
        <v>1741</v>
      </c>
      <c r="J29" s="208">
        <v>1452</v>
      </c>
      <c r="K29" s="208">
        <v>1479</v>
      </c>
      <c r="L29" s="208">
        <v>1434</v>
      </c>
      <c r="M29" s="169">
        <v>1347</v>
      </c>
      <c r="N29" s="169">
        <v>1254</v>
      </c>
      <c r="O29" s="169">
        <v>1253</v>
      </c>
      <c r="P29" s="169">
        <v>1269</v>
      </c>
      <c r="Q29" s="169">
        <v>1228.3</v>
      </c>
      <c r="R29" s="169">
        <v>1180.8</v>
      </c>
      <c r="S29" s="169">
        <v>1216.5</v>
      </c>
      <c r="T29" s="169">
        <v>1171.9000000000001</v>
      </c>
      <c r="U29" s="169">
        <v>1170.5833333333333</v>
      </c>
      <c r="W29" s="589"/>
      <c r="X29" s="589"/>
      <c r="Y29" s="589"/>
      <c r="Z29" s="589"/>
    </row>
    <row r="30" spans="1:26" ht="15" customHeight="1" x14ac:dyDescent="0.15">
      <c r="A30" s="80"/>
      <c r="B30" s="21" t="s">
        <v>46</v>
      </c>
      <c r="C30" s="208">
        <v>3057</v>
      </c>
      <c r="D30" s="208">
        <v>3562</v>
      </c>
      <c r="E30" s="208">
        <v>3732</v>
      </c>
      <c r="F30" s="208">
        <v>3346</v>
      </c>
      <c r="G30" s="208">
        <v>3445</v>
      </c>
      <c r="H30" s="208">
        <v>3387</v>
      </c>
      <c r="I30" s="208">
        <v>3508</v>
      </c>
      <c r="J30" s="208">
        <v>3362</v>
      </c>
      <c r="K30" s="208">
        <v>3357</v>
      </c>
      <c r="L30" s="208">
        <v>3354</v>
      </c>
      <c r="M30" s="169">
        <v>3588</v>
      </c>
      <c r="N30" s="169">
        <v>4441</v>
      </c>
      <c r="O30" s="169">
        <v>3920</v>
      </c>
      <c r="P30" s="169">
        <v>3887</v>
      </c>
      <c r="Q30" s="169">
        <v>3631.2</v>
      </c>
      <c r="R30" s="169">
        <v>3479.4</v>
      </c>
      <c r="S30" s="169">
        <v>3692.4</v>
      </c>
      <c r="T30" s="169">
        <v>3213.5</v>
      </c>
      <c r="U30" s="169">
        <v>2962.5</v>
      </c>
      <c r="W30" s="589"/>
      <c r="X30" s="589"/>
      <c r="Y30" s="589"/>
      <c r="Z30" s="589"/>
    </row>
    <row r="31" spans="1:26" ht="15" customHeight="1" thickBot="1" x14ac:dyDescent="0.2">
      <c r="A31" s="85"/>
      <c r="B31" s="453" t="s">
        <v>47</v>
      </c>
      <c r="C31" s="457">
        <v>1358</v>
      </c>
      <c r="D31" s="457">
        <v>1460</v>
      </c>
      <c r="E31" s="457">
        <v>1549</v>
      </c>
      <c r="F31" s="457">
        <v>1963</v>
      </c>
      <c r="G31" s="457">
        <v>2088</v>
      </c>
      <c r="H31" s="457">
        <v>2018</v>
      </c>
      <c r="I31" s="457">
        <v>2664</v>
      </c>
      <c r="J31" s="457">
        <v>2838</v>
      </c>
      <c r="K31" s="457">
        <v>3474</v>
      </c>
      <c r="L31" s="457">
        <v>3400</v>
      </c>
      <c r="M31" s="460">
        <v>2935</v>
      </c>
      <c r="N31" s="460">
        <v>1610</v>
      </c>
      <c r="O31" s="460">
        <v>1352</v>
      </c>
      <c r="P31" s="460">
        <v>1329</v>
      </c>
      <c r="Q31" s="460">
        <v>1354</v>
      </c>
      <c r="R31" s="460">
        <v>1005.7</v>
      </c>
      <c r="S31" s="460">
        <v>999.6</v>
      </c>
      <c r="T31" s="460">
        <v>946.3</v>
      </c>
      <c r="U31" s="460">
        <v>951.66666666666663</v>
      </c>
      <c r="W31" s="589"/>
      <c r="X31" s="589"/>
      <c r="Y31" s="589"/>
      <c r="Z31" s="589"/>
    </row>
    <row r="32" spans="1:26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T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0">
    <tabColor theme="9" tint="0.59999389629810485"/>
  </sheetPr>
  <dimension ref="A2:Z62"/>
  <sheetViews>
    <sheetView showGridLines="0" zoomScaleNormal="100" workbookViewId="0">
      <selection activeCell="V24" sqref="V24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2" width="7.625" style="79" customWidth="1"/>
    <col min="23" max="16384" width="7" style="79"/>
  </cols>
  <sheetData>
    <row r="2" spans="1:26" ht="13.35" customHeight="1" x14ac:dyDescent="0.25">
      <c r="A2" s="216" t="s">
        <v>624</v>
      </c>
      <c r="B2" s="217"/>
    </row>
    <row r="3" spans="1:26" ht="13.35" customHeight="1" x14ac:dyDescent="0.15">
      <c r="A3" s="218" t="s">
        <v>218</v>
      </c>
      <c r="B3" s="218"/>
    </row>
    <row r="4" spans="1:26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</row>
    <row r="5" spans="1:26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6" ht="18" customHeight="1" x14ac:dyDescent="0.15">
      <c r="A6" s="1032" t="s">
        <v>93</v>
      </c>
      <c r="B6" s="1032"/>
      <c r="C6" s="662">
        <f t="shared" ref="C6:N6" si="0">(C8+C9+C10+C11+C12+C13+C14+C15+C16+C17+C18+C19+C20+C21+C22+C23+C24+C25+C26+C27+C28+C29+C30+C31)</f>
        <v>1236833</v>
      </c>
      <c r="D6" s="662">
        <f t="shared" si="0"/>
        <v>1346991</v>
      </c>
      <c r="E6" s="663">
        <f t="shared" si="0"/>
        <v>1455814</v>
      </c>
      <c r="F6" s="663">
        <f t="shared" si="0"/>
        <v>1565531</v>
      </c>
      <c r="G6" s="663">
        <f t="shared" si="0"/>
        <v>1652112</v>
      </c>
      <c r="H6" s="663">
        <f t="shared" si="0"/>
        <v>1678373</v>
      </c>
      <c r="I6" s="663">
        <f t="shared" si="0"/>
        <v>1755528</v>
      </c>
      <c r="J6" s="663">
        <f t="shared" si="0"/>
        <v>1790672</v>
      </c>
      <c r="K6" s="663">
        <f t="shared" si="0"/>
        <v>1807808</v>
      </c>
      <c r="L6" s="663">
        <f t="shared" si="0"/>
        <v>1840227</v>
      </c>
      <c r="M6" s="663">
        <f t="shared" si="0"/>
        <v>1903176</v>
      </c>
      <c r="N6" s="663">
        <f t="shared" si="0"/>
        <v>1954231</v>
      </c>
      <c r="O6" s="663">
        <f t="shared" ref="O6:U6" si="1">(O8+O9+O10+O11+O12+O13+O14+O15+O16+O17+O18+O19+O20+O21+O22+O23+O24+O25+O26+O27+O28+O29+O30+O31)</f>
        <v>2013674</v>
      </c>
      <c r="P6" s="663">
        <f t="shared" si="1"/>
        <v>2067144</v>
      </c>
      <c r="Q6" s="663">
        <f t="shared" si="1"/>
        <v>2121365.8700000006</v>
      </c>
      <c r="R6" s="663">
        <f t="shared" si="1"/>
        <v>2135881.3099999996</v>
      </c>
      <c r="S6" s="663">
        <f t="shared" si="1"/>
        <v>2184934.52</v>
      </c>
      <c r="T6" s="663">
        <f t="shared" ref="T6" si="2">(T8+T9+T10+T11+T12+T13+T14+T15+T16+T17+T18+T19+T20+T21+T22+T23+T24+T25+T26+T27+T28+T29+T30+T31)</f>
        <v>2246935.85</v>
      </c>
      <c r="U6" s="663">
        <f t="shared" si="1"/>
        <v>2201096.2876995043</v>
      </c>
    </row>
    <row r="7" spans="1:26" ht="3" customHeight="1" x14ac:dyDescent="0.15">
      <c r="A7" s="80"/>
      <c r="B7" s="81"/>
      <c r="C7" s="209"/>
      <c r="D7" s="209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</row>
    <row r="8" spans="1:26" ht="15" customHeight="1" x14ac:dyDescent="0.15">
      <c r="A8" s="80"/>
      <c r="B8" s="21" t="s">
        <v>19</v>
      </c>
      <c r="C8" s="208">
        <v>362</v>
      </c>
      <c r="D8" s="208">
        <v>397</v>
      </c>
      <c r="E8" s="90">
        <v>421</v>
      </c>
      <c r="F8" s="90">
        <v>460</v>
      </c>
      <c r="G8" s="90">
        <v>517</v>
      </c>
      <c r="H8" s="90">
        <v>568</v>
      </c>
      <c r="I8" s="90">
        <v>601</v>
      </c>
      <c r="J8" s="90">
        <v>651</v>
      </c>
      <c r="K8" s="90">
        <v>790</v>
      </c>
      <c r="L8" s="90">
        <v>692</v>
      </c>
      <c r="M8" s="492">
        <v>659</v>
      </c>
      <c r="N8" s="492">
        <v>409</v>
      </c>
      <c r="O8" s="492">
        <v>412</v>
      </c>
      <c r="P8" s="492">
        <v>385</v>
      </c>
      <c r="Q8" s="492">
        <v>374.32</v>
      </c>
      <c r="R8" s="492">
        <v>343.13</v>
      </c>
      <c r="S8" s="492">
        <v>324.47000000000003</v>
      </c>
      <c r="T8" s="492">
        <v>305.63</v>
      </c>
      <c r="U8" s="492">
        <v>312.15886</v>
      </c>
      <c r="W8" s="589"/>
      <c r="X8" s="589"/>
      <c r="Y8" s="589"/>
      <c r="Z8" s="589"/>
    </row>
    <row r="9" spans="1:26" ht="15" customHeight="1" x14ac:dyDescent="0.15">
      <c r="A9" s="80"/>
      <c r="B9" s="21" t="s">
        <v>20</v>
      </c>
      <c r="C9" s="208">
        <v>29012</v>
      </c>
      <c r="D9" s="208">
        <v>33615</v>
      </c>
      <c r="E9" s="90">
        <v>35006</v>
      </c>
      <c r="F9" s="90">
        <v>36402</v>
      </c>
      <c r="G9" s="90">
        <v>37152</v>
      </c>
      <c r="H9" s="90">
        <v>31497</v>
      </c>
      <c r="I9" s="90">
        <v>43867</v>
      </c>
      <c r="J9" s="90">
        <v>47125</v>
      </c>
      <c r="K9" s="90">
        <v>47581</v>
      </c>
      <c r="L9" s="90">
        <v>50081</v>
      </c>
      <c r="M9" s="492">
        <v>41556</v>
      </c>
      <c r="N9" s="492">
        <v>42578</v>
      </c>
      <c r="O9" s="492">
        <v>37240</v>
      </c>
      <c r="P9" s="492">
        <v>41416</v>
      </c>
      <c r="Q9" s="492">
        <v>42121.71</v>
      </c>
      <c r="R9" s="492">
        <v>42903.99</v>
      </c>
      <c r="S9" s="492">
        <v>43392.22</v>
      </c>
      <c r="T9" s="492">
        <v>44291.74</v>
      </c>
      <c r="U9" s="492">
        <v>44385.581885611209</v>
      </c>
      <c r="V9" s="87"/>
      <c r="W9" s="589"/>
      <c r="X9" s="589"/>
      <c r="Y9" s="589"/>
      <c r="Z9" s="589"/>
    </row>
    <row r="10" spans="1:26" ht="15" customHeight="1" x14ac:dyDescent="0.15">
      <c r="A10" s="80"/>
      <c r="B10" s="21" t="s">
        <v>21</v>
      </c>
      <c r="C10" s="208">
        <v>29656</v>
      </c>
      <c r="D10" s="208">
        <v>28602</v>
      </c>
      <c r="E10" s="90">
        <v>30980</v>
      </c>
      <c r="F10" s="90">
        <v>33397</v>
      </c>
      <c r="G10" s="90">
        <v>36814</v>
      </c>
      <c r="H10" s="90">
        <v>39517</v>
      </c>
      <c r="I10" s="90">
        <v>37262</v>
      </c>
      <c r="J10" s="90">
        <v>39291</v>
      </c>
      <c r="K10" s="90">
        <v>45080</v>
      </c>
      <c r="L10" s="90">
        <v>49837</v>
      </c>
      <c r="M10" s="90">
        <v>53136</v>
      </c>
      <c r="N10" s="90">
        <v>59215</v>
      </c>
      <c r="O10" s="90">
        <v>55426</v>
      </c>
      <c r="P10" s="90">
        <v>56242</v>
      </c>
      <c r="Q10" s="90">
        <v>56664.95</v>
      </c>
      <c r="R10" s="90">
        <v>54175.98</v>
      </c>
      <c r="S10" s="90">
        <v>48054.66</v>
      </c>
      <c r="T10" s="90">
        <v>46487.96</v>
      </c>
      <c r="U10" s="90">
        <v>44967.875599999999</v>
      </c>
      <c r="V10" s="87"/>
      <c r="W10" s="589"/>
      <c r="X10" s="589"/>
      <c r="Y10" s="589"/>
      <c r="Z10" s="589"/>
    </row>
    <row r="11" spans="1:26" ht="15" customHeight="1" x14ac:dyDescent="0.15">
      <c r="A11" s="80"/>
      <c r="B11" s="21" t="s">
        <v>22</v>
      </c>
      <c r="C11" s="208">
        <v>79695</v>
      </c>
      <c r="D11" s="208">
        <v>90775</v>
      </c>
      <c r="E11" s="90">
        <v>94476</v>
      </c>
      <c r="F11" s="90">
        <v>99405</v>
      </c>
      <c r="G11" s="90">
        <v>98524</v>
      </c>
      <c r="H11" s="90">
        <v>100618</v>
      </c>
      <c r="I11" s="90">
        <v>113502</v>
      </c>
      <c r="J11" s="90">
        <v>116710</v>
      </c>
      <c r="K11" s="90">
        <v>118937</v>
      </c>
      <c r="L11" s="90">
        <v>121501</v>
      </c>
      <c r="M11" s="492">
        <v>125366</v>
      </c>
      <c r="N11" s="492">
        <v>129501</v>
      </c>
      <c r="O11" s="492">
        <v>132475</v>
      </c>
      <c r="P11" s="492">
        <v>135964</v>
      </c>
      <c r="Q11" s="492">
        <v>151171.35999999999</v>
      </c>
      <c r="R11" s="492">
        <v>157622.84</v>
      </c>
      <c r="S11" s="492">
        <v>160701.34</v>
      </c>
      <c r="T11" s="492">
        <v>182784.37</v>
      </c>
      <c r="U11" s="492">
        <v>172973.25674499996</v>
      </c>
      <c r="V11" s="87"/>
      <c r="W11" s="589"/>
      <c r="X11" s="589"/>
      <c r="Y11" s="589"/>
      <c r="Z11" s="589"/>
    </row>
    <row r="12" spans="1:26" ht="15" customHeight="1" x14ac:dyDescent="0.15">
      <c r="A12" s="80"/>
      <c r="B12" s="21" t="s">
        <v>23</v>
      </c>
      <c r="C12" s="208">
        <v>225648</v>
      </c>
      <c r="D12" s="208">
        <v>239969</v>
      </c>
      <c r="E12" s="90">
        <v>262632</v>
      </c>
      <c r="F12" s="90">
        <v>277900</v>
      </c>
      <c r="G12" s="90">
        <v>304884</v>
      </c>
      <c r="H12" s="90">
        <v>303449</v>
      </c>
      <c r="I12" s="90">
        <v>310629</v>
      </c>
      <c r="J12" s="90">
        <v>318594</v>
      </c>
      <c r="K12" s="90">
        <v>324862</v>
      </c>
      <c r="L12" s="90">
        <v>323687</v>
      </c>
      <c r="M12" s="492">
        <v>345029</v>
      </c>
      <c r="N12" s="492">
        <v>352076</v>
      </c>
      <c r="O12" s="492">
        <v>360200</v>
      </c>
      <c r="P12" s="492">
        <v>367092</v>
      </c>
      <c r="Q12" s="492">
        <v>383135.7</v>
      </c>
      <c r="R12" s="492">
        <v>367230.59</v>
      </c>
      <c r="S12" s="492">
        <v>380550.04</v>
      </c>
      <c r="T12" s="492">
        <v>401009.95</v>
      </c>
      <c r="U12" s="492">
        <v>393592.67576964287</v>
      </c>
      <c r="V12" s="87"/>
      <c r="W12" s="589"/>
      <c r="X12" s="589"/>
      <c r="Y12" s="589"/>
      <c r="Z12" s="589"/>
    </row>
    <row r="13" spans="1:26" ht="15" customHeight="1" x14ac:dyDescent="0.15">
      <c r="A13" s="80"/>
      <c r="B13" s="21" t="s">
        <v>27</v>
      </c>
      <c r="C13" s="208">
        <v>58117</v>
      </c>
      <c r="D13" s="208">
        <v>59002</v>
      </c>
      <c r="E13" s="90">
        <v>62315</v>
      </c>
      <c r="F13" s="90">
        <v>65354</v>
      </c>
      <c r="G13" s="90">
        <v>75111</v>
      </c>
      <c r="H13" s="90">
        <v>75125</v>
      </c>
      <c r="I13" s="90">
        <v>74369</v>
      </c>
      <c r="J13" s="90">
        <v>76184</v>
      </c>
      <c r="K13" s="90">
        <v>80358</v>
      </c>
      <c r="L13" s="90">
        <v>76093</v>
      </c>
      <c r="M13" s="90">
        <v>79208</v>
      </c>
      <c r="N13" s="90">
        <v>83366</v>
      </c>
      <c r="O13" s="90">
        <v>93894</v>
      </c>
      <c r="P13" s="90">
        <v>97640</v>
      </c>
      <c r="Q13" s="90">
        <v>98574.15</v>
      </c>
      <c r="R13" s="90">
        <v>100570.05</v>
      </c>
      <c r="S13" s="90">
        <v>103409.71</v>
      </c>
      <c r="T13" s="90">
        <v>105355.68</v>
      </c>
      <c r="U13" s="90">
        <v>108888.055314966</v>
      </c>
      <c r="V13" s="87"/>
      <c r="W13" s="589"/>
      <c r="X13" s="589"/>
      <c r="Y13" s="589"/>
      <c r="Z13" s="589"/>
    </row>
    <row r="14" spans="1:26" ht="15" customHeight="1" x14ac:dyDescent="0.15">
      <c r="A14" s="80"/>
      <c r="B14" s="21" t="s">
        <v>28</v>
      </c>
      <c r="C14" s="208">
        <v>17683</v>
      </c>
      <c r="D14" s="208">
        <v>17603</v>
      </c>
      <c r="E14" s="90">
        <v>18003</v>
      </c>
      <c r="F14" s="90">
        <v>17748</v>
      </c>
      <c r="G14" s="90">
        <v>16439</v>
      </c>
      <c r="H14" s="90">
        <v>16921</v>
      </c>
      <c r="I14" s="90">
        <v>16803</v>
      </c>
      <c r="J14" s="90">
        <v>17356</v>
      </c>
      <c r="K14" s="90">
        <v>16635</v>
      </c>
      <c r="L14" s="90">
        <v>17456</v>
      </c>
      <c r="M14" s="492">
        <v>15271</v>
      </c>
      <c r="N14" s="492">
        <v>15749</v>
      </c>
      <c r="O14" s="492">
        <v>16107</v>
      </c>
      <c r="P14" s="492">
        <v>18170</v>
      </c>
      <c r="Q14" s="492">
        <v>18180.57</v>
      </c>
      <c r="R14" s="492">
        <v>18261.060000000001</v>
      </c>
      <c r="S14" s="492">
        <v>20090.650000000001</v>
      </c>
      <c r="T14" s="492">
        <v>21212.59</v>
      </c>
      <c r="U14" s="492">
        <v>22250.639545390557</v>
      </c>
      <c r="V14" s="87"/>
      <c r="W14" s="589"/>
      <c r="X14" s="589"/>
      <c r="Y14" s="589"/>
      <c r="Z14" s="589"/>
    </row>
    <row r="15" spans="1:26" ht="15" customHeight="1" x14ac:dyDescent="0.15">
      <c r="A15" s="80"/>
      <c r="B15" s="21" t="s">
        <v>29</v>
      </c>
      <c r="C15" s="208">
        <v>222553</v>
      </c>
      <c r="D15" s="208">
        <v>238193</v>
      </c>
      <c r="E15" s="90">
        <v>245491</v>
      </c>
      <c r="F15" s="90">
        <v>272994</v>
      </c>
      <c r="G15" s="90">
        <v>286719</v>
      </c>
      <c r="H15" s="90">
        <v>306876</v>
      </c>
      <c r="I15" s="90">
        <v>322678</v>
      </c>
      <c r="J15" s="90">
        <v>318263</v>
      </c>
      <c r="K15" s="90">
        <v>329311</v>
      </c>
      <c r="L15" s="90">
        <v>335970</v>
      </c>
      <c r="M15" s="492">
        <v>342846</v>
      </c>
      <c r="N15" s="492">
        <v>348518</v>
      </c>
      <c r="O15" s="492">
        <v>354148</v>
      </c>
      <c r="P15" s="492">
        <v>362066</v>
      </c>
      <c r="Q15" s="492">
        <v>352867.93</v>
      </c>
      <c r="R15" s="492">
        <v>362239.61</v>
      </c>
      <c r="S15" s="492">
        <v>364677.18</v>
      </c>
      <c r="T15" s="492">
        <v>365855.4</v>
      </c>
      <c r="U15" s="492">
        <v>354212.14084524999</v>
      </c>
      <c r="V15" s="87"/>
      <c r="W15" s="589"/>
      <c r="X15" s="589"/>
      <c r="Y15" s="589"/>
      <c r="Z15" s="589"/>
    </row>
    <row r="16" spans="1:26" ht="15" customHeight="1" x14ac:dyDescent="0.15">
      <c r="A16" s="80"/>
      <c r="B16" s="21" t="s">
        <v>30</v>
      </c>
      <c r="C16" s="208">
        <v>17112</v>
      </c>
      <c r="D16" s="208">
        <v>18626</v>
      </c>
      <c r="E16" s="90">
        <v>20790</v>
      </c>
      <c r="F16" s="90">
        <v>23872</v>
      </c>
      <c r="G16" s="90">
        <v>27723</v>
      </c>
      <c r="H16" s="90">
        <v>30278</v>
      </c>
      <c r="I16" s="90">
        <v>32109</v>
      </c>
      <c r="J16" s="90">
        <v>35909</v>
      </c>
      <c r="K16" s="90">
        <v>43361</v>
      </c>
      <c r="L16" s="90">
        <v>48046</v>
      </c>
      <c r="M16" s="90">
        <v>51005</v>
      </c>
      <c r="N16" s="90">
        <v>57139</v>
      </c>
      <c r="O16" s="90">
        <v>64979</v>
      </c>
      <c r="P16" s="90">
        <v>66143</v>
      </c>
      <c r="Q16" s="90">
        <v>68271.03</v>
      </c>
      <c r="R16" s="90">
        <v>78920.45</v>
      </c>
      <c r="S16" s="90">
        <v>85602.64</v>
      </c>
      <c r="T16" s="90">
        <v>89716.36</v>
      </c>
      <c r="U16" s="90">
        <v>101493.66352355102</v>
      </c>
      <c r="V16" s="87"/>
      <c r="W16" s="589"/>
      <c r="X16" s="589"/>
      <c r="Y16" s="589"/>
      <c r="Z16" s="589"/>
    </row>
    <row r="17" spans="1:26" ht="15" customHeight="1" x14ac:dyDescent="0.15">
      <c r="A17" s="80"/>
      <c r="B17" s="21" t="s">
        <v>31</v>
      </c>
      <c r="C17" s="208">
        <v>21338</v>
      </c>
      <c r="D17" s="208">
        <v>25715</v>
      </c>
      <c r="E17" s="90">
        <v>30707</v>
      </c>
      <c r="F17" s="90">
        <v>35193</v>
      </c>
      <c r="G17" s="90">
        <v>35814</v>
      </c>
      <c r="H17" s="90">
        <v>39413</v>
      </c>
      <c r="I17" s="90">
        <v>40474</v>
      </c>
      <c r="J17" s="90">
        <v>44517</v>
      </c>
      <c r="K17" s="90">
        <v>39187</v>
      </c>
      <c r="L17" s="90">
        <v>38576</v>
      </c>
      <c r="M17" s="492">
        <v>42249</v>
      </c>
      <c r="N17" s="492">
        <v>44955</v>
      </c>
      <c r="O17" s="492">
        <v>48243</v>
      </c>
      <c r="P17" s="492">
        <v>49492</v>
      </c>
      <c r="Q17" s="492">
        <v>54681.51</v>
      </c>
      <c r="R17" s="492">
        <v>58774.76</v>
      </c>
      <c r="S17" s="492">
        <v>60173.61</v>
      </c>
      <c r="T17" s="492">
        <v>61400.32</v>
      </c>
      <c r="U17" s="492">
        <v>63529.605474580363</v>
      </c>
      <c r="V17" s="87"/>
      <c r="W17" s="589"/>
      <c r="X17" s="589"/>
      <c r="Y17" s="589"/>
      <c r="Z17" s="589"/>
    </row>
    <row r="18" spans="1:26" ht="15" customHeight="1" x14ac:dyDescent="0.15">
      <c r="A18" s="80"/>
      <c r="B18" s="21" t="s">
        <v>32</v>
      </c>
      <c r="C18" s="208">
        <v>18055</v>
      </c>
      <c r="D18" s="208">
        <v>18298</v>
      </c>
      <c r="E18" s="90">
        <v>18532</v>
      </c>
      <c r="F18" s="90">
        <v>18672</v>
      </c>
      <c r="G18" s="90">
        <v>18021</v>
      </c>
      <c r="H18" s="90">
        <v>18178</v>
      </c>
      <c r="I18" s="90">
        <v>18249</v>
      </c>
      <c r="J18" s="90">
        <v>25461</v>
      </c>
      <c r="K18" s="90">
        <v>24602</v>
      </c>
      <c r="L18" s="90">
        <v>24127</v>
      </c>
      <c r="M18" s="492">
        <v>26339</v>
      </c>
      <c r="N18" s="492">
        <v>25296</v>
      </c>
      <c r="O18" s="492">
        <v>32145</v>
      </c>
      <c r="P18" s="492">
        <v>31232</v>
      </c>
      <c r="Q18" s="492">
        <v>34999.07</v>
      </c>
      <c r="R18" s="492">
        <v>38241.54</v>
      </c>
      <c r="S18" s="492">
        <v>38819.699999999997</v>
      </c>
      <c r="T18" s="492">
        <v>39030.910000000003</v>
      </c>
      <c r="U18" s="492">
        <v>38856.149197434337</v>
      </c>
      <c r="V18" s="87"/>
      <c r="W18" s="589"/>
      <c r="X18" s="589"/>
      <c r="Y18" s="589"/>
      <c r="Z18" s="589"/>
    </row>
    <row r="19" spans="1:26" ht="15" customHeight="1" x14ac:dyDescent="0.15">
      <c r="A19" s="80"/>
      <c r="B19" s="21" t="s">
        <v>33</v>
      </c>
      <c r="C19" s="208">
        <v>18612</v>
      </c>
      <c r="D19" s="208">
        <v>19206</v>
      </c>
      <c r="E19" s="90">
        <v>20850</v>
      </c>
      <c r="F19" s="90">
        <v>23613</v>
      </c>
      <c r="G19" s="90">
        <v>27223</v>
      </c>
      <c r="H19" s="90">
        <v>31111</v>
      </c>
      <c r="I19" s="90">
        <v>39435</v>
      </c>
      <c r="J19" s="90">
        <v>42385</v>
      </c>
      <c r="K19" s="90">
        <v>46276</v>
      </c>
      <c r="L19" s="90">
        <v>46710</v>
      </c>
      <c r="M19" s="492">
        <v>47870</v>
      </c>
      <c r="N19" s="492">
        <v>51250</v>
      </c>
      <c r="O19" s="492">
        <v>52094</v>
      </c>
      <c r="P19" s="492">
        <v>53135</v>
      </c>
      <c r="Q19" s="492">
        <v>57189.62</v>
      </c>
      <c r="R19" s="492">
        <v>58617.82</v>
      </c>
      <c r="S19" s="492">
        <v>59726.239999999998</v>
      </c>
      <c r="T19" s="492">
        <v>60562.35</v>
      </c>
      <c r="U19" s="492">
        <v>61123.460588100002</v>
      </c>
      <c r="V19" s="87"/>
      <c r="W19" s="589"/>
      <c r="X19" s="589"/>
      <c r="Y19" s="589"/>
      <c r="Z19" s="589"/>
    </row>
    <row r="20" spans="1:26" ht="15" customHeight="1" x14ac:dyDescent="0.15">
      <c r="A20" s="80"/>
      <c r="B20" s="21" t="s">
        <v>34</v>
      </c>
      <c r="C20" s="208">
        <v>13276</v>
      </c>
      <c r="D20" s="208">
        <v>14808</v>
      </c>
      <c r="E20" s="90">
        <v>15820</v>
      </c>
      <c r="F20" s="90">
        <v>16073</v>
      </c>
      <c r="G20" s="90">
        <v>15876</v>
      </c>
      <c r="H20" s="90">
        <v>17193</v>
      </c>
      <c r="I20" s="90">
        <v>20183</v>
      </c>
      <c r="J20" s="90">
        <v>24180</v>
      </c>
      <c r="K20" s="90">
        <v>22443</v>
      </c>
      <c r="L20" s="90">
        <v>22555</v>
      </c>
      <c r="M20" s="492">
        <v>24890</v>
      </c>
      <c r="N20" s="492">
        <v>20916</v>
      </c>
      <c r="O20" s="492">
        <v>21810</v>
      </c>
      <c r="P20" s="492">
        <v>23675</v>
      </c>
      <c r="Q20" s="492">
        <v>23253.8</v>
      </c>
      <c r="R20" s="492">
        <v>22796.79</v>
      </c>
      <c r="S20" s="492">
        <v>22553.27</v>
      </c>
      <c r="T20" s="492">
        <v>22146.83</v>
      </c>
      <c r="U20" s="492">
        <v>21782.803799999998</v>
      </c>
      <c r="V20" s="87"/>
      <c r="W20" s="589"/>
      <c r="X20" s="589"/>
      <c r="Y20" s="589"/>
      <c r="Z20" s="589"/>
    </row>
    <row r="21" spans="1:26" ht="15" customHeight="1" x14ac:dyDescent="0.15">
      <c r="A21" s="80"/>
      <c r="B21" s="21" t="s">
        <v>35</v>
      </c>
      <c r="C21" s="208">
        <v>296833</v>
      </c>
      <c r="D21" s="208">
        <v>328025</v>
      </c>
      <c r="E21" s="90">
        <v>365749</v>
      </c>
      <c r="F21" s="90">
        <v>379884</v>
      </c>
      <c r="G21" s="90">
        <v>387317</v>
      </c>
      <c r="H21" s="90">
        <v>355013</v>
      </c>
      <c r="I21" s="90">
        <v>363668</v>
      </c>
      <c r="J21" s="90">
        <v>352406</v>
      </c>
      <c r="K21" s="90">
        <v>315380</v>
      </c>
      <c r="L21" s="90">
        <v>325253</v>
      </c>
      <c r="M21" s="492">
        <v>335534</v>
      </c>
      <c r="N21" s="492">
        <v>348889</v>
      </c>
      <c r="O21" s="492">
        <v>353749</v>
      </c>
      <c r="P21" s="492">
        <v>363930</v>
      </c>
      <c r="Q21" s="492">
        <v>357459.78</v>
      </c>
      <c r="R21" s="492">
        <v>358534.99</v>
      </c>
      <c r="S21" s="492">
        <v>358697.14</v>
      </c>
      <c r="T21" s="492">
        <v>355571.02</v>
      </c>
      <c r="U21" s="492">
        <v>335873.73530000006</v>
      </c>
      <c r="V21" s="87"/>
      <c r="W21" s="589"/>
      <c r="X21" s="589"/>
      <c r="Y21" s="589"/>
      <c r="Z21" s="589"/>
    </row>
    <row r="22" spans="1:26" ht="15" customHeight="1" x14ac:dyDescent="0.15">
      <c r="A22" s="80"/>
      <c r="B22" s="21" t="s">
        <v>36</v>
      </c>
      <c r="C22" s="208">
        <v>16361</v>
      </c>
      <c r="D22" s="208">
        <v>16034</v>
      </c>
      <c r="E22" s="90">
        <v>15270</v>
      </c>
      <c r="F22" s="90">
        <v>15342</v>
      </c>
      <c r="G22" s="90">
        <v>15123</v>
      </c>
      <c r="H22" s="90">
        <v>15262</v>
      </c>
      <c r="I22" s="90">
        <v>15212</v>
      </c>
      <c r="J22" s="90">
        <v>14737</v>
      </c>
      <c r="K22" s="90">
        <v>17539</v>
      </c>
      <c r="L22" s="90">
        <v>16273</v>
      </c>
      <c r="M22" s="492">
        <v>15891</v>
      </c>
      <c r="N22" s="492">
        <v>16222</v>
      </c>
      <c r="O22" s="492">
        <v>16648</v>
      </c>
      <c r="P22" s="492">
        <v>16966</v>
      </c>
      <c r="Q22" s="492">
        <v>17576.2</v>
      </c>
      <c r="R22" s="492">
        <v>17617.13</v>
      </c>
      <c r="S22" s="492">
        <v>17974.919999999998</v>
      </c>
      <c r="T22" s="492">
        <v>17948.09</v>
      </c>
      <c r="U22" s="492">
        <v>17867.512536095193</v>
      </c>
      <c r="V22" s="87"/>
      <c r="W22" s="589"/>
      <c r="X22" s="589"/>
      <c r="Y22" s="589"/>
      <c r="Z22" s="589"/>
    </row>
    <row r="23" spans="1:26" ht="15" customHeight="1" x14ac:dyDescent="0.15">
      <c r="A23" s="80"/>
      <c r="B23" s="21" t="s">
        <v>37</v>
      </c>
      <c r="C23" s="208">
        <v>21868</v>
      </c>
      <c r="D23" s="208">
        <v>22100</v>
      </c>
      <c r="E23" s="90">
        <v>22863</v>
      </c>
      <c r="F23" s="90">
        <v>23223</v>
      </c>
      <c r="G23" s="90">
        <v>25982</v>
      </c>
      <c r="H23" s="90">
        <v>26224</v>
      </c>
      <c r="I23" s="90">
        <v>26356</v>
      </c>
      <c r="J23" s="90">
        <v>24983</v>
      </c>
      <c r="K23" s="90">
        <v>25138</v>
      </c>
      <c r="L23" s="90">
        <v>25042</v>
      </c>
      <c r="M23" s="492">
        <v>23487</v>
      </c>
      <c r="N23" s="492">
        <v>23610</v>
      </c>
      <c r="O23" s="492">
        <v>23406</v>
      </c>
      <c r="P23" s="492">
        <v>23452</v>
      </c>
      <c r="Q23" s="492">
        <v>24451.25</v>
      </c>
      <c r="R23" s="492">
        <v>24487</v>
      </c>
      <c r="S23" s="492">
        <v>23998.15</v>
      </c>
      <c r="T23" s="492">
        <v>23486.48</v>
      </c>
      <c r="U23" s="492">
        <v>23228.665107430003</v>
      </c>
      <c r="V23" s="87"/>
      <c r="W23" s="589"/>
      <c r="X23" s="589"/>
      <c r="Y23" s="589"/>
      <c r="Z23" s="589"/>
    </row>
    <row r="24" spans="1:26" ht="15" customHeight="1" x14ac:dyDescent="0.15">
      <c r="A24" s="80"/>
      <c r="B24" s="21" t="s">
        <v>38</v>
      </c>
      <c r="C24" s="208">
        <v>22805</v>
      </c>
      <c r="D24" s="208">
        <v>22700</v>
      </c>
      <c r="E24" s="90">
        <v>24626</v>
      </c>
      <c r="F24" s="90">
        <v>33825</v>
      </c>
      <c r="G24" s="90">
        <v>40950</v>
      </c>
      <c r="H24" s="90">
        <v>43482</v>
      </c>
      <c r="I24" s="90">
        <v>50138</v>
      </c>
      <c r="J24" s="90">
        <v>51424</v>
      </c>
      <c r="K24" s="90">
        <v>50147</v>
      </c>
      <c r="L24" s="90">
        <v>51788</v>
      </c>
      <c r="M24" s="492">
        <v>47122</v>
      </c>
      <c r="N24" s="492">
        <v>45151</v>
      </c>
      <c r="O24" s="492">
        <v>57449</v>
      </c>
      <c r="P24" s="492">
        <v>56910</v>
      </c>
      <c r="Q24" s="492">
        <v>66387.47</v>
      </c>
      <c r="R24" s="492">
        <v>52260.54</v>
      </c>
      <c r="S24" s="492">
        <v>60206.26</v>
      </c>
      <c r="T24" s="492">
        <v>55772.63</v>
      </c>
      <c r="U24" s="492">
        <v>46115.372179999998</v>
      </c>
      <c r="V24" s="87"/>
      <c r="W24" s="589"/>
      <c r="X24" s="589"/>
      <c r="Y24" s="589"/>
      <c r="Z24" s="589"/>
    </row>
    <row r="25" spans="1:26" ht="15" customHeight="1" x14ac:dyDescent="0.15">
      <c r="A25" s="80"/>
      <c r="B25" s="21" t="s">
        <v>39</v>
      </c>
      <c r="C25" s="208">
        <v>29143</v>
      </c>
      <c r="D25" s="208">
        <v>34380</v>
      </c>
      <c r="E25" s="90">
        <v>39401</v>
      </c>
      <c r="F25" s="90">
        <v>43526</v>
      </c>
      <c r="G25" s="90">
        <v>42248</v>
      </c>
      <c r="H25" s="90">
        <v>42392</v>
      </c>
      <c r="I25" s="90">
        <v>40770</v>
      </c>
      <c r="J25" s="90">
        <v>33104</v>
      </c>
      <c r="K25" s="90">
        <v>32122</v>
      </c>
      <c r="L25" s="90">
        <v>32593</v>
      </c>
      <c r="M25" s="492">
        <v>32659</v>
      </c>
      <c r="N25" s="492">
        <v>32365</v>
      </c>
      <c r="O25" s="492">
        <v>32468</v>
      </c>
      <c r="P25" s="492">
        <v>32982</v>
      </c>
      <c r="Q25" s="492">
        <v>33399.519999999997</v>
      </c>
      <c r="R25" s="492">
        <v>33475.56</v>
      </c>
      <c r="S25" s="492">
        <v>33244.080000000002</v>
      </c>
      <c r="T25" s="492">
        <v>33075.19</v>
      </c>
      <c r="U25" s="492">
        <v>32252.75258</v>
      </c>
      <c r="V25" s="87"/>
      <c r="W25" s="589"/>
      <c r="X25" s="589"/>
      <c r="Y25" s="589"/>
      <c r="Z25" s="589"/>
    </row>
    <row r="26" spans="1:26" ht="15" customHeight="1" x14ac:dyDescent="0.15">
      <c r="A26" s="80"/>
      <c r="B26" s="21" t="s">
        <v>42</v>
      </c>
      <c r="C26" s="208">
        <v>30479</v>
      </c>
      <c r="D26" s="208">
        <v>35953</v>
      </c>
      <c r="E26" s="90">
        <v>41622</v>
      </c>
      <c r="F26" s="90">
        <v>47739</v>
      </c>
      <c r="G26" s="90">
        <v>50955</v>
      </c>
      <c r="H26" s="90">
        <v>68452</v>
      </c>
      <c r="I26" s="90">
        <v>65242</v>
      </c>
      <c r="J26" s="90">
        <v>77621</v>
      </c>
      <c r="K26" s="90">
        <v>93148</v>
      </c>
      <c r="L26" s="90">
        <v>95633</v>
      </c>
      <c r="M26" s="492">
        <v>104016</v>
      </c>
      <c r="N26" s="492">
        <v>102458</v>
      </c>
      <c r="O26" s="492">
        <v>102227</v>
      </c>
      <c r="P26" s="492">
        <v>106028</v>
      </c>
      <c r="Q26" s="492">
        <v>110781.09</v>
      </c>
      <c r="R26" s="492">
        <v>116111.23</v>
      </c>
      <c r="S26" s="492">
        <v>123961.34</v>
      </c>
      <c r="T26" s="492">
        <v>138765.9</v>
      </c>
      <c r="U26" s="492">
        <v>140381.99491590002</v>
      </c>
      <c r="V26" s="87"/>
      <c r="W26" s="589"/>
      <c r="X26" s="589"/>
      <c r="Y26" s="589"/>
      <c r="Z26" s="589"/>
    </row>
    <row r="27" spans="1:26" ht="15" customHeight="1" x14ac:dyDescent="0.15">
      <c r="A27" s="80"/>
      <c r="B27" s="21" t="s">
        <v>43</v>
      </c>
      <c r="C27" s="208">
        <v>49453</v>
      </c>
      <c r="D27" s="208">
        <v>62011</v>
      </c>
      <c r="E27" s="90">
        <v>66065</v>
      </c>
      <c r="F27" s="90">
        <v>67951</v>
      </c>
      <c r="G27" s="90">
        <v>71047</v>
      </c>
      <c r="H27" s="90">
        <v>76907</v>
      </c>
      <c r="I27" s="90">
        <v>79038</v>
      </c>
      <c r="J27" s="90">
        <v>85832</v>
      </c>
      <c r="K27" s="90">
        <v>91287</v>
      </c>
      <c r="L27" s="90">
        <v>95416</v>
      </c>
      <c r="M27" s="492">
        <v>106953</v>
      </c>
      <c r="N27" s="492">
        <v>110465</v>
      </c>
      <c r="O27" s="492">
        <v>114671</v>
      </c>
      <c r="P27" s="492">
        <v>119855</v>
      </c>
      <c r="Q27" s="492">
        <v>127009.36</v>
      </c>
      <c r="R27" s="492">
        <v>131755.9</v>
      </c>
      <c r="S27" s="492">
        <v>137327.15</v>
      </c>
      <c r="T27" s="492">
        <v>141475.76</v>
      </c>
      <c r="U27" s="492">
        <v>136055.53350000002</v>
      </c>
      <c r="V27" s="87"/>
      <c r="W27" s="589"/>
      <c r="X27" s="589"/>
      <c r="Y27" s="589"/>
      <c r="Z27" s="589"/>
    </row>
    <row r="28" spans="1:26" ht="15" customHeight="1" x14ac:dyDescent="0.15">
      <c r="A28" s="80"/>
      <c r="B28" s="79" t="s">
        <v>44</v>
      </c>
      <c r="C28" s="208">
        <v>12182</v>
      </c>
      <c r="D28" s="208">
        <v>13426</v>
      </c>
      <c r="E28" s="90">
        <v>15501</v>
      </c>
      <c r="F28" s="90">
        <v>23080</v>
      </c>
      <c r="G28" s="90">
        <v>27399</v>
      </c>
      <c r="H28" s="90">
        <v>29321</v>
      </c>
      <c r="I28" s="90">
        <v>32955</v>
      </c>
      <c r="J28" s="90">
        <v>32037</v>
      </c>
      <c r="K28" s="90">
        <v>31344</v>
      </c>
      <c r="L28" s="90">
        <v>31341</v>
      </c>
      <c r="M28" s="492">
        <v>31038</v>
      </c>
      <c r="N28" s="492">
        <v>32811</v>
      </c>
      <c r="O28" s="492">
        <v>33764</v>
      </c>
      <c r="P28" s="492">
        <v>34990</v>
      </c>
      <c r="Q28" s="492">
        <v>33766.160000000003</v>
      </c>
      <c r="R28" s="492">
        <v>32696.63</v>
      </c>
      <c r="S28" s="492">
        <v>34182.730000000003</v>
      </c>
      <c r="T28" s="492">
        <v>34010.67</v>
      </c>
      <c r="U28" s="492">
        <v>34447.25567450087</v>
      </c>
      <c r="V28" s="87"/>
      <c r="W28" s="589"/>
      <c r="X28" s="589"/>
      <c r="Y28" s="589"/>
      <c r="Z28" s="589"/>
    </row>
    <row r="29" spans="1:26" ht="15" customHeight="1" x14ac:dyDescent="0.15">
      <c r="A29" s="80"/>
      <c r="B29" s="21" t="s">
        <v>45</v>
      </c>
      <c r="C29" s="208">
        <v>1246</v>
      </c>
      <c r="D29" s="208">
        <v>1439</v>
      </c>
      <c r="E29" s="90">
        <v>1842</v>
      </c>
      <c r="F29" s="90">
        <v>2198</v>
      </c>
      <c r="G29" s="90">
        <v>2414</v>
      </c>
      <c r="H29" s="90">
        <v>2527</v>
      </c>
      <c r="I29" s="90">
        <v>3181</v>
      </c>
      <c r="J29" s="90">
        <v>2767</v>
      </c>
      <c r="K29" s="90">
        <v>2533</v>
      </c>
      <c r="L29" s="90">
        <v>2437</v>
      </c>
      <c r="M29" s="492">
        <v>2280</v>
      </c>
      <c r="N29" s="492">
        <v>2144</v>
      </c>
      <c r="O29" s="492">
        <v>2198</v>
      </c>
      <c r="P29" s="492">
        <v>2018</v>
      </c>
      <c r="Q29" s="492">
        <v>1765.56</v>
      </c>
      <c r="R29" s="492">
        <v>1612.26</v>
      </c>
      <c r="S29" s="492">
        <v>1482.1</v>
      </c>
      <c r="T29" s="492">
        <v>1420.51</v>
      </c>
      <c r="U29" s="492">
        <v>1378.3331538000002</v>
      </c>
      <c r="V29" s="87"/>
      <c r="W29" s="589"/>
      <c r="X29" s="589"/>
      <c r="Y29" s="589"/>
      <c r="Z29" s="589"/>
    </row>
    <row r="30" spans="1:26" ht="15" customHeight="1" x14ac:dyDescent="0.15">
      <c r="A30" s="80"/>
      <c r="B30" s="21" t="s">
        <v>46</v>
      </c>
      <c r="C30" s="208">
        <v>3153</v>
      </c>
      <c r="D30" s="208">
        <v>3693</v>
      </c>
      <c r="E30" s="90">
        <v>4024</v>
      </c>
      <c r="F30" s="90">
        <v>4600</v>
      </c>
      <c r="G30" s="90">
        <v>4806</v>
      </c>
      <c r="H30" s="90">
        <v>4986</v>
      </c>
      <c r="I30" s="90">
        <v>5081</v>
      </c>
      <c r="J30" s="90">
        <v>4921</v>
      </c>
      <c r="K30" s="90">
        <v>4908</v>
      </c>
      <c r="L30" s="90">
        <v>4910</v>
      </c>
      <c r="M30" s="492">
        <v>5119</v>
      </c>
      <c r="N30" s="492">
        <v>7340</v>
      </c>
      <c r="O30" s="492">
        <v>6399</v>
      </c>
      <c r="P30" s="492">
        <v>5835</v>
      </c>
      <c r="Q30" s="492">
        <v>5596.29</v>
      </c>
      <c r="R30" s="492">
        <v>5165.59</v>
      </c>
      <c r="S30" s="492">
        <v>4415.38</v>
      </c>
      <c r="T30" s="492">
        <v>4027.66</v>
      </c>
      <c r="U30" s="492">
        <v>3784.5998771200002</v>
      </c>
      <c r="V30" s="87"/>
      <c r="W30" s="589"/>
      <c r="X30" s="589"/>
      <c r="Y30" s="589"/>
      <c r="Z30" s="589"/>
    </row>
    <row r="31" spans="1:26" ht="15" customHeight="1" thickBot="1" x14ac:dyDescent="0.2">
      <c r="A31" s="85"/>
      <c r="B31" s="453" t="s">
        <v>47</v>
      </c>
      <c r="C31" s="457">
        <v>2191</v>
      </c>
      <c r="D31" s="457">
        <v>2421</v>
      </c>
      <c r="E31" s="493">
        <v>2828</v>
      </c>
      <c r="F31" s="493">
        <v>3080</v>
      </c>
      <c r="G31" s="493">
        <v>3054</v>
      </c>
      <c r="H31" s="493">
        <v>3063</v>
      </c>
      <c r="I31" s="493">
        <v>3726</v>
      </c>
      <c r="J31" s="493">
        <v>4214</v>
      </c>
      <c r="K31" s="493">
        <v>4839</v>
      </c>
      <c r="L31" s="493">
        <v>4210</v>
      </c>
      <c r="M31" s="494">
        <v>3653</v>
      </c>
      <c r="N31" s="494">
        <v>1808</v>
      </c>
      <c r="O31" s="494">
        <v>1522</v>
      </c>
      <c r="P31" s="494">
        <v>1526</v>
      </c>
      <c r="Q31" s="494">
        <v>1687.47</v>
      </c>
      <c r="R31" s="494">
        <v>1465.87</v>
      </c>
      <c r="S31" s="494">
        <v>1369.54</v>
      </c>
      <c r="T31" s="494">
        <v>1221.8499999999999</v>
      </c>
      <c r="U31" s="494">
        <v>1342.465725132</v>
      </c>
      <c r="V31" s="87"/>
      <c r="W31" s="589"/>
      <c r="X31" s="589"/>
      <c r="Y31" s="589"/>
      <c r="Z31" s="589"/>
    </row>
    <row r="32" spans="1:26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  <c r="R35" s="63"/>
      <c r="S35" s="63"/>
      <c r="T35" s="63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  <c r="R36" s="65"/>
      <c r="S36" s="65"/>
      <c r="T36" s="65"/>
    </row>
    <row r="37" spans="1:21" ht="13.35" customHeight="1" x14ac:dyDescent="0.15">
      <c r="R37" s="63"/>
      <c r="S37" s="63"/>
      <c r="T37" s="63"/>
    </row>
    <row r="38" spans="1:21" ht="13.35" customHeight="1" x14ac:dyDescent="0.15">
      <c r="R38" s="63"/>
      <c r="S38" s="63"/>
      <c r="T38" s="63"/>
    </row>
    <row r="39" spans="1:21" ht="13.35" customHeight="1" x14ac:dyDescent="0.15">
      <c r="R39" s="59"/>
      <c r="S39" s="59"/>
      <c r="T39" s="59"/>
    </row>
    <row r="40" spans="1:21" ht="13.35" customHeight="1" x14ac:dyDescent="0.15">
      <c r="R40" s="63"/>
      <c r="S40" s="63"/>
      <c r="T40" s="63"/>
    </row>
    <row r="41" spans="1:21" ht="13.35" customHeight="1" x14ac:dyDescent="0.15">
      <c r="R41" s="63"/>
      <c r="S41" s="63"/>
      <c r="T41" s="63"/>
    </row>
    <row r="42" spans="1:21" ht="13.35" customHeight="1" x14ac:dyDescent="0.15">
      <c r="R42" s="63"/>
      <c r="S42" s="63"/>
      <c r="T42" s="63"/>
    </row>
    <row r="43" spans="1:21" ht="13.35" customHeight="1" x14ac:dyDescent="0.15">
      <c r="R43" s="63"/>
      <c r="S43" s="63"/>
      <c r="T43" s="63"/>
    </row>
    <row r="44" spans="1:21" ht="13.35" customHeight="1" x14ac:dyDescent="0.15">
      <c r="R44" s="63"/>
      <c r="S44" s="63"/>
      <c r="T44" s="63"/>
    </row>
    <row r="45" spans="1:21" ht="13.35" customHeight="1" x14ac:dyDescent="0.15">
      <c r="R45" s="63"/>
      <c r="S45" s="63"/>
      <c r="T45" s="63"/>
    </row>
    <row r="46" spans="1:21" ht="13.35" customHeight="1" x14ac:dyDescent="0.15">
      <c r="R46" s="63"/>
      <c r="S46" s="63"/>
      <c r="T46" s="63"/>
    </row>
    <row r="47" spans="1:21" ht="13.35" customHeight="1" x14ac:dyDescent="0.15">
      <c r="R47" s="63"/>
      <c r="S47" s="63"/>
      <c r="T47" s="63"/>
    </row>
    <row r="48" spans="1:21" ht="13.35" customHeight="1" x14ac:dyDescent="0.15">
      <c r="R48" s="63"/>
      <c r="S48" s="63"/>
      <c r="T48" s="63"/>
    </row>
    <row r="49" spans="18:20" ht="13.35" customHeight="1" x14ac:dyDescent="0.15">
      <c r="R49" s="63"/>
      <c r="S49" s="63"/>
      <c r="T49" s="63"/>
    </row>
    <row r="50" spans="18:20" ht="13.35" customHeight="1" x14ac:dyDescent="0.15">
      <c r="R50" s="63"/>
      <c r="S50" s="63"/>
      <c r="T50" s="63"/>
    </row>
    <row r="51" spans="18:20" ht="13.35" customHeight="1" x14ac:dyDescent="0.15">
      <c r="R51" s="63"/>
      <c r="S51" s="63"/>
      <c r="T51" s="63"/>
    </row>
    <row r="52" spans="18:20" ht="13.35" customHeight="1" x14ac:dyDescent="0.15">
      <c r="R52" s="59"/>
      <c r="S52" s="59"/>
      <c r="T52" s="59"/>
    </row>
    <row r="53" spans="18:20" ht="13.35" customHeight="1" x14ac:dyDescent="0.15">
      <c r="R53" s="63"/>
      <c r="S53" s="63"/>
      <c r="T53" s="63"/>
    </row>
    <row r="54" spans="18:20" ht="13.35" customHeight="1" x14ac:dyDescent="0.15">
      <c r="R54" s="63"/>
      <c r="S54" s="63"/>
      <c r="T54" s="63"/>
    </row>
    <row r="55" spans="18:20" ht="13.35" customHeight="1" x14ac:dyDescent="0.15">
      <c r="R55" s="63"/>
      <c r="S55" s="63"/>
      <c r="T55" s="63"/>
    </row>
    <row r="56" spans="18:20" ht="13.35" customHeight="1" x14ac:dyDescent="0.15">
      <c r="R56" s="63"/>
      <c r="S56" s="63"/>
      <c r="T56" s="63"/>
    </row>
    <row r="57" spans="18:20" ht="13.35" customHeight="1" x14ac:dyDescent="0.15">
      <c r="R57" s="63"/>
      <c r="S57" s="63"/>
      <c r="T57" s="63"/>
    </row>
    <row r="58" spans="18:20" ht="13.35" customHeight="1" thickBot="1" x14ac:dyDescent="0.2">
      <c r="R58" s="67"/>
      <c r="S58" s="63"/>
      <c r="T58" s="63"/>
    </row>
    <row r="59" spans="18:20" ht="13.35" customHeight="1" x14ac:dyDescent="0.15">
      <c r="R59" s="11"/>
      <c r="S59" s="11"/>
      <c r="T59" s="11"/>
    </row>
    <row r="60" spans="18:20" ht="13.35" customHeight="1" x14ac:dyDescent="0.15">
      <c r="R60" s="11"/>
      <c r="S60" s="11"/>
      <c r="T60" s="11"/>
    </row>
    <row r="61" spans="18:20" ht="13.35" customHeight="1" x14ac:dyDescent="0.15">
      <c r="R61" s="68"/>
      <c r="S61" s="68"/>
      <c r="T61" s="68"/>
    </row>
    <row r="62" spans="18:20" ht="13.35" customHeight="1" x14ac:dyDescent="0.15">
      <c r="R62" s="59"/>
      <c r="S62" s="59"/>
      <c r="T62" s="5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1">
    <tabColor theme="9" tint="0.59999389629810485"/>
  </sheetPr>
  <dimension ref="A2:Z36"/>
  <sheetViews>
    <sheetView showGridLines="0" zoomScaleNormal="100" workbookViewId="0">
      <selection activeCell="Q19" sqref="Q19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6.75" style="79" customWidth="1"/>
    <col min="23" max="16384" width="7" style="79"/>
  </cols>
  <sheetData>
    <row r="2" spans="1:26" ht="15.75" customHeight="1" x14ac:dyDescent="0.25">
      <c r="A2" s="216" t="s">
        <v>625</v>
      </c>
      <c r="B2" s="217"/>
    </row>
    <row r="3" spans="1:26" ht="13.35" customHeight="1" x14ac:dyDescent="0.15">
      <c r="A3" s="218" t="s">
        <v>362</v>
      </c>
      <c r="B3" s="218"/>
      <c r="O3" s="158"/>
      <c r="P3" s="158"/>
      <c r="Q3" s="158"/>
    </row>
    <row r="4" spans="1:26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</row>
    <row r="5" spans="1:26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  <c r="V5" s="159"/>
    </row>
    <row r="6" spans="1:26" ht="18" customHeight="1" x14ac:dyDescent="0.15">
      <c r="A6" s="1030" t="s">
        <v>100</v>
      </c>
      <c r="B6" s="1030"/>
      <c r="C6" s="664">
        <v>0.84</v>
      </c>
      <c r="D6" s="664">
        <v>0.84</v>
      </c>
      <c r="E6" s="664">
        <v>0.83</v>
      </c>
      <c r="F6" s="664">
        <v>0.89</v>
      </c>
      <c r="G6" s="664">
        <v>0.94</v>
      </c>
      <c r="H6" s="664">
        <v>0.95</v>
      </c>
      <c r="I6" s="664">
        <v>0.98</v>
      </c>
      <c r="J6" s="664">
        <v>1.04</v>
      </c>
      <c r="K6" s="664">
        <v>1.1000000000000001</v>
      </c>
      <c r="L6" s="664">
        <v>1.1499999999999999</v>
      </c>
      <c r="M6" s="664">
        <v>1.18</v>
      </c>
      <c r="N6" s="664">
        <v>1.2</v>
      </c>
      <c r="O6" s="664">
        <v>1.24</v>
      </c>
      <c r="P6" s="664">
        <v>1.27</v>
      </c>
      <c r="Q6" s="664">
        <v>1.3</v>
      </c>
      <c r="R6" s="664">
        <v>1.33</v>
      </c>
      <c r="S6" s="664">
        <v>1.4</v>
      </c>
      <c r="T6" s="664">
        <v>1.45</v>
      </c>
      <c r="U6" s="664">
        <v>1.5049791005795043</v>
      </c>
    </row>
    <row r="7" spans="1:26" ht="3" customHeight="1" x14ac:dyDescent="0.15">
      <c r="A7" s="80"/>
      <c r="B7" s="81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</row>
    <row r="8" spans="1:26" ht="15" customHeight="1" x14ac:dyDescent="0.15">
      <c r="A8" s="80"/>
      <c r="B8" s="21" t="s">
        <v>19</v>
      </c>
      <c r="C8" s="224">
        <v>1.41</v>
      </c>
      <c r="D8" s="224">
        <v>1.46</v>
      </c>
      <c r="E8" s="224">
        <v>1.56</v>
      </c>
      <c r="F8" s="224">
        <v>1.54</v>
      </c>
      <c r="G8" s="224">
        <v>1.53</v>
      </c>
      <c r="H8" s="224">
        <v>1.26</v>
      </c>
      <c r="I8" s="224">
        <v>1.25</v>
      </c>
      <c r="J8" s="224">
        <v>1.3</v>
      </c>
      <c r="K8" s="224">
        <v>1.61</v>
      </c>
      <c r="L8" s="224">
        <v>1.77</v>
      </c>
      <c r="M8" s="224">
        <v>1.87</v>
      </c>
      <c r="N8" s="224">
        <v>1.88</v>
      </c>
      <c r="O8" s="224">
        <v>1.75</v>
      </c>
      <c r="P8" s="224">
        <v>1.84</v>
      </c>
      <c r="Q8" s="224">
        <v>1.94</v>
      </c>
      <c r="R8" s="224">
        <v>1.94</v>
      </c>
      <c r="S8" s="224">
        <v>2</v>
      </c>
      <c r="T8" s="224">
        <v>2.04</v>
      </c>
      <c r="U8" s="224">
        <v>2.0946746683832651</v>
      </c>
      <c r="W8" s="157"/>
      <c r="X8" s="157"/>
      <c r="Y8" s="157"/>
      <c r="Z8" s="157"/>
    </row>
    <row r="9" spans="1:26" ht="15" customHeight="1" x14ac:dyDescent="0.15">
      <c r="A9" s="80"/>
      <c r="B9" s="21" t="s">
        <v>20</v>
      </c>
      <c r="C9" s="224">
        <v>1.03</v>
      </c>
      <c r="D9" s="224">
        <v>1.05</v>
      </c>
      <c r="E9" s="224">
        <v>1.03</v>
      </c>
      <c r="F9" s="224">
        <v>1.07</v>
      </c>
      <c r="G9" s="224">
        <v>1.18</v>
      </c>
      <c r="H9" s="224">
        <v>1.0900000000000001</v>
      </c>
      <c r="I9" s="224">
        <v>1.05</v>
      </c>
      <c r="J9" s="224">
        <v>1.27</v>
      </c>
      <c r="K9" s="224">
        <v>1.4</v>
      </c>
      <c r="L9" s="224">
        <v>1.46</v>
      </c>
      <c r="M9" s="224">
        <v>1.44</v>
      </c>
      <c r="N9" s="224">
        <v>1.54</v>
      </c>
      <c r="O9" s="224">
        <v>1.58</v>
      </c>
      <c r="P9" s="224">
        <v>1.64</v>
      </c>
      <c r="Q9" s="224">
        <v>1.74</v>
      </c>
      <c r="R9" s="224">
        <v>1.79</v>
      </c>
      <c r="S9" s="224">
        <v>1.8</v>
      </c>
      <c r="T9" s="224">
        <v>1.84</v>
      </c>
      <c r="U9" s="224">
        <v>1.8946048699507367</v>
      </c>
      <c r="W9" s="157"/>
      <c r="X9" s="157"/>
      <c r="Y9" s="157"/>
    </row>
    <row r="10" spans="1:26" ht="15" customHeight="1" x14ac:dyDescent="0.15">
      <c r="A10" s="80"/>
      <c r="B10" s="21" t="s">
        <v>21</v>
      </c>
      <c r="C10" s="224">
        <v>0.77</v>
      </c>
      <c r="D10" s="224">
        <v>0.7</v>
      </c>
      <c r="E10" s="224">
        <v>0.73</v>
      </c>
      <c r="F10" s="224">
        <v>0.9</v>
      </c>
      <c r="G10" s="224">
        <v>0.94</v>
      </c>
      <c r="H10" s="224">
        <v>0.94</v>
      </c>
      <c r="I10" s="224">
        <v>0.96</v>
      </c>
      <c r="J10" s="224">
        <v>1.01</v>
      </c>
      <c r="K10" s="224">
        <v>1.1599999999999999</v>
      </c>
      <c r="L10" s="224">
        <v>1.31</v>
      </c>
      <c r="M10" s="224">
        <v>1.19</v>
      </c>
      <c r="N10" s="224">
        <v>1.21</v>
      </c>
      <c r="O10" s="224">
        <v>1.19</v>
      </c>
      <c r="P10" s="224">
        <v>1.26</v>
      </c>
      <c r="Q10" s="224">
        <v>1.29</v>
      </c>
      <c r="R10" s="224">
        <v>1.3</v>
      </c>
      <c r="S10" s="224">
        <v>1.33</v>
      </c>
      <c r="T10" s="224">
        <v>1.39</v>
      </c>
      <c r="U10" s="224">
        <v>1.4452508543353044</v>
      </c>
      <c r="W10" s="157"/>
      <c r="X10" s="157"/>
      <c r="Y10" s="157"/>
    </row>
    <row r="11" spans="1:26" ht="15" customHeight="1" x14ac:dyDescent="0.15">
      <c r="A11" s="80"/>
      <c r="B11" s="21" t="s">
        <v>22</v>
      </c>
      <c r="C11" s="224">
        <v>0.88</v>
      </c>
      <c r="D11" s="224">
        <v>0.89</v>
      </c>
      <c r="E11" s="224">
        <v>0.82</v>
      </c>
      <c r="F11" s="224">
        <v>0.84</v>
      </c>
      <c r="G11" s="224">
        <v>0.83</v>
      </c>
      <c r="H11" s="224">
        <v>0.82</v>
      </c>
      <c r="I11" s="224">
        <v>0.84</v>
      </c>
      <c r="J11" s="224">
        <v>0.88</v>
      </c>
      <c r="K11" s="224">
        <v>1.1399999999999999</v>
      </c>
      <c r="L11" s="224">
        <v>1.1399999999999999</v>
      </c>
      <c r="M11" s="224">
        <v>1.1399999999999999</v>
      </c>
      <c r="N11" s="224">
        <v>1.1100000000000001</v>
      </c>
      <c r="O11" s="224">
        <v>1.1200000000000001</v>
      </c>
      <c r="P11" s="224">
        <v>1.1499999999999999</v>
      </c>
      <c r="Q11" s="224">
        <v>1.2</v>
      </c>
      <c r="R11" s="224">
        <v>1.38</v>
      </c>
      <c r="S11" s="224">
        <v>1.49</v>
      </c>
      <c r="T11" s="224">
        <v>1.54</v>
      </c>
      <c r="U11" s="224">
        <v>1.5282219410389351</v>
      </c>
      <c r="W11" s="157"/>
      <c r="X11" s="157"/>
      <c r="Y11" s="157"/>
    </row>
    <row r="12" spans="1:26" ht="15" customHeight="1" x14ac:dyDescent="0.15">
      <c r="A12" s="80"/>
      <c r="B12" s="21" t="s">
        <v>23</v>
      </c>
      <c r="C12" s="224">
        <v>0.69</v>
      </c>
      <c r="D12" s="224">
        <v>0.71</v>
      </c>
      <c r="E12" s="224">
        <v>0.71</v>
      </c>
      <c r="F12" s="224">
        <v>0.74</v>
      </c>
      <c r="G12" s="224">
        <v>0.81</v>
      </c>
      <c r="H12" s="224">
        <v>0.79</v>
      </c>
      <c r="I12" s="224">
        <v>0.84</v>
      </c>
      <c r="J12" s="224">
        <v>0.87</v>
      </c>
      <c r="K12" s="224">
        <v>0.91</v>
      </c>
      <c r="L12" s="224">
        <v>0.97</v>
      </c>
      <c r="M12" s="224">
        <v>1.02</v>
      </c>
      <c r="N12" s="224">
        <v>1.08</v>
      </c>
      <c r="O12" s="224">
        <v>1.2</v>
      </c>
      <c r="P12" s="224">
        <v>1.21</v>
      </c>
      <c r="Q12" s="224">
        <v>1.23</v>
      </c>
      <c r="R12" s="224">
        <v>1.25</v>
      </c>
      <c r="S12" s="224">
        <v>1.3</v>
      </c>
      <c r="T12" s="224">
        <v>1.34</v>
      </c>
      <c r="U12" s="224">
        <v>1.380013478520149</v>
      </c>
      <c r="W12" s="157"/>
      <c r="X12" s="157"/>
      <c r="Y12" s="157"/>
    </row>
    <row r="13" spans="1:26" ht="15" customHeight="1" x14ac:dyDescent="0.15">
      <c r="A13" s="80"/>
      <c r="B13" s="21" t="s">
        <v>27</v>
      </c>
      <c r="C13" s="224">
        <v>0.92</v>
      </c>
      <c r="D13" s="224">
        <v>0.89</v>
      </c>
      <c r="E13" s="224">
        <v>0.86</v>
      </c>
      <c r="F13" s="224">
        <v>0.75</v>
      </c>
      <c r="G13" s="224">
        <v>0.8</v>
      </c>
      <c r="H13" s="224">
        <v>0.82</v>
      </c>
      <c r="I13" s="224">
        <v>0.99</v>
      </c>
      <c r="J13" s="224">
        <v>0.99</v>
      </c>
      <c r="K13" s="224">
        <v>1</v>
      </c>
      <c r="L13" s="224">
        <v>0.92</v>
      </c>
      <c r="M13" s="224">
        <v>0.97</v>
      </c>
      <c r="N13" s="224">
        <v>1.04</v>
      </c>
      <c r="O13" s="224">
        <v>1.1399999999999999</v>
      </c>
      <c r="P13" s="224">
        <v>1.19</v>
      </c>
      <c r="Q13" s="224">
        <v>1.29</v>
      </c>
      <c r="R13" s="224">
        <v>1.3</v>
      </c>
      <c r="S13" s="224">
        <v>1.33</v>
      </c>
      <c r="T13" s="224">
        <v>1.42</v>
      </c>
      <c r="U13" s="224">
        <v>1.442173346925701</v>
      </c>
      <c r="W13" s="157"/>
      <c r="X13" s="157"/>
      <c r="Y13" s="157"/>
    </row>
    <row r="14" spans="1:26" ht="15" customHeight="1" x14ac:dyDescent="0.15">
      <c r="A14" s="80"/>
      <c r="B14" s="21" t="s">
        <v>28</v>
      </c>
      <c r="C14" s="224">
        <v>1.02</v>
      </c>
      <c r="D14" s="224">
        <v>1.08</v>
      </c>
      <c r="E14" s="224">
        <v>1</v>
      </c>
      <c r="F14" s="224">
        <v>0.96</v>
      </c>
      <c r="G14" s="224">
        <v>0.98</v>
      </c>
      <c r="H14" s="224">
        <v>1.01</v>
      </c>
      <c r="I14" s="224">
        <v>1</v>
      </c>
      <c r="J14" s="224">
        <v>1.02</v>
      </c>
      <c r="K14" s="224">
        <v>1.24</v>
      </c>
      <c r="L14" s="224">
        <v>1.3</v>
      </c>
      <c r="M14" s="224">
        <v>1.36</v>
      </c>
      <c r="N14" s="224">
        <v>1.45</v>
      </c>
      <c r="O14" s="224">
        <v>1.1599999999999999</v>
      </c>
      <c r="P14" s="224">
        <v>1.1499999999999999</v>
      </c>
      <c r="Q14" s="224">
        <v>1.26</v>
      </c>
      <c r="R14" s="224">
        <v>1.29</v>
      </c>
      <c r="S14" s="224">
        <v>1.38</v>
      </c>
      <c r="T14" s="224">
        <v>1.43</v>
      </c>
      <c r="U14" s="224">
        <v>1.4167937385253697</v>
      </c>
      <c r="W14" s="157"/>
      <c r="X14" s="157"/>
      <c r="Y14" s="157"/>
    </row>
    <row r="15" spans="1:26" ht="15" customHeight="1" x14ac:dyDescent="0.15">
      <c r="A15" s="80"/>
      <c r="B15" s="21" t="s">
        <v>29</v>
      </c>
      <c r="C15" s="224">
        <v>0.9</v>
      </c>
      <c r="D15" s="224">
        <v>0.89</v>
      </c>
      <c r="E15" s="224">
        <v>0.87</v>
      </c>
      <c r="F15" s="224">
        <v>0.9</v>
      </c>
      <c r="G15" s="224">
        <v>0.94</v>
      </c>
      <c r="H15" s="224">
        <v>1.01</v>
      </c>
      <c r="I15" s="224">
        <v>1.06</v>
      </c>
      <c r="J15" s="224">
        <v>1.0900000000000001</v>
      </c>
      <c r="K15" s="224">
        <v>1.17</v>
      </c>
      <c r="L15" s="224">
        <v>1.22</v>
      </c>
      <c r="M15" s="224">
        <v>1.26</v>
      </c>
      <c r="N15" s="224">
        <v>1.27</v>
      </c>
      <c r="O15" s="224">
        <v>1.3</v>
      </c>
      <c r="P15" s="224">
        <v>1.36</v>
      </c>
      <c r="Q15" s="224">
        <v>1.39</v>
      </c>
      <c r="R15" s="224">
        <v>1.43</v>
      </c>
      <c r="S15" s="224">
        <v>1.51</v>
      </c>
      <c r="T15" s="224">
        <v>1.56</v>
      </c>
      <c r="U15" s="224">
        <v>1.5853474900952764</v>
      </c>
      <c r="W15" s="157"/>
      <c r="X15" s="157"/>
      <c r="Y15" s="157"/>
    </row>
    <row r="16" spans="1:26" ht="15" customHeight="1" x14ac:dyDescent="0.15">
      <c r="A16" s="80"/>
      <c r="B16" s="21" t="s">
        <v>30</v>
      </c>
      <c r="C16" s="224">
        <v>0.92</v>
      </c>
      <c r="D16" s="224">
        <v>0.81</v>
      </c>
      <c r="E16" s="224">
        <v>0.74</v>
      </c>
      <c r="F16" s="224">
        <v>0.81</v>
      </c>
      <c r="G16" s="224">
        <v>0.89</v>
      </c>
      <c r="H16" s="224">
        <v>0.92</v>
      </c>
      <c r="I16" s="224">
        <v>0.89</v>
      </c>
      <c r="J16" s="224">
        <v>0.91</v>
      </c>
      <c r="K16" s="224">
        <v>1.05</v>
      </c>
      <c r="L16" s="224">
        <v>1.04</v>
      </c>
      <c r="M16" s="224">
        <v>1.0900000000000001</v>
      </c>
      <c r="N16" s="224">
        <v>1.18</v>
      </c>
      <c r="O16" s="224">
        <v>1.1399999999999999</v>
      </c>
      <c r="P16" s="224">
        <v>1.19</v>
      </c>
      <c r="Q16" s="224">
        <v>1.26</v>
      </c>
      <c r="R16" s="224">
        <v>1.3</v>
      </c>
      <c r="S16" s="224">
        <v>1.46</v>
      </c>
      <c r="T16" s="224">
        <v>1.53</v>
      </c>
      <c r="U16" s="224">
        <v>1.5745899659573548</v>
      </c>
      <c r="W16" s="157"/>
      <c r="X16" s="157"/>
      <c r="Y16" s="157"/>
    </row>
    <row r="17" spans="1:25" ht="15" customHeight="1" x14ac:dyDescent="0.15">
      <c r="A17" s="80"/>
      <c r="B17" s="21" t="s">
        <v>31</v>
      </c>
      <c r="C17" s="224">
        <v>1.29</v>
      </c>
      <c r="D17" s="224">
        <v>1.3</v>
      </c>
      <c r="E17" s="224">
        <v>1.28</v>
      </c>
      <c r="F17" s="224">
        <v>1.26</v>
      </c>
      <c r="G17" s="224">
        <v>1.26</v>
      </c>
      <c r="H17" s="224">
        <v>1.28</v>
      </c>
      <c r="I17" s="224">
        <v>1.1299999999999999</v>
      </c>
      <c r="J17" s="224">
        <v>1.1399999999999999</v>
      </c>
      <c r="K17" s="224">
        <v>1.57</v>
      </c>
      <c r="L17" s="224">
        <v>1.42</v>
      </c>
      <c r="M17" s="224">
        <v>1.33</v>
      </c>
      <c r="N17" s="224">
        <v>1.4</v>
      </c>
      <c r="O17" s="224">
        <v>1.41</v>
      </c>
      <c r="P17" s="224">
        <v>1.44</v>
      </c>
      <c r="Q17" s="224">
        <v>1.48</v>
      </c>
      <c r="R17" s="224">
        <v>1.49</v>
      </c>
      <c r="S17" s="224">
        <v>1.53</v>
      </c>
      <c r="T17" s="224">
        <v>1.58</v>
      </c>
      <c r="U17" s="224">
        <v>1.6008853488858354</v>
      </c>
      <c r="W17" s="157"/>
      <c r="X17" s="157"/>
      <c r="Y17" s="157"/>
    </row>
    <row r="18" spans="1:25" ht="15" customHeight="1" x14ac:dyDescent="0.15">
      <c r="A18" s="80"/>
      <c r="B18" s="21" t="s">
        <v>32</v>
      </c>
      <c r="C18" s="224">
        <v>1.19</v>
      </c>
      <c r="D18" s="224">
        <v>0.84</v>
      </c>
      <c r="E18" s="224">
        <v>1.24</v>
      </c>
      <c r="F18" s="224">
        <v>1.03</v>
      </c>
      <c r="G18" s="224">
        <v>1.07</v>
      </c>
      <c r="H18" s="224">
        <v>1.0900000000000001</v>
      </c>
      <c r="I18" s="224">
        <v>1.1100000000000001</v>
      </c>
      <c r="J18" s="224">
        <v>1.1499999999999999</v>
      </c>
      <c r="K18" s="224">
        <v>1.19</v>
      </c>
      <c r="L18" s="224">
        <v>1.18</v>
      </c>
      <c r="M18" s="224">
        <v>1.25</v>
      </c>
      <c r="N18" s="224">
        <v>1.29</v>
      </c>
      <c r="O18" s="224">
        <v>1.38</v>
      </c>
      <c r="P18" s="224">
        <v>1.45</v>
      </c>
      <c r="Q18" s="224">
        <v>1.46</v>
      </c>
      <c r="R18" s="224">
        <v>1.5</v>
      </c>
      <c r="S18" s="224">
        <v>1.52</v>
      </c>
      <c r="T18" s="224">
        <v>1.52</v>
      </c>
      <c r="U18" s="224">
        <v>1.5535404435285942</v>
      </c>
      <c r="W18" s="157"/>
      <c r="X18" s="157"/>
      <c r="Y18" s="157"/>
    </row>
    <row r="19" spans="1:25" ht="15" customHeight="1" x14ac:dyDescent="0.15">
      <c r="A19" s="80"/>
      <c r="B19" s="21" t="s">
        <v>33</v>
      </c>
      <c r="C19" s="224">
        <v>0.93</v>
      </c>
      <c r="D19" s="224">
        <v>0.96</v>
      </c>
      <c r="E19" s="224">
        <v>0.99</v>
      </c>
      <c r="F19" s="224">
        <v>1.05</v>
      </c>
      <c r="G19" s="224">
        <v>1.1200000000000001</v>
      </c>
      <c r="H19" s="224">
        <v>1.1100000000000001</v>
      </c>
      <c r="I19" s="224">
        <v>1.1000000000000001</v>
      </c>
      <c r="J19" s="224">
        <v>1.1200000000000001</v>
      </c>
      <c r="K19" s="224">
        <v>1.22</v>
      </c>
      <c r="L19" s="224">
        <v>1.25</v>
      </c>
      <c r="M19" s="224">
        <v>1.31</v>
      </c>
      <c r="N19" s="224">
        <v>1.29</v>
      </c>
      <c r="O19" s="224">
        <v>1.35</v>
      </c>
      <c r="P19" s="224">
        <v>1.37</v>
      </c>
      <c r="Q19" s="224">
        <v>1.31</v>
      </c>
      <c r="R19" s="224">
        <v>1.34</v>
      </c>
      <c r="S19" s="224">
        <v>1.5</v>
      </c>
      <c r="T19" s="224">
        <v>1.58</v>
      </c>
      <c r="U19" s="224">
        <v>1.6192147158095187</v>
      </c>
      <c r="W19" s="157"/>
      <c r="X19" s="157"/>
      <c r="Y19" s="157"/>
    </row>
    <row r="20" spans="1:25" ht="15" customHeight="1" x14ac:dyDescent="0.15">
      <c r="A20" s="80"/>
      <c r="B20" s="21" t="s">
        <v>34</v>
      </c>
      <c r="C20" s="224">
        <v>1</v>
      </c>
      <c r="D20" s="224">
        <v>1.08</v>
      </c>
      <c r="E20" s="224">
        <v>0.99</v>
      </c>
      <c r="F20" s="224">
        <v>1.08</v>
      </c>
      <c r="G20" s="224">
        <v>1.1100000000000001</v>
      </c>
      <c r="H20" s="224">
        <v>1.1399999999999999</v>
      </c>
      <c r="I20" s="224">
        <v>1.1200000000000001</v>
      </c>
      <c r="J20" s="224">
        <v>1.08</v>
      </c>
      <c r="K20" s="224">
        <v>1.1599999999999999</v>
      </c>
      <c r="L20" s="224">
        <v>1.21</v>
      </c>
      <c r="M20" s="224">
        <v>1.18</v>
      </c>
      <c r="N20" s="224">
        <v>1.2</v>
      </c>
      <c r="O20" s="224">
        <v>1.18</v>
      </c>
      <c r="P20" s="224">
        <v>1.19</v>
      </c>
      <c r="Q20" s="224">
        <v>1.22</v>
      </c>
      <c r="R20" s="224">
        <v>1.25</v>
      </c>
      <c r="S20" s="224">
        <v>1.28</v>
      </c>
      <c r="T20" s="224">
        <v>1.31</v>
      </c>
      <c r="U20" s="224">
        <v>1.3480359466873975</v>
      </c>
      <c r="W20" s="157"/>
      <c r="X20" s="157"/>
      <c r="Y20" s="157"/>
    </row>
    <row r="21" spans="1:25" ht="15" customHeight="1" x14ac:dyDescent="0.15">
      <c r="A21" s="80"/>
      <c r="B21" s="21" t="s">
        <v>35</v>
      </c>
      <c r="C21" s="224">
        <v>0.71</v>
      </c>
      <c r="D21" s="224">
        <v>0.73</v>
      </c>
      <c r="E21" s="224">
        <v>0.74</v>
      </c>
      <c r="F21" s="224">
        <v>0.9</v>
      </c>
      <c r="G21" s="224">
        <v>0.94</v>
      </c>
      <c r="H21" s="224">
        <v>0.95</v>
      </c>
      <c r="I21" s="224">
        <v>0.98</v>
      </c>
      <c r="J21" s="224">
        <v>1.05</v>
      </c>
      <c r="K21" s="224">
        <v>1.0900000000000001</v>
      </c>
      <c r="L21" s="224">
        <v>1.1200000000000001</v>
      </c>
      <c r="M21" s="224">
        <v>1.1100000000000001</v>
      </c>
      <c r="N21" s="224">
        <v>1.1200000000000001</v>
      </c>
      <c r="O21" s="224">
        <v>1.1399999999999999</v>
      </c>
      <c r="P21" s="224">
        <v>1.19</v>
      </c>
      <c r="Q21" s="224">
        <v>1.22</v>
      </c>
      <c r="R21" s="224">
        <v>1.24</v>
      </c>
      <c r="S21" s="224">
        <v>1.3</v>
      </c>
      <c r="T21" s="224">
        <v>1.37</v>
      </c>
      <c r="U21" s="224">
        <v>1.4420656204649698</v>
      </c>
      <c r="W21" s="157"/>
      <c r="X21" s="157"/>
      <c r="Y21" s="157"/>
    </row>
    <row r="22" spans="1:25" ht="15" customHeight="1" x14ac:dyDescent="0.15">
      <c r="A22" s="80"/>
      <c r="B22" s="21" t="s">
        <v>36</v>
      </c>
      <c r="C22" s="224">
        <v>0.85</v>
      </c>
      <c r="D22" s="224">
        <v>0.8</v>
      </c>
      <c r="E22" s="224">
        <v>0.8</v>
      </c>
      <c r="F22" s="224">
        <v>0.88</v>
      </c>
      <c r="G22" s="224">
        <v>0.94</v>
      </c>
      <c r="H22" s="224">
        <v>0.94</v>
      </c>
      <c r="I22" s="224">
        <v>0.97</v>
      </c>
      <c r="J22" s="224">
        <v>1.01</v>
      </c>
      <c r="K22" s="224">
        <v>1.01</v>
      </c>
      <c r="L22" s="224">
        <v>1.03</v>
      </c>
      <c r="M22" s="224">
        <v>1.1000000000000001</v>
      </c>
      <c r="N22" s="224">
        <v>1.1399999999999999</v>
      </c>
      <c r="O22" s="224">
        <v>1.25</v>
      </c>
      <c r="P22" s="224">
        <v>1.27</v>
      </c>
      <c r="Q22" s="224">
        <v>1.33</v>
      </c>
      <c r="R22" s="224">
        <v>1.36</v>
      </c>
      <c r="S22" s="224">
        <v>1.32</v>
      </c>
      <c r="T22" s="224">
        <v>1.34</v>
      </c>
      <c r="U22" s="224">
        <v>1.4096474302329243</v>
      </c>
      <c r="W22" s="157"/>
      <c r="X22" s="157"/>
      <c r="Y22" s="157"/>
    </row>
    <row r="23" spans="1:25" ht="15" customHeight="1" x14ac:dyDescent="0.15">
      <c r="A23" s="80"/>
      <c r="B23" s="21" t="s">
        <v>37</v>
      </c>
      <c r="C23" s="224">
        <v>0.72</v>
      </c>
      <c r="D23" s="224">
        <v>0.83</v>
      </c>
      <c r="E23" s="224">
        <v>0.8</v>
      </c>
      <c r="F23" s="224">
        <v>0.85</v>
      </c>
      <c r="G23" s="224">
        <v>0.94</v>
      </c>
      <c r="H23" s="224">
        <v>0.89</v>
      </c>
      <c r="I23" s="224">
        <v>0.95</v>
      </c>
      <c r="J23" s="224">
        <v>1.0900000000000001</v>
      </c>
      <c r="K23" s="224">
        <v>1.06</v>
      </c>
      <c r="L23" s="224">
        <v>1.1100000000000001</v>
      </c>
      <c r="M23" s="224">
        <v>1.1000000000000001</v>
      </c>
      <c r="N23" s="224">
        <v>1.0900000000000001</v>
      </c>
      <c r="O23" s="224">
        <v>1.1499999999999999</v>
      </c>
      <c r="P23" s="224">
        <v>1.17</v>
      </c>
      <c r="Q23" s="224">
        <v>1.22</v>
      </c>
      <c r="R23" s="224">
        <v>1.32</v>
      </c>
      <c r="S23" s="224">
        <v>1.39</v>
      </c>
      <c r="T23" s="224">
        <v>1.44</v>
      </c>
      <c r="U23" s="224">
        <v>1.4239198200446455</v>
      </c>
      <c r="W23" s="157"/>
      <c r="X23" s="157"/>
      <c r="Y23" s="157"/>
    </row>
    <row r="24" spans="1:25" ht="15" customHeight="1" x14ac:dyDescent="0.15">
      <c r="A24" s="80"/>
      <c r="B24" s="21" t="s">
        <v>38</v>
      </c>
      <c r="C24" s="224">
        <v>1.06</v>
      </c>
      <c r="D24" s="224">
        <v>1.1399999999999999</v>
      </c>
      <c r="E24" s="224">
        <v>1.08</v>
      </c>
      <c r="F24" s="224">
        <v>1.1000000000000001</v>
      </c>
      <c r="G24" s="224">
        <v>1.21</v>
      </c>
      <c r="H24" s="224">
        <v>1.22</v>
      </c>
      <c r="I24" s="224">
        <v>1.1499999999999999</v>
      </c>
      <c r="J24" s="224">
        <v>1.38</v>
      </c>
      <c r="K24" s="224">
        <v>1.28</v>
      </c>
      <c r="L24" s="224">
        <v>1.35</v>
      </c>
      <c r="M24" s="224">
        <v>1.35</v>
      </c>
      <c r="N24" s="224">
        <v>1.47</v>
      </c>
      <c r="O24" s="224">
        <v>1.43</v>
      </c>
      <c r="P24" s="224">
        <v>1.45</v>
      </c>
      <c r="Q24" s="224">
        <v>1.51</v>
      </c>
      <c r="R24" s="224">
        <v>1.53</v>
      </c>
      <c r="S24" s="224">
        <v>1.57</v>
      </c>
      <c r="T24" s="224">
        <v>1.61</v>
      </c>
      <c r="U24" s="224">
        <v>1.6335276602119793</v>
      </c>
      <c r="W24" s="157"/>
      <c r="X24" s="157"/>
      <c r="Y24" s="157"/>
    </row>
    <row r="25" spans="1:25" ht="15" customHeight="1" x14ac:dyDescent="0.15">
      <c r="A25" s="80"/>
      <c r="B25" s="21" t="s">
        <v>39</v>
      </c>
      <c r="C25" s="224">
        <v>1.1100000000000001</v>
      </c>
      <c r="D25" s="224">
        <v>1.17</v>
      </c>
      <c r="E25" s="224">
        <v>1.1499999999999999</v>
      </c>
      <c r="F25" s="224">
        <v>1.24</v>
      </c>
      <c r="G25" s="224">
        <v>1.3</v>
      </c>
      <c r="H25" s="224">
        <v>1.18</v>
      </c>
      <c r="I25" s="224">
        <v>1.1599999999999999</v>
      </c>
      <c r="J25" s="224">
        <v>1.2</v>
      </c>
      <c r="K25" s="224">
        <v>1.2</v>
      </c>
      <c r="L25" s="224">
        <v>1.18</v>
      </c>
      <c r="M25" s="224">
        <v>1.25</v>
      </c>
      <c r="N25" s="224">
        <v>1.3</v>
      </c>
      <c r="O25" s="224">
        <v>1.3</v>
      </c>
      <c r="P25" s="224">
        <v>1.31</v>
      </c>
      <c r="Q25" s="224">
        <v>1.33</v>
      </c>
      <c r="R25" s="224">
        <v>1.32</v>
      </c>
      <c r="S25" s="224">
        <v>1.32</v>
      </c>
      <c r="T25" s="224">
        <v>1.34</v>
      </c>
      <c r="U25" s="224">
        <v>1.4633873408339451</v>
      </c>
      <c r="W25" s="157"/>
      <c r="X25" s="157"/>
      <c r="Y25" s="157"/>
    </row>
    <row r="26" spans="1:25" ht="15" customHeight="1" x14ac:dyDescent="0.15">
      <c r="A26" s="80"/>
      <c r="B26" s="21" t="s">
        <v>42</v>
      </c>
      <c r="C26" s="224">
        <v>1.05</v>
      </c>
      <c r="D26" s="224">
        <v>1.07</v>
      </c>
      <c r="E26" s="224">
        <v>1.05</v>
      </c>
      <c r="F26" s="224">
        <v>1.0900000000000001</v>
      </c>
      <c r="G26" s="224">
        <v>1.1200000000000001</v>
      </c>
      <c r="H26" s="224">
        <v>1.06</v>
      </c>
      <c r="I26" s="224">
        <v>1.07</v>
      </c>
      <c r="J26" s="224">
        <v>1.1100000000000001</v>
      </c>
      <c r="K26" s="224">
        <v>1.17</v>
      </c>
      <c r="L26" s="224">
        <v>1.24</v>
      </c>
      <c r="M26" s="224">
        <v>1.26</v>
      </c>
      <c r="N26" s="224">
        <v>1.27</v>
      </c>
      <c r="O26" s="224">
        <v>1.27</v>
      </c>
      <c r="P26" s="224">
        <v>1.3</v>
      </c>
      <c r="Q26" s="224">
        <v>1.35</v>
      </c>
      <c r="R26" s="224">
        <v>1.35</v>
      </c>
      <c r="S26" s="224">
        <v>1.37</v>
      </c>
      <c r="T26" s="224">
        <v>1.39</v>
      </c>
      <c r="U26" s="224">
        <v>1.5000906285627316</v>
      </c>
      <c r="W26" s="157"/>
      <c r="X26" s="157"/>
      <c r="Y26" s="157"/>
    </row>
    <row r="27" spans="1:25" ht="15" customHeight="1" x14ac:dyDescent="0.15">
      <c r="A27" s="80"/>
      <c r="B27" s="21" t="s">
        <v>43</v>
      </c>
      <c r="C27" s="224">
        <v>0.85</v>
      </c>
      <c r="D27" s="224">
        <v>0.75</v>
      </c>
      <c r="E27" s="224">
        <v>0.76</v>
      </c>
      <c r="F27" s="224">
        <v>0.86</v>
      </c>
      <c r="G27" s="224">
        <v>0.91</v>
      </c>
      <c r="H27" s="224">
        <v>0.95</v>
      </c>
      <c r="I27" s="224">
        <v>0.99</v>
      </c>
      <c r="J27" s="224">
        <v>1.1100000000000001</v>
      </c>
      <c r="K27" s="224">
        <v>1.03</v>
      </c>
      <c r="L27" s="224">
        <v>1.2</v>
      </c>
      <c r="M27" s="224">
        <v>1.38</v>
      </c>
      <c r="N27" s="224">
        <v>1.4</v>
      </c>
      <c r="O27" s="224">
        <v>1.47</v>
      </c>
      <c r="P27" s="224">
        <v>1.34</v>
      </c>
      <c r="Q27" s="224">
        <v>1.2</v>
      </c>
      <c r="R27" s="224">
        <v>1.23</v>
      </c>
      <c r="S27" s="224">
        <v>1.27</v>
      </c>
      <c r="T27" s="224">
        <v>1.43</v>
      </c>
      <c r="U27" s="224">
        <v>1.5730128783552215</v>
      </c>
      <c r="W27" s="157"/>
      <c r="X27" s="157"/>
      <c r="Y27" s="157"/>
    </row>
    <row r="28" spans="1:25" ht="15" customHeight="1" x14ac:dyDescent="0.15">
      <c r="A28" s="80"/>
      <c r="B28" s="79" t="s">
        <v>44</v>
      </c>
      <c r="C28" s="224">
        <v>0.93</v>
      </c>
      <c r="D28" s="224">
        <v>0.96</v>
      </c>
      <c r="E28" s="224">
        <v>0.96</v>
      </c>
      <c r="F28" s="224">
        <v>0.78</v>
      </c>
      <c r="G28" s="224">
        <v>0.81</v>
      </c>
      <c r="H28" s="224">
        <v>0.86</v>
      </c>
      <c r="I28" s="224">
        <v>0.85</v>
      </c>
      <c r="J28" s="224">
        <v>0.92</v>
      </c>
      <c r="K28" s="224">
        <v>0.83</v>
      </c>
      <c r="L28" s="224">
        <v>1.07</v>
      </c>
      <c r="M28" s="224">
        <v>1.1499999999999999</v>
      </c>
      <c r="N28" s="224">
        <v>1.26</v>
      </c>
      <c r="O28" s="224">
        <v>1.28</v>
      </c>
      <c r="P28" s="224">
        <v>1.3</v>
      </c>
      <c r="Q28" s="224">
        <v>1.31</v>
      </c>
      <c r="R28" s="224">
        <v>1.33</v>
      </c>
      <c r="S28" s="224">
        <v>1.38</v>
      </c>
      <c r="T28" s="224">
        <v>1.35</v>
      </c>
      <c r="U28" s="224">
        <v>1.5096332749161183</v>
      </c>
      <c r="W28" s="157"/>
      <c r="X28" s="157"/>
      <c r="Y28" s="157"/>
    </row>
    <row r="29" spans="1:25" ht="15" customHeight="1" x14ac:dyDescent="0.15">
      <c r="A29" s="80"/>
      <c r="B29" s="21" t="s">
        <v>45</v>
      </c>
      <c r="C29" s="224">
        <v>1.43</v>
      </c>
      <c r="D29" s="224">
        <v>1.32</v>
      </c>
      <c r="E29" s="224">
        <v>1.43</v>
      </c>
      <c r="F29" s="224">
        <v>1.29</v>
      </c>
      <c r="G29" s="224">
        <v>1.39</v>
      </c>
      <c r="H29" s="224">
        <v>1.42</v>
      </c>
      <c r="I29" s="224">
        <v>1.4</v>
      </c>
      <c r="J29" s="224">
        <v>1.5</v>
      </c>
      <c r="K29" s="224">
        <v>1.7</v>
      </c>
      <c r="L29" s="224">
        <v>1.87</v>
      </c>
      <c r="M29" s="224">
        <v>1.64</v>
      </c>
      <c r="N29" s="224">
        <v>1.78</v>
      </c>
      <c r="O29" s="224">
        <v>1.73</v>
      </c>
      <c r="P29" s="224">
        <v>1.76</v>
      </c>
      <c r="Q29" s="224">
        <v>1.85</v>
      </c>
      <c r="R29" s="224">
        <v>1.89</v>
      </c>
      <c r="S29" s="224">
        <v>1.9</v>
      </c>
      <c r="T29" s="224">
        <v>1.94</v>
      </c>
      <c r="U29" s="224">
        <v>2.0130996745653253</v>
      </c>
      <c r="W29" s="157"/>
      <c r="X29" s="157"/>
      <c r="Y29" s="157"/>
    </row>
    <row r="30" spans="1:25" ht="15" customHeight="1" x14ac:dyDescent="0.15">
      <c r="A30" s="80"/>
      <c r="B30" s="21" t="s">
        <v>46</v>
      </c>
      <c r="C30" s="224">
        <v>1.28</v>
      </c>
      <c r="D30" s="224">
        <v>1.21</v>
      </c>
      <c r="E30" s="224">
        <v>1.18</v>
      </c>
      <c r="F30" s="224">
        <v>0.94</v>
      </c>
      <c r="G30" s="224">
        <v>0.95</v>
      </c>
      <c r="H30" s="224">
        <v>0.94</v>
      </c>
      <c r="I30" s="224">
        <v>0.94</v>
      </c>
      <c r="J30" s="224">
        <v>0.97</v>
      </c>
      <c r="K30" s="224">
        <v>0.94</v>
      </c>
      <c r="L30" s="224">
        <v>0.94</v>
      </c>
      <c r="M30" s="224">
        <v>0.95</v>
      </c>
      <c r="N30" s="224">
        <v>1</v>
      </c>
      <c r="O30" s="224">
        <v>1.07</v>
      </c>
      <c r="P30" s="224">
        <v>1.42</v>
      </c>
      <c r="Q30" s="224">
        <v>1.53</v>
      </c>
      <c r="R30" s="224">
        <v>1.54</v>
      </c>
      <c r="S30" s="224">
        <v>1.56</v>
      </c>
      <c r="T30" s="224">
        <v>1.6</v>
      </c>
      <c r="U30" s="224">
        <v>1.6587615474872714</v>
      </c>
      <c r="W30" s="157"/>
      <c r="X30" s="157"/>
      <c r="Y30" s="157"/>
    </row>
    <row r="31" spans="1:25" ht="15" customHeight="1" thickBot="1" x14ac:dyDescent="0.2">
      <c r="A31" s="85"/>
      <c r="B31" s="453" t="s">
        <v>47</v>
      </c>
      <c r="C31" s="452">
        <v>1.41</v>
      </c>
      <c r="D31" s="452">
        <v>1.41</v>
      </c>
      <c r="E31" s="452">
        <v>1.38</v>
      </c>
      <c r="F31" s="452">
        <v>1.5</v>
      </c>
      <c r="G31" s="452">
        <v>1.58</v>
      </c>
      <c r="H31" s="452">
        <v>1.56</v>
      </c>
      <c r="I31" s="452">
        <v>1.44</v>
      </c>
      <c r="J31" s="452">
        <v>1.45</v>
      </c>
      <c r="K31" s="452">
        <v>1.63</v>
      </c>
      <c r="L31" s="452">
        <v>1.81</v>
      </c>
      <c r="M31" s="452">
        <v>1.5</v>
      </c>
      <c r="N31" s="452">
        <v>1.62</v>
      </c>
      <c r="O31" s="452">
        <v>1.53</v>
      </c>
      <c r="P31" s="452">
        <v>1.6</v>
      </c>
      <c r="Q31" s="452">
        <v>1.54</v>
      </c>
      <c r="R31" s="452">
        <v>1.55</v>
      </c>
      <c r="S31" s="452">
        <v>1.59</v>
      </c>
      <c r="T31" s="452">
        <v>1.62</v>
      </c>
      <c r="U31" s="452">
        <v>1.6740158437227304</v>
      </c>
      <c r="W31" s="157"/>
      <c r="X31" s="157"/>
      <c r="Y31" s="157"/>
    </row>
    <row r="32" spans="1:25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2">
    <tabColor theme="9" tint="0.59999389629810485"/>
  </sheetPr>
  <dimension ref="A2:U67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375" style="79" customWidth="1"/>
    <col min="23" max="16384" width="7" style="79"/>
  </cols>
  <sheetData>
    <row r="2" spans="1:21" ht="13.35" customHeight="1" x14ac:dyDescent="0.25">
      <c r="A2" s="216" t="s">
        <v>429</v>
      </c>
      <c r="B2" s="217"/>
    </row>
    <row r="3" spans="1:21" ht="13.35" customHeight="1" x14ac:dyDescent="0.15">
      <c r="A3" s="218" t="s">
        <v>219</v>
      </c>
      <c r="B3" s="218"/>
    </row>
    <row r="4" spans="1:21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</row>
    <row r="5" spans="1:21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1" ht="18" customHeight="1" x14ac:dyDescent="0.15">
      <c r="A6" s="1030" t="s">
        <v>93</v>
      </c>
      <c r="B6" s="1030"/>
      <c r="C6" s="662">
        <f t="shared" ref="C6:M6" si="0">(C8+C9+C10+C11+C12+C13+C14+C15+C16+C17+C18+C19+C20+C21+C22+C23+C24+C25+C26+C27+C28+C29+C30+C31)</f>
        <v>1946984</v>
      </c>
      <c r="D6" s="662">
        <f t="shared" si="0"/>
        <v>1930625</v>
      </c>
      <c r="E6" s="663">
        <f t="shared" si="0"/>
        <v>1925912</v>
      </c>
      <c r="F6" s="663">
        <f t="shared" si="0"/>
        <v>1904124</v>
      </c>
      <c r="G6" s="663">
        <f t="shared" si="0"/>
        <v>1928678</v>
      </c>
      <c r="H6" s="663">
        <f t="shared" si="0"/>
        <v>1968305</v>
      </c>
      <c r="I6" s="663">
        <f t="shared" si="0"/>
        <v>1946117</v>
      </c>
      <c r="J6" s="663">
        <f t="shared" si="0"/>
        <v>1949502</v>
      </c>
      <c r="K6" s="663">
        <f t="shared" si="0"/>
        <v>1928631</v>
      </c>
      <c r="L6" s="663">
        <f t="shared" si="0"/>
        <v>1905462</v>
      </c>
      <c r="M6" s="663">
        <f t="shared" si="0"/>
        <v>1882361</v>
      </c>
      <c r="N6" s="663">
        <f t="shared" ref="N6:U6" si="1">(N8+N9+N10+N11+N12+N13+N14+N15+N16+N17+N18+N19+N20+N21+N22+N23+N24+N25+N26+N27+N28+N29+N30+N31)</f>
        <v>1865047</v>
      </c>
      <c r="O6" s="663">
        <f t="shared" si="1"/>
        <v>1814704</v>
      </c>
      <c r="P6" s="663">
        <f t="shared" si="1"/>
        <v>1812530</v>
      </c>
      <c r="Q6" s="663">
        <f t="shared" si="1"/>
        <v>1801882</v>
      </c>
      <c r="R6" s="663">
        <f t="shared" si="1"/>
        <v>1784685</v>
      </c>
      <c r="S6" s="663">
        <f t="shared" ref="S6:T6" si="2">(S8+S9+S10+S11+S12+S13+S14+S15+S16+S17+S18+S19+S20+S21+S22+S23+S24+S25+S26+S27+S28+S29+S30+S31)</f>
        <v>1754968.0866501001</v>
      </c>
      <c r="T6" s="663">
        <f t="shared" si="2"/>
        <v>1767611.5</v>
      </c>
      <c r="U6" s="663">
        <f t="shared" si="1"/>
        <v>1764665</v>
      </c>
    </row>
    <row r="7" spans="1:21" ht="3" customHeight="1" x14ac:dyDescent="0.15">
      <c r="A7" s="80"/>
      <c r="B7" s="81"/>
      <c r="C7" s="209"/>
      <c r="D7" s="209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</row>
    <row r="8" spans="1:21" ht="15" customHeight="1" x14ac:dyDescent="0.15">
      <c r="A8" s="80"/>
      <c r="B8" s="21" t="s">
        <v>19</v>
      </c>
      <c r="C8" s="208">
        <v>101220</v>
      </c>
      <c r="D8" s="208">
        <v>101000</v>
      </c>
      <c r="E8" s="90">
        <v>99100</v>
      </c>
      <c r="F8" s="90">
        <v>87027</v>
      </c>
      <c r="G8" s="90">
        <v>89050</v>
      </c>
      <c r="H8" s="90">
        <v>87290</v>
      </c>
      <c r="I8" s="90">
        <v>81400</v>
      </c>
      <c r="J8" s="90">
        <v>78900</v>
      </c>
      <c r="K8" s="90">
        <v>75000</v>
      </c>
      <c r="L8" s="90">
        <v>62600</v>
      </c>
      <c r="M8" s="492">
        <v>71620</v>
      </c>
      <c r="N8" s="492">
        <v>60648</v>
      </c>
      <c r="O8" s="492">
        <v>62430</v>
      </c>
      <c r="P8" s="492">
        <v>68210</v>
      </c>
      <c r="Q8" s="492">
        <v>65320</v>
      </c>
      <c r="R8" s="492">
        <v>63823</v>
      </c>
      <c r="S8" s="492">
        <v>63678</v>
      </c>
      <c r="T8" s="492">
        <v>63750.5</v>
      </c>
      <c r="U8" s="492">
        <v>94086</v>
      </c>
    </row>
    <row r="9" spans="1:21" ht="15" customHeight="1" x14ac:dyDescent="0.15">
      <c r="A9" s="80"/>
      <c r="B9" s="21" t="s">
        <v>20</v>
      </c>
      <c r="C9" s="208">
        <v>335100</v>
      </c>
      <c r="D9" s="208">
        <v>341333</v>
      </c>
      <c r="E9" s="90">
        <v>342698</v>
      </c>
      <c r="F9" s="90">
        <v>343180</v>
      </c>
      <c r="G9" s="90">
        <v>359416</v>
      </c>
      <c r="H9" s="90">
        <v>415459</v>
      </c>
      <c r="I9" s="90">
        <v>412459</v>
      </c>
      <c r="J9" s="90">
        <v>417121</v>
      </c>
      <c r="K9" s="90">
        <v>395221</v>
      </c>
      <c r="L9" s="90">
        <v>396861</v>
      </c>
      <c r="M9" s="492">
        <v>391887</v>
      </c>
      <c r="N9" s="492">
        <v>382545</v>
      </c>
      <c r="O9" s="492">
        <v>345496</v>
      </c>
      <c r="P9" s="492">
        <v>346221</v>
      </c>
      <c r="Q9" s="492">
        <v>330221</v>
      </c>
      <c r="R9" s="492">
        <v>330308</v>
      </c>
      <c r="S9" s="492">
        <v>305413.08665009995</v>
      </c>
      <c r="T9" s="492">
        <v>317860.5</v>
      </c>
      <c r="U9" s="492">
        <v>296221</v>
      </c>
    </row>
    <row r="10" spans="1:21" ht="15" customHeight="1" x14ac:dyDescent="0.15">
      <c r="A10" s="80"/>
      <c r="B10" s="21" t="s">
        <v>21</v>
      </c>
      <c r="C10" s="208">
        <v>60000</v>
      </c>
      <c r="D10" s="208">
        <v>72700</v>
      </c>
      <c r="E10" s="90">
        <v>66341</v>
      </c>
      <c r="F10" s="90">
        <v>74724</v>
      </c>
      <c r="G10" s="90">
        <v>78420</v>
      </c>
      <c r="H10" s="90">
        <v>75437</v>
      </c>
      <c r="I10" s="90">
        <v>77230</v>
      </c>
      <c r="J10" s="90">
        <v>78198</v>
      </c>
      <c r="K10" s="90">
        <v>78098</v>
      </c>
      <c r="L10" s="90">
        <v>75598</v>
      </c>
      <c r="M10" s="90">
        <v>77150</v>
      </c>
      <c r="N10" s="90">
        <v>83968</v>
      </c>
      <c r="O10" s="90">
        <v>91548</v>
      </c>
      <c r="P10" s="90">
        <v>90560</v>
      </c>
      <c r="Q10" s="90">
        <v>106151</v>
      </c>
      <c r="R10" s="90">
        <v>105050</v>
      </c>
      <c r="S10" s="90">
        <v>105680</v>
      </c>
      <c r="T10" s="90">
        <v>104500</v>
      </c>
      <c r="U10" s="90">
        <v>105365</v>
      </c>
    </row>
    <row r="11" spans="1:21" ht="15" customHeight="1" x14ac:dyDescent="0.15">
      <c r="A11" s="80"/>
      <c r="B11" s="21" t="s">
        <v>22</v>
      </c>
      <c r="C11" s="208">
        <v>130433</v>
      </c>
      <c r="D11" s="208">
        <v>130173</v>
      </c>
      <c r="E11" s="90">
        <v>130243</v>
      </c>
      <c r="F11" s="90">
        <v>130423</v>
      </c>
      <c r="G11" s="90">
        <v>130953</v>
      </c>
      <c r="H11" s="90">
        <v>131492</v>
      </c>
      <c r="I11" s="90">
        <v>131643</v>
      </c>
      <c r="J11" s="90">
        <v>131719</v>
      </c>
      <c r="K11" s="90">
        <v>128495</v>
      </c>
      <c r="L11" s="90">
        <v>116803</v>
      </c>
      <c r="M11" s="492">
        <v>103065</v>
      </c>
      <c r="N11" s="492">
        <v>100605</v>
      </c>
      <c r="O11" s="492">
        <v>98187</v>
      </c>
      <c r="P11" s="492">
        <v>84588</v>
      </c>
      <c r="Q11" s="492">
        <v>82812</v>
      </c>
      <c r="R11" s="492">
        <v>92017</v>
      </c>
      <c r="S11" s="492">
        <v>86812</v>
      </c>
      <c r="T11" s="492">
        <v>85926</v>
      </c>
      <c r="U11" s="492">
        <v>84406</v>
      </c>
    </row>
    <row r="12" spans="1:21" ht="15" customHeight="1" x14ac:dyDescent="0.15">
      <c r="A12" s="80"/>
      <c r="B12" s="21" t="s">
        <v>23</v>
      </c>
      <c r="C12" s="208">
        <v>96690</v>
      </c>
      <c r="D12" s="208">
        <v>98238</v>
      </c>
      <c r="E12" s="90">
        <v>97950</v>
      </c>
      <c r="F12" s="90">
        <v>91315</v>
      </c>
      <c r="G12" s="90">
        <v>93900</v>
      </c>
      <c r="H12" s="90">
        <v>95518</v>
      </c>
      <c r="I12" s="90">
        <v>87325</v>
      </c>
      <c r="J12" s="90">
        <v>82835</v>
      </c>
      <c r="K12" s="90">
        <v>82206</v>
      </c>
      <c r="L12" s="90">
        <v>82910</v>
      </c>
      <c r="M12" s="492">
        <v>81616</v>
      </c>
      <c r="N12" s="492">
        <v>96193</v>
      </c>
      <c r="O12" s="492">
        <v>99202</v>
      </c>
      <c r="P12" s="492">
        <v>103252</v>
      </c>
      <c r="Q12" s="492">
        <v>107350</v>
      </c>
      <c r="R12" s="492">
        <v>106138</v>
      </c>
      <c r="S12" s="492">
        <v>106195</v>
      </c>
      <c r="T12" s="492">
        <v>104166.5</v>
      </c>
      <c r="U12" s="492">
        <v>105217</v>
      </c>
    </row>
    <row r="13" spans="1:21" ht="15" customHeight="1" x14ac:dyDescent="0.15">
      <c r="A13" s="80"/>
      <c r="B13" s="21" t="s">
        <v>27</v>
      </c>
      <c r="C13" s="208">
        <v>7205</v>
      </c>
      <c r="D13" s="208">
        <v>7800</v>
      </c>
      <c r="E13" s="90">
        <v>10218</v>
      </c>
      <c r="F13" s="90">
        <v>9850</v>
      </c>
      <c r="G13" s="90">
        <v>9900</v>
      </c>
      <c r="H13" s="90">
        <v>8252</v>
      </c>
      <c r="I13" s="90">
        <v>9006</v>
      </c>
      <c r="J13" s="90">
        <v>11206</v>
      </c>
      <c r="K13" s="90">
        <v>12106</v>
      </c>
      <c r="L13" s="90">
        <v>12310</v>
      </c>
      <c r="M13" s="90">
        <v>12327</v>
      </c>
      <c r="N13" s="90">
        <v>12572</v>
      </c>
      <c r="O13" s="90">
        <v>12640</v>
      </c>
      <c r="P13" s="90">
        <v>12510</v>
      </c>
      <c r="Q13" s="90">
        <v>13975</v>
      </c>
      <c r="R13" s="90">
        <v>13975</v>
      </c>
      <c r="S13" s="90">
        <v>14397</v>
      </c>
      <c r="T13" s="90">
        <v>14827</v>
      </c>
      <c r="U13" s="90">
        <v>15271</v>
      </c>
    </row>
    <row r="14" spans="1:21" ht="15" customHeight="1" x14ac:dyDescent="0.15">
      <c r="A14" s="80"/>
      <c r="B14" s="21" t="s">
        <v>28</v>
      </c>
      <c r="C14" s="208">
        <v>190443</v>
      </c>
      <c r="D14" s="208">
        <v>182297</v>
      </c>
      <c r="E14" s="90">
        <v>178521</v>
      </c>
      <c r="F14" s="90">
        <v>183422</v>
      </c>
      <c r="G14" s="90">
        <v>176458</v>
      </c>
      <c r="H14" s="90">
        <v>175228</v>
      </c>
      <c r="I14" s="90">
        <v>167112</v>
      </c>
      <c r="J14" s="90">
        <v>166175</v>
      </c>
      <c r="K14" s="90">
        <v>168200</v>
      </c>
      <c r="L14" s="90">
        <v>170142</v>
      </c>
      <c r="M14" s="492">
        <v>169145</v>
      </c>
      <c r="N14" s="492">
        <v>170602</v>
      </c>
      <c r="O14" s="492">
        <v>169610</v>
      </c>
      <c r="P14" s="492">
        <v>169785</v>
      </c>
      <c r="Q14" s="492">
        <v>169697.5</v>
      </c>
      <c r="R14" s="492">
        <v>168457</v>
      </c>
      <c r="S14" s="492">
        <v>167891</v>
      </c>
      <c r="T14" s="492">
        <v>168174</v>
      </c>
      <c r="U14" s="492">
        <v>168033</v>
      </c>
    </row>
    <row r="15" spans="1:21" ht="15" customHeight="1" x14ac:dyDescent="0.15">
      <c r="A15" s="80"/>
      <c r="B15" s="21" t="s">
        <v>29</v>
      </c>
      <c r="C15" s="208">
        <v>183469</v>
      </c>
      <c r="D15" s="208">
        <v>187600</v>
      </c>
      <c r="E15" s="90">
        <v>186019</v>
      </c>
      <c r="F15" s="90">
        <v>187188</v>
      </c>
      <c r="G15" s="90">
        <v>188100</v>
      </c>
      <c r="H15" s="90">
        <v>186475</v>
      </c>
      <c r="I15" s="90">
        <v>189053</v>
      </c>
      <c r="J15" s="90">
        <v>187765</v>
      </c>
      <c r="K15" s="90">
        <v>180470</v>
      </c>
      <c r="L15" s="90">
        <v>184982</v>
      </c>
      <c r="M15" s="492">
        <v>185186</v>
      </c>
      <c r="N15" s="492">
        <v>175075</v>
      </c>
      <c r="O15" s="492">
        <v>167335</v>
      </c>
      <c r="P15" s="492">
        <v>165431</v>
      </c>
      <c r="Q15" s="492">
        <v>169383</v>
      </c>
      <c r="R15" s="492">
        <v>168458</v>
      </c>
      <c r="S15" s="492">
        <v>158415</v>
      </c>
      <c r="T15" s="492">
        <v>163436.5</v>
      </c>
      <c r="U15" s="492">
        <v>159255</v>
      </c>
    </row>
    <row r="16" spans="1:21" ht="15" customHeight="1" x14ac:dyDescent="0.15">
      <c r="A16" s="80"/>
      <c r="B16" s="21" t="s">
        <v>30</v>
      </c>
      <c r="C16" s="208">
        <v>65037</v>
      </c>
      <c r="D16" s="208">
        <v>66362</v>
      </c>
      <c r="E16" s="90">
        <v>68978</v>
      </c>
      <c r="F16" s="90">
        <v>68172</v>
      </c>
      <c r="G16" s="90">
        <v>67350</v>
      </c>
      <c r="H16" s="90">
        <v>67180</v>
      </c>
      <c r="I16" s="90">
        <v>66788</v>
      </c>
      <c r="J16" s="90">
        <v>67724</v>
      </c>
      <c r="K16" s="90">
        <v>72324</v>
      </c>
      <c r="L16" s="90">
        <v>76527</v>
      </c>
      <c r="M16" s="90">
        <v>80148</v>
      </c>
      <c r="N16" s="90">
        <v>78936</v>
      </c>
      <c r="O16" s="90">
        <v>78925</v>
      </c>
      <c r="P16" s="90">
        <v>77013</v>
      </c>
      <c r="Q16" s="90">
        <v>75880</v>
      </c>
      <c r="R16" s="90">
        <v>74971</v>
      </c>
      <c r="S16" s="90">
        <v>75606</v>
      </c>
      <c r="T16" s="90">
        <v>79847</v>
      </c>
      <c r="U16" s="90">
        <v>80874</v>
      </c>
    </row>
    <row r="17" spans="1:21" ht="15" customHeight="1" x14ac:dyDescent="0.15">
      <c r="A17" s="80"/>
      <c r="B17" s="21" t="s">
        <v>31</v>
      </c>
      <c r="C17" s="208">
        <v>72984</v>
      </c>
      <c r="D17" s="208">
        <v>79774</v>
      </c>
      <c r="E17" s="90">
        <v>78338</v>
      </c>
      <c r="F17" s="90">
        <v>81567</v>
      </c>
      <c r="G17" s="90">
        <v>80200</v>
      </c>
      <c r="H17" s="90">
        <v>78573</v>
      </c>
      <c r="I17" s="90">
        <v>85480</v>
      </c>
      <c r="J17" s="90">
        <v>97911</v>
      </c>
      <c r="K17" s="90">
        <v>101640</v>
      </c>
      <c r="L17" s="90">
        <v>101762</v>
      </c>
      <c r="M17" s="492">
        <v>102840</v>
      </c>
      <c r="N17" s="492">
        <v>102064</v>
      </c>
      <c r="O17" s="492">
        <v>102170</v>
      </c>
      <c r="P17" s="492">
        <v>102350</v>
      </c>
      <c r="Q17" s="492">
        <v>102260</v>
      </c>
      <c r="R17" s="492">
        <v>101568</v>
      </c>
      <c r="S17" s="492">
        <v>101673</v>
      </c>
      <c r="T17" s="492">
        <v>101620.5</v>
      </c>
      <c r="U17" s="492">
        <v>101647</v>
      </c>
    </row>
    <row r="18" spans="1:21" ht="15" customHeight="1" x14ac:dyDescent="0.15">
      <c r="A18" s="80"/>
      <c r="B18" s="21" t="s">
        <v>32</v>
      </c>
      <c r="C18" s="208">
        <v>25049</v>
      </c>
      <c r="D18" s="208">
        <v>22586</v>
      </c>
      <c r="E18" s="90">
        <v>18694</v>
      </c>
      <c r="F18" s="90">
        <v>13049</v>
      </c>
      <c r="G18" s="90">
        <v>12271</v>
      </c>
      <c r="H18" s="90">
        <v>10520</v>
      </c>
      <c r="I18" s="90">
        <v>9471</v>
      </c>
      <c r="J18" s="90">
        <v>9626</v>
      </c>
      <c r="K18" s="90">
        <v>7543</v>
      </c>
      <c r="L18" s="90">
        <v>7547</v>
      </c>
      <c r="M18" s="492">
        <v>7168</v>
      </c>
      <c r="N18" s="492">
        <v>6810</v>
      </c>
      <c r="O18" s="492">
        <v>6173</v>
      </c>
      <c r="P18" s="492">
        <v>6517</v>
      </c>
      <c r="Q18" s="492">
        <v>6345</v>
      </c>
      <c r="R18" s="492">
        <v>6430</v>
      </c>
      <c r="S18" s="492">
        <v>6384</v>
      </c>
      <c r="T18" s="492">
        <v>6407</v>
      </c>
      <c r="U18" s="492">
        <v>6396</v>
      </c>
    </row>
    <row r="19" spans="1:21" ht="15" customHeight="1" x14ac:dyDescent="0.15">
      <c r="A19" s="80"/>
      <c r="B19" s="21" t="s">
        <v>33</v>
      </c>
      <c r="C19" s="208">
        <v>8980</v>
      </c>
      <c r="D19" s="208">
        <v>8910</v>
      </c>
      <c r="E19" s="90">
        <v>8980</v>
      </c>
      <c r="F19" s="90">
        <v>8944</v>
      </c>
      <c r="G19" s="90">
        <v>8860</v>
      </c>
      <c r="H19" s="90">
        <v>8035</v>
      </c>
      <c r="I19" s="90">
        <v>7454</v>
      </c>
      <c r="J19" s="90">
        <v>9431</v>
      </c>
      <c r="K19" s="90">
        <v>10205</v>
      </c>
      <c r="L19" s="90">
        <v>9558</v>
      </c>
      <c r="M19" s="492">
        <v>9818</v>
      </c>
      <c r="N19" s="492">
        <v>10187</v>
      </c>
      <c r="O19" s="492">
        <v>10680</v>
      </c>
      <c r="P19" s="492">
        <v>11985</v>
      </c>
      <c r="Q19" s="492">
        <v>12015</v>
      </c>
      <c r="R19" s="492">
        <v>13304</v>
      </c>
      <c r="S19" s="492">
        <v>14890</v>
      </c>
      <c r="T19" s="492">
        <v>14570</v>
      </c>
      <c r="U19" s="492">
        <v>17118</v>
      </c>
    </row>
    <row r="20" spans="1:21" ht="15" customHeight="1" x14ac:dyDescent="0.15">
      <c r="A20" s="80"/>
      <c r="B20" s="21" t="s">
        <v>34</v>
      </c>
      <c r="C20" s="208">
        <v>178863</v>
      </c>
      <c r="D20" s="208">
        <v>176054</v>
      </c>
      <c r="E20" s="90">
        <v>176052</v>
      </c>
      <c r="F20" s="90">
        <v>173841</v>
      </c>
      <c r="G20" s="90">
        <v>185072</v>
      </c>
      <c r="H20" s="90">
        <v>182976</v>
      </c>
      <c r="I20" s="90">
        <v>191885</v>
      </c>
      <c r="J20" s="90">
        <v>187431</v>
      </c>
      <c r="K20" s="90">
        <v>183763</v>
      </c>
      <c r="L20" s="90">
        <v>189918</v>
      </c>
      <c r="M20" s="492">
        <v>182850</v>
      </c>
      <c r="N20" s="492">
        <v>180188</v>
      </c>
      <c r="O20" s="492">
        <v>171566</v>
      </c>
      <c r="P20" s="492">
        <v>172240</v>
      </c>
      <c r="Q20" s="492">
        <v>181228</v>
      </c>
      <c r="R20" s="492">
        <v>188124</v>
      </c>
      <c r="S20" s="492">
        <v>186563</v>
      </c>
      <c r="T20" s="492">
        <v>187343.5</v>
      </c>
      <c r="U20" s="492">
        <v>186954</v>
      </c>
    </row>
    <row r="21" spans="1:21" ht="15" customHeight="1" x14ac:dyDescent="0.15">
      <c r="A21" s="80"/>
      <c r="B21" s="21" t="s">
        <v>35</v>
      </c>
      <c r="C21" s="208">
        <v>34280</v>
      </c>
      <c r="D21" s="208">
        <v>29267</v>
      </c>
      <c r="E21" s="90">
        <v>30967</v>
      </c>
      <c r="F21" s="90">
        <v>26056</v>
      </c>
      <c r="G21" s="90">
        <v>24442</v>
      </c>
      <c r="H21" s="90">
        <v>22591</v>
      </c>
      <c r="I21" s="90">
        <v>20395</v>
      </c>
      <c r="J21" s="90">
        <v>16759</v>
      </c>
      <c r="K21" s="90">
        <v>20313</v>
      </c>
      <c r="L21" s="90">
        <v>20480</v>
      </c>
      <c r="M21" s="492">
        <v>19805</v>
      </c>
      <c r="N21" s="492">
        <v>19062</v>
      </c>
      <c r="O21" s="492">
        <v>20736</v>
      </c>
      <c r="P21" s="492">
        <v>22976</v>
      </c>
      <c r="Q21" s="492">
        <v>16611</v>
      </c>
      <c r="R21" s="492">
        <v>17620</v>
      </c>
      <c r="S21" s="492">
        <v>26786</v>
      </c>
      <c r="T21" s="492">
        <v>22203</v>
      </c>
      <c r="U21" s="492">
        <v>31937</v>
      </c>
    </row>
    <row r="22" spans="1:21" ht="15" customHeight="1" x14ac:dyDescent="0.15">
      <c r="A22" s="80"/>
      <c r="B22" s="21" t="s">
        <v>36</v>
      </c>
      <c r="C22" s="208">
        <v>11297</v>
      </c>
      <c r="D22" s="208">
        <v>11805</v>
      </c>
      <c r="E22" s="90">
        <v>13285</v>
      </c>
      <c r="F22" s="90">
        <v>13850</v>
      </c>
      <c r="G22" s="90">
        <v>13520</v>
      </c>
      <c r="H22" s="90">
        <v>12751</v>
      </c>
      <c r="I22" s="90">
        <v>11522</v>
      </c>
      <c r="J22" s="90">
        <v>12130</v>
      </c>
      <c r="K22" s="90">
        <v>12480</v>
      </c>
      <c r="L22" s="90">
        <v>6862</v>
      </c>
      <c r="M22" s="492">
        <v>8106</v>
      </c>
      <c r="N22" s="492">
        <v>8511</v>
      </c>
      <c r="O22" s="492">
        <v>8347</v>
      </c>
      <c r="P22" s="492">
        <v>8319</v>
      </c>
      <c r="Q22" s="492">
        <v>8333</v>
      </c>
      <c r="R22" s="492">
        <v>8289</v>
      </c>
      <c r="S22" s="492">
        <v>8310</v>
      </c>
      <c r="T22" s="492">
        <v>8299.5</v>
      </c>
      <c r="U22" s="492">
        <v>8305</v>
      </c>
    </row>
    <row r="23" spans="1:21" ht="15" customHeight="1" x14ac:dyDescent="0.15">
      <c r="A23" s="80"/>
      <c r="B23" s="21" t="s">
        <v>37</v>
      </c>
      <c r="C23" s="208">
        <v>13795</v>
      </c>
      <c r="D23" s="208">
        <v>15210</v>
      </c>
      <c r="E23" s="90">
        <v>15275</v>
      </c>
      <c r="F23" s="90">
        <v>17105</v>
      </c>
      <c r="G23" s="90">
        <v>18870</v>
      </c>
      <c r="H23" s="90">
        <v>18433</v>
      </c>
      <c r="I23" s="90">
        <v>20492</v>
      </c>
      <c r="J23" s="90">
        <v>20301</v>
      </c>
      <c r="K23" s="90">
        <v>19696</v>
      </c>
      <c r="L23" s="90">
        <v>17145</v>
      </c>
      <c r="M23" s="492">
        <v>17359</v>
      </c>
      <c r="N23" s="492">
        <v>18227</v>
      </c>
      <c r="O23" s="492">
        <v>17155</v>
      </c>
      <c r="P23" s="492">
        <v>17155</v>
      </c>
      <c r="Q23" s="492">
        <v>17080</v>
      </c>
      <c r="R23" s="492">
        <v>17118</v>
      </c>
      <c r="S23" s="492">
        <v>17064</v>
      </c>
      <c r="T23" s="492">
        <v>17091</v>
      </c>
      <c r="U23" s="492">
        <v>17078</v>
      </c>
    </row>
    <row r="24" spans="1:21" ht="15" customHeight="1" x14ac:dyDescent="0.15">
      <c r="A24" s="80"/>
      <c r="B24" s="21" t="s">
        <v>38</v>
      </c>
      <c r="C24" s="208">
        <v>245589</v>
      </c>
      <c r="D24" s="208">
        <v>213196</v>
      </c>
      <c r="E24" s="90">
        <v>217816</v>
      </c>
      <c r="F24" s="90">
        <v>214034</v>
      </c>
      <c r="G24" s="90">
        <v>211965</v>
      </c>
      <c r="H24" s="90">
        <v>213910</v>
      </c>
      <c r="I24" s="90">
        <v>237522</v>
      </c>
      <c r="J24" s="90">
        <v>221616</v>
      </c>
      <c r="K24" s="90">
        <v>229707</v>
      </c>
      <c r="L24" s="90">
        <v>216976</v>
      </c>
      <c r="M24" s="492">
        <v>208087</v>
      </c>
      <c r="N24" s="492">
        <v>208978</v>
      </c>
      <c r="O24" s="492">
        <v>204583</v>
      </c>
      <c r="P24" s="492">
        <v>207710</v>
      </c>
      <c r="Q24" s="492">
        <v>192115</v>
      </c>
      <c r="R24" s="492">
        <v>170518</v>
      </c>
      <c r="S24" s="492">
        <v>171647</v>
      </c>
      <c r="T24" s="492">
        <v>170476</v>
      </c>
      <c r="U24" s="492">
        <v>159445</v>
      </c>
    </row>
    <row r="25" spans="1:21" ht="15" customHeight="1" x14ac:dyDescent="0.15">
      <c r="A25" s="80"/>
      <c r="B25" s="21" t="s">
        <v>39</v>
      </c>
      <c r="C25" s="208">
        <v>90170</v>
      </c>
      <c r="D25" s="208">
        <v>87870</v>
      </c>
      <c r="E25" s="90">
        <v>87137</v>
      </c>
      <c r="F25" s="90">
        <v>89603</v>
      </c>
      <c r="G25" s="90">
        <v>89480</v>
      </c>
      <c r="H25" s="90">
        <v>88852</v>
      </c>
      <c r="I25" s="90">
        <v>90004</v>
      </c>
      <c r="J25" s="90">
        <v>104119</v>
      </c>
      <c r="K25" s="90">
        <v>104320</v>
      </c>
      <c r="L25" s="90">
        <v>106928</v>
      </c>
      <c r="M25" s="492">
        <v>106270</v>
      </c>
      <c r="N25" s="492">
        <v>111584</v>
      </c>
      <c r="O25" s="492">
        <v>109650</v>
      </c>
      <c r="P25" s="492">
        <v>109305</v>
      </c>
      <c r="Q25" s="492">
        <v>109517.5</v>
      </c>
      <c r="R25" s="492">
        <v>107810</v>
      </c>
      <c r="S25" s="492">
        <v>108668</v>
      </c>
      <c r="T25" s="492">
        <v>108239</v>
      </c>
      <c r="U25" s="492">
        <v>108213</v>
      </c>
    </row>
    <row r="26" spans="1:21" ht="15" customHeight="1" x14ac:dyDescent="0.15">
      <c r="A26" s="80"/>
      <c r="B26" s="21" t="s">
        <v>42</v>
      </c>
      <c r="C26" s="208">
        <v>96380</v>
      </c>
      <c r="D26" s="208">
        <v>98450</v>
      </c>
      <c r="E26" s="90">
        <v>99300</v>
      </c>
      <c r="F26" s="90">
        <v>90774</v>
      </c>
      <c r="G26" s="90">
        <v>90451</v>
      </c>
      <c r="H26" s="90">
        <v>89333</v>
      </c>
      <c r="I26" s="90">
        <v>49876</v>
      </c>
      <c r="J26" s="90">
        <v>48535</v>
      </c>
      <c r="K26" s="90">
        <v>46844</v>
      </c>
      <c r="L26" s="90">
        <v>48964</v>
      </c>
      <c r="M26" s="492">
        <v>47285</v>
      </c>
      <c r="N26" s="492">
        <v>37608</v>
      </c>
      <c r="O26" s="492">
        <v>37566</v>
      </c>
      <c r="P26" s="492">
        <v>35775</v>
      </c>
      <c r="Q26" s="492">
        <v>34907</v>
      </c>
      <c r="R26" s="492">
        <v>30039</v>
      </c>
      <c r="S26" s="492">
        <v>28204</v>
      </c>
      <c r="T26" s="492">
        <v>28194</v>
      </c>
      <c r="U26" s="492">
        <v>18142</v>
      </c>
    </row>
    <row r="27" spans="1:21" ht="15" customHeight="1" x14ac:dyDescent="0.15">
      <c r="A27" s="80"/>
      <c r="B27" s="21" t="s">
        <v>43</v>
      </c>
      <c r="C27" s="208">
        <v>0</v>
      </c>
      <c r="D27" s="208">
        <v>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492">
        <v>0</v>
      </c>
      <c r="N27" s="492">
        <v>0</v>
      </c>
      <c r="O27" s="492">
        <v>0</v>
      </c>
      <c r="P27" s="492">
        <v>0</v>
      </c>
      <c r="Q27" s="492">
        <v>0</v>
      </c>
      <c r="R27" s="492">
        <v>0</v>
      </c>
      <c r="S27" s="492">
        <v>0</v>
      </c>
      <c r="T27" s="492">
        <v>0</v>
      </c>
      <c r="U27" s="492">
        <v>0</v>
      </c>
    </row>
    <row r="28" spans="1:21" ht="15" customHeight="1" x14ac:dyDescent="0.15">
      <c r="A28" s="80"/>
      <c r="B28" s="79" t="s">
        <v>44</v>
      </c>
      <c r="C28" s="208">
        <v>0</v>
      </c>
      <c r="D28" s="208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492">
        <v>0</v>
      </c>
      <c r="N28" s="492">
        <v>0</v>
      </c>
      <c r="O28" s="492">
        <v>0</v>
      </c>
      <c r="P28" s="492">
        <v>0</v>
      </c>
      <c r="Q28" s="492">
        <v>0</v>
      </c>
      <c r="R28" s="492">
        <v>0</v>
      </c>
      <c r="S28" s="492">
        <v>0</v>
      </c>
      <c r="T28" s="492">
        <v>0</v>
      </c>
      <c r="U28" s="492">
        <v>0</v>
      </c>
    </row>
    <row r="29" spans="1:21" ht="15" customHeight="1" x14ac:dyDescent="0.15">
      <c r="A29" s="80"/>
      <c r="B29" s="21" t="s">
        <v>45</v>
      </c>
      <c r="C29" s="208">
        <v>0</v>
      </c>
      <c r="D29" s="208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280</v>
      </c>
      <c r="M29" s="492">
        <v>310</v>
      </c>
      <c r="N29" s="492">
        <v>350</v>
      </c>
      <c r="O29" s="492">
        <v>360</v>
      </c>
      <c r="P29" s="492">
        <v>268</v>
      </c>
      <c r="Q29" s="492">
        <v>291</v>
      </c>
      <c r="R29" s="492">
        <v>280</v>
      </c>
      <c r="S29" s="492">
        <v>290</v>
      </c>
      <c r="T29" s="492">
        <v>285</v>
      </c>
      <c r="U29" s="492">
        <v>296</v>
      </c>
    </row>
    <row r="30" spans="1:21" ht="15" customHeight="1" x14ac:dyDescent="0.15">
      <c r="A30" s="80"/>
      <c r="B30" s="21" t="s">
        <v>46</v>
      </c>
      <c r="C30" s="208">
        <v>0</v>
      </c>
      <c r="D30" s="208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134</v>
      </c>
      <c r="M30" s="492">
        <v>140</v>
      </c>
      <c r="N30" s="492">
        <v>148</v>
      </c>
      <c r="O30" s="492">
        <v>150</v>
      </c>
      <c r="P30" s="492">
        <v>160</v>
      </c>
      <c r="Q30" s="492">
        <v>170</v>
      </c>
      <c r="R30" s="492">
        <v>178</v>
      </c>
      <c r="S30" s="492">
        <v>182</v>
      </c>
      <c r="T30" s="492">
        <v>180</v>
      </c>
      <c r="U30" s="492">
        <v>186</v>
      </c>
    </row>
    <row r="31" spans="1:21" ht="15" customHeight="1" thickBot="1" x14ac:dyDescent="0.2">
      <c r="A31" s="85"/>
      <c r="B31" s="453" t="s">
        <v>47</v>
      </c>
      <c r="C31" s="457">
        <v>0</v>
      </c>
      <c r="D31" s="457">
        <v>0</v>
      </c>
      <c r="E31" s="493">
        <v>0</v>
      </c>
      <c r="F31" s="493">
        <v>0</v>
      </c>
      <c r="G31" s="493">
        <v>0</v>
      </c>
      <c r="H31" s="493">
        <v>0</v>
      </c>
      <c r="I31" s="493">
        <v>0</v>
      </c>
      <c r="J31" s="493">
        <v>0</v>
      </c>
      <c r="K31" s="493">
        <v>0</v>
      </c>
      <c r="L31" s="493">
        <v>175</v>
      </c>
      <c r="M31" s="494">
        <v>179</v>
      </c>
      <c r="N31" s="494">
        <v>186</v>
      </c>
      <c r="O31" s="494">
        <v>195</v>
      </c>
      <c r="P31" s="494">
        <v>200</v>
      </c>
      <c r="Q31" s="494">
        <v>220</v>
      </c>
      <c r="R31" s="494">
        <v>210</v>
      </c>
      <c r="S31" s="494">
        <v>220</v>
      </c>
      <c r="T31" s="494">
        <v>215</v>
      </c>
      <c r="U31" s="494">
        <v>220</v>
      </c>
    </row>
    <row r="32" spans="1:21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  <c r="R35" s="81"/>
      <c r="S35" s="81"/>
      <c r="T35" s="81"/>
      <c r="U35" s="81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  <c r="R36" s="81"/>
      <c r="S36" s="81"/>
      <c r="T36" s="81"/>
      <c r="U36" s="81"/>
    </row>
    <row r="37" spans="1:21" ht="13.35" customHeight="1" x14ac:dyDescent="0.15">
      <c r="R37" s="81"/>
      <c r="S37" s="81"/>
      <c r="T37" s="81"/>
      <c r="U37" s="81"/>
    </row>
    <row r="38" spans="1:21" ht="13.35" customHeight="1" x14ac:dyDescent="0.15">
      <c r="R38" s="81"/>
      <c r="S38" s="81"/>
      <c r="T38" s="81"/>
      <c r="U38" s="81"/>
    </row>
    <row r="39" spans="1:21" ht="13.35" customHeight="1" x14ac:dyDescent="0.15">
      <c r="R39" s="81"/>
      <c r="S39" s="81"/>
      <c r="T39" s="81"/>
      <c r="U39" s="81"/>
    </row>
    <row r="40" spans="1:21" ht="13.35" customHeight="1" x14ac:dyDescent="0.15">
      <c r="R40" s="81"/>
      <c r="S40" s="81"/>
      <c r="T40" s="81"/>
    </row>
    <row r="41" spans="1:21" ht="13.35" customHeight="1" x14ac:dyDescent="0.15">
      <c r="R41" s="81"/>
      <c r="S41" s="81"/>
      <c r="T41" s="81"/>
    </row>
    <row r="42" spans="1:21" ht="13.35" customHeight="1" x14ac:dyDescent="0.15">
      <c r="R42" s="81"/>
      <c r="S42" s="81"/>
      <c r="T42" s="81"/>
    </row>
    <row r="43" spans="1:21" ht="13.35" customHeight="1" x14ac:dyDescent="0.15">
      <c r="R43" s="81"/>
      <c r="S43" s="81"/>
      <c r="T43" s="81"/>
    </row>
    <row r="44" spans="1:21" ht="13.35" customHeight="1" x14ac:dyDescent="0.15">
      <c r="R44" s="81"/>
      <c r="S44" s="81"/>
      <c r="T44" s="81"/>
    </row>
    <row r="45" spans="1:21" ht="13.35" customHeight="1" x14ac:dyDescent="0.15">
      <c r="R45" s="81"/>
      <c r="S45" s="81"/>
      <c r="T45" s="81"/>
    </row>
    <row r="46" spans="1:21" ht="13.35" customHeight="1" x14ac:dyDescent="0.15">
      <c r="R46" s="81"/>
      <c r="S46" s="81"/>
      <c r="T46" s="81"/>
    </row>
    <row r="47" spans="1:21" ht="13.35" customHeight="1" x14ac:dyDescent="0.15">
      <c r="R47" s="81"/>
      <c r="S47" s="81"/>
      <c r="T47" s="81"/>
    </row>
    <row r="48" spans="1:21" ht="13.35" customHeight="1" x14ac:dyDescent="0.15">
      <c r="R48" s="81"/>
      <c r="S48" s="81"/>
      <c r="T48" s="81"/>
    </row>
    <row r="49" spans="18:20" ht="13.35" customHeight="1" x14ac:dyDescent="0.15">
      <c r="R49" s="81"/>
      <c r="S49" s="81"/>
      <c r="T49" s="81"/>
    </row>
    <row r="50" spans="18:20" ht="13.35" customHeight="1" x14ac:dyDescent="0.15">
      <c r="R50" s="81"/>
      <c r="S50" s="81"/>
      <c r="T50" s="81"/>
    </row>
    <row r="51" spans="18:20" ht="13.35" customHeight="1" x14ac:dyDescent="0.15">
      <c r="R51" s="81"/>
      <c r="S51" s="81"/>
      <c r="T51" s="81"/>
    </row>
    <row r="52" spans="18:20" ht="13.35" customHeight="1" x14ac:dyDescent="0.15">
      <c r="R52" s="81"/>
      <c r="S52" s="81"/>
      <c r="T52" s="81"/>
    </row>
    <row r="53" spans="18:20" ht="13.35" customHeight="1" x14ac:dyDescent="0.15">
      <c r="R53" s="81"/>
      <c r="S53" s="81"/>
      <c r="T53" s="81"/>
    </row>
    <row r="54" spans="18:20" ht="13.35" customHeight="1" x14ac:dyDescent="0.15">
      <c r="R54" s="81"/>
      <c r="S54" s="81"/>
      <c r="T54" s="81"/>
    </row>
    <row r="55" spans="18:20" ht="13.35" customHeight="1" x14ac:dyDescent="0.15">
      <c r="R55" s="81"/>
      <c r="S55" s="81"/>
      <c r="T55" s="81"/>
    </row>
    <row r="56" spans="18:20" ht="13.35" customHeight="1" x14ac:dyDescent="0.15">
      <c r="R56" s="81"/>
      <c r="S56" s="81"/>
      <c r="T56" s="81"/>
    </row>
    <row r="57" spans="18:20" ht="13.35" customHeight="1" x14ac:dyDescent="0.15">
      <c r="R57" s="81"/>
      <c r="S57" s="81"/>
      <c r="T57" s="81"/>
    </row>
    <row r="58" spans="18:20" ht="13.35" customHeight="1" x14ac:dyDescent="0.15">
      <c r="R58" s="81"/>
      <c r="S58" s="81"/>
      <c r="T58" s="81"/>
    </row>
    <row r="59" spans="18:20" ht="13.35" customHeight="1" x14ac:dyDescent="0.15">
      <c r="R59" s="81"/>
      <c r="S59" s="81"/>
      <c r="T59" s="81"/>
    </row>
    <row r="60" spans="18:20" ht="13.35" customHeight="1" x14ac:dyDescent="0.15">
      <c r="R60" s="81"/>
      <c r="S60" s="81"/>
      <c r="T60" s="81"/>
    </row>
    <row r="61" spans="18:20" ht="13.35" customHeight="1" x14ac:dyDescent="0.15">
      <c r="R61" s="81"/>
      <c r="S61" s="81"/>
      <c r="T61" s="81"/>
    </row>
    <row r="62" spans="18:20" ht="13.35" customHeight="1" x14ac:dyDescent="0.15">
      <c r="R62" s="81"/>
      <c r="S62" s="81"/>
      <c r="T62" s="81"/>
    </row>
    <row r="63" spans="18:20" ht="13.35" customHeight="1" x14ac:dyDescent="0.15">
      <c r="R63" s="81"/>
      <c r="S63" s="81"/>
      <c r="T63" s="81"/>
    </row>
    <row r="64" spans="18:20" ht="13.35" customHeight="1" x14ac:dyDescent="0.15">
      <c r="R64" s="81"/>
      <c r="S64" s="81"/>
      <c r="T64" s="81"/>
    </row>
    <row r="65" spans="18:20" ht="13.35" customHeight="1" x14ac:dyDescent="0.15">
      <c r="R65" s="81"/>
      <c r="S65" s="81"/>
      <c r="T65" s="81"/>
    </row>
    <row r="66" spans="18:20" ht="13.35" customHeight="1" x14ac:dyDescent="0.15">
      <c r="R66" s="81"/>
      <c r="S66" s="81"/>
      <c r="T66" s="81"/>
    </row>
    <row r="67" spans="18:20" ht="13.35" customHeight="1" x14ac:dyDescent="0.15">
      <c r="R67" s="81"/>
      <c r="S67" s="81"/>
      <c r="T67" s="81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3">
    <tabColor theme="9" tint="0.59999389629810485"/>
  </sheetPr>
  <dimension ref="A2:V36"/>
  <sheetViews>
    <sheetView showGridLines="0" topLeftCell="A2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375" style="79" customWidth="1"/>
    <col min="23" max="16384" width="7" style="79"/>
  </cols>
  <sheetData>
    <row r="2" spans="1:22" ht="17.25" customHeight="1" x14ac:dyDescent="0.25">
      <c r="A2" s="216" t="s">
        <v>430</v>
      </c>
      <c r="B2" s="217"/>
    </row>
    <row r="3" spans="1:22" ht="13.35" customHeight="1" x14ac:dyDescent="0.15">
      <c r="A3" s="218" t="s">
        <v>219</v>
      </c>
      <c r="B3" s="218"/>
    </row>
    <row r="4" spans="1:22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</row>
    <row r="5" spans="1:22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2" ht="18" customHeight="1" x14ac:dyDescent="0.15">
      <c r="A6" s="1030" t="s">
        <v>93</v>
      </c>
      <c r="B6" s="1030"/>
      <c r="C6" s="665">
        <f t="shared" ref="C6:N6" si="0">(C8+C9+C10+C11+C12+C13+C14+C15+C16+C17+C18+C19+C20+C21+C22+C23+C24+C25+C26+C27+C28+C29+C30+C31)</f>
        <v>527096</v>
      </c>
      <c r="D6" s="665">
        <f t="shared" si="0"/>
        <v>518663</v>
      </c>
      <c r="E6" s="662">
        <f t="shared" si="0"/>
        <v>506927</v>
      </c>
      <c r="F6" s="662">
        <f t="shared" si="0"/>
        <v>496706</v>
      </c>
      <c r="G6" s="662">
        <f t="shared" si="0"/>
        <v>505880</v>
      </c>
      <c r="H6" s="662">
        <f t="shared" si="0"/>
        <v>499447</v>
      </c>
      <c r="I6" s="662">
        <f t="shared" si="0"/>
        <v>489915</v>
      </c>
      <c r="J6" s="662">
        <f t="shared" si="0"/>
        <v>496626</v>
      </c>
      <c r="K6" s="662">
        <f t="shared" si="0"/>
        <v>505262</v>
      </c>
      <c r="L6" s="662">
        <f t="shared" si="0"/>
        <v>489956</v>
      </c>
      <c r="M6" s="662">
        <f t="shared" si="0"/>
        <v>464018</v>
      </c>
      <c r="N6" s="662">
        <f t="shared" si="0"/>
        <v>458811</v>
      </c>
      <c r="O6" s="662">
        <f t="shared" ref="O6:U6" si="1">(O8+O9+O10+O11+O12+O13+O14+O15+O16+O17+O18+O19+O20+O21+O22+O23+O24+O25+O26+O27+O28+O29+O30+O31)</f>
        <v>444799</v>
      </c>
      <c r="P6" s="662">
        <f t="shared" si="1"/>
        <v>410567</v>
      </c>
      <c r="Q6" s="662">
        <f t="shared" si="1"/>
        <v>411441</v>
      </c>
      <c r="R6" s="662">
        <f t="shared" si="1"/>
        <v>392865.58</v>
      </c>
      <c r="S6" s="662">
        <f t="shared" si="1"/>
        <v>390291.63535673812</v>
      </c>
      <c r="T6" s="662">
        <f t="shared" ref="T6" si="2">(T8+T9+T10+T11+T12+T13+T14+T15+T16+T17+T18+T19+T20+T21+T22+T23+T24+T25+T26+T27+T28+T29+T30+T31)</f>
        <v>390293.62560000003</v>
      </c>
      <c r="U6" s="662">
        <f t="shared" si="1"/>
        <v>388995.53227802785</v>
      </c>
    </row>
    <row r="7" spans="1:22" ht="3" customHeight="1" x14ac:dyDescent="0.15">
      <c r="A7" s="80"/>
      <c r="B7" s="81"/>
      <c r="C7" s="219"/>
      <c r="D7" s="21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</row>
    <row r="8" spans="1:22" ht="15" customHeight="1" x14ac:dyDescent="0.15">
      <c r="A8" s="80"/>
      <c r="B8" s="21" t="s">
        <v>19</v>
      </c>
      <c r="C8" s="220">
        <v>22914</v>
      </c>
      <c r="D8" s="220">
        <v>20617</v>
      </c>
      <c r="E8" s="208">
        <v>17664</v>
      </c>
      <c r="F8" s="208">
        <v>16080</v>
      </c>
      <c r="G8" s="208">
        <v>19470</v>
      </c>
      <c r="H8" s="208">
        <v>20921</v>
      </c>
      <c r="I8" s="208">
        <v>21074</v>
      </c>
      <c r="J8" s="208">
        <v>21403</v>
      </c>
      <c r="K8" s="208">
        <v>21022</v>
      </c>
      <c r="L8" s="208">
        <v>25563</v>
      </c>
      <c r="M8" s="169">
        <v>21596</v>
      </c>
      <c r="N8" s="169">
        <v>18127</v>
      </c>
      <c r="O8" s="169">
        <v>32867</v>
      </c>
      <c r="P8" s="169">
        <v>25750</v>
      </c>
      <c r="Q8" s="169">
        <v>22337</v>
      </c>
      <c r="R8" s="169">
        <v>18938.32</v>
      </c>
      <c r="S8" s="169">
        <v>18005</v>
      </c>
      <c r="T8" s="169">
        <v>18318</v>
      </c>
      <c r="U8" s="169">
        <v>24128</v>
      </c>
    </row>
    <row r="9" spans="1:22" ht="15" customHeight="1" x14ac:dyDescent="0.15">
      <c r="A9" s="80"/>
      <c r="B9" s="21" t="s">
        <v>20</v>
      </c>
      <c r="C9" s="220">
        <v>149460</v>
      </c>
      <c r="D9" s="220">
        <v>159867</v>
      </c>
      <c r="E9" s="208">
        <v>145635</v>
      </c>
      <c r="F9" s="208">
        <v>149857</v>
      </c>
      <c r="G9" s="208">
        <v>139553</v>
      </c>
      <c r="H9" s="208">
        <v>137022</v>
      </c>
      <c r="I9" s="208">
        <v>129182</v>
      </c>
      <c r="J9" s="208">
        <v>134568</v>
      </c>
      <c r="K9" s="208">
        <v>127787</v>
      </c>
      <c r="L9" s="208">
        <v>124725</v>
      </c>
      <c r="M9" s="169">
        <v>117178</v>
      </c>
      <c r="N9" s="169">
        <v>110964</v>
      </c>
      <c r="O9" s="169">
        <v>94622</v>
      </c>
      <c r="P9" s="169">
        <v>86591</v>
      </c>
      <c r="Q9" s="169">
        <v>93286</v>
      </c>
      <c r="R9" s="169">
        <v>95060</v>
      </c>
      <c r="S9" s="169">
        <v>91624.251175377896</v>
      </c>
      <c r="T9" s="169">
        <v>96548.1</v>
      </c>
      <c r="U9" s="169">
        <v>93179.23667802781</v>
      </c>
      <c r="V9" s="87"/>
    </row>
    <row r="10" spans="1:22" ht="15" customHeight="1" x14ac:dyDescent="0.15">
      <c r="A10" s="80"/>
      <c r="B10" s="21" t="s">
        <v>21</v>
      </c>
      <c r="C10" s="220">
        <v>41274</v>
      </c>
      <c r="D10" s="220">
        <v>38081</v>
      </c>
      <c r="E10" s="208">
        <v>38353</v>
      </c>
      <c r="F10" s="208">
        <v>32319</v>
      </c>
      <c r="G10" s="208">
        <v>39267</v>
      </c>
      <c r="H10" s="208">
        <v>34248</v>
      </c>
      <c r="I10" s="208">
        <v>32953</v>
      </c>
      <c r="J10" s="208">
        <v>24637</v>
      </c>
      <c r="K10" s="208">
        <v>24143</v>
      </c>
      <c r="L10" s="208">
        <v>26199</v>
      </c>
      <c r="M10" s="208">
        <v>20821</v>
      </c>
      <c r="N10" s="208">
        <v>19370</v>
      </c>
      <c r="O10" s="208">
        <v>30600</v>
      </c>
      <c r="P10" s="208">
        <v>27998</v>
      </c>
      <c r="Q10" s="208">
        <v>26996</v>
      </c>
      <c r="R10" s="208">
        <v>22921.439999999999</v>
      </c>
      <c r="S10" s="208">
        <v>20843.36</v>
      </c>
      <c r="T10" s="208">
        <v>17887</v>
      </c>
      <c r="U10" s="208">
        <v>19240</v>
      </c>
      <c r="V10" s="87"/>
    </row>
    <row r="11" spans="1:22" ht="15" customHeight="1" x14ac:dyDescent="0.15">
      <c r="A11" s="80"/>
      <c r="B11" s="21" t="s">
        <v>22</v>
      </c>
      <c r="C11" s="220">
        <v>41250</v>
      </c>
      <c r="D11" s="220">
        <v>42572</v>
      </c>
      <c r="E11" s="208">
        <v>42758</v>
      </c>
      <c r="F11" s="208">
        <v>43874</v>
      </c>
      <c r="G11" s="208">
        <v>44198</v>
      </c>
      <c r="H11" s="208">
        <v>44529</v>
      </c>
      <c r="I11" s="208">
        <v>44768</v>
      </c>
      <c r="J11" s="208">
        <v>44998</v>
      </c>
      <c r="K11" s="208">
        <v>45374</v>
      </c>
      <c r="L11" s="208">
        <v>45895</v>
      </c>
      <c r="M11" s="169">
        <v>47182</v>
      </c>
      <c r="N11" s="169">
        <v>47693</v>
      </c>
      <c r="O11" s="169">
        <v>37209</v>
      </c>
      <c r="P11" s="169">
        <v>36726</v>
      </c>
      <c r="Q11" s="169">
        <v>35654</v>
      </c>
      <c r="R11" s="169">
        <v>37143</v>
      </c>
      <c r="S11" s="169">
        <v>37305</v>
      </c>
      <c r="T11" s="169">
        <v>34765</v>
      </c>
      <c r="U11" s="169">
        <v>35316</v>
      </c>
      <c r="V11" s="87"/>
    </row>
    <row r="12" spans="1:22" ht="15" customHeight="1" x14ac:dyDescent="0.15">
      <c r="A12" s="80"/>
      <c r="B12" s="21" t="s">
        <v>23</v>
      </c>
      <c r="C12" s="220">
        <v>27525</v>
      </c>
      <c r="D12" s="220">
        <v>28734</v>
      </c>
      <c r="E12" s="208">
        <v>29177</v>
      </c>
      <c r="F12" s="208">
        <v>27350</v>
      </c>
      <c r="G12" s="208">
        <v>27705</v>
      </c>
      <c r="H12" s="208">
        <v>29810</v>
      </c>
      <c r="I12" s="208">
        <v>30574</v>
      </c>
      <c r="J12" s="208">
        <v>28576</v>
      </c>
      <c r="K12" s="208">
        <v>28313</v>
      </c>
      <c r="L12" s="208">
        <v>27139</v>
      </c>
      <c r="M12" s="169">
        <v>28125</v>
      </c>
      <c r="N12" s="169">
        <v>32585</v>
      </c>
      <c r="O12" s="169">
        <v>28609</v>
      </c>
      <c r="P12" s="169">
        <v>28894</v>
      </c>
      <c r="Q12" s="169">
        <v>29102</v>
      </c>
      <c r="R12" s="169">
        <v>23891.62</v>
      </c>
      <c r="S12" s="169">
        <v>23407</v>
      </c>
      <c r="T12" s="169">
        <v>24415</v>
      </c>
      <c r="U12" s="169">
        <v>21746.7</v>
      </c>
      <c r="V12" s="87"/>
    </row>
    <row r="13" spans="1:22" ht="15" customHeight="1" x14ac:dyDescent="0.15">
      <c r="A13" s="80"/>
      <c r="B13" s="21" t="s">
        <v>27</v>
      </c>
      <c r="C13" s="220">
        <v>2346</v>
      </c>
      <c r="D13" s="220">
        <v>2380</v>
      </c>
      <c r="E13" s="208">
        <v>2699</v>
      </c>
      <c r="F13" s="208">
        <v>2298</v>
      </c>
      <c r="G13" s="208">
        <v>2738</v>
      </c>
      <c r="H13" s="208">
        <v>3728</v>
      </c>
      <c r="I13" s="208">
        <v>3946</v>
      </c>
      <c r="J13" s="208">
        <v>4013</v>
      </c>
      <c r="K13" s="208">
        <v>3917</v>
      </c>
      <c r="L13" s="208">
        <v>4230</v>
      </c>
      <c r="M13" s="208">
        <v>4631</v>
      </c>
      <c r="N13" s="208">
        <v>4630</v>
      </c>
      <c r="O13" s="208">
        <v>4507</v>
      </c>
      <c r="P13" s="208">
        <v>4572</v>
      </c>
      <c r="Q13" s="208">
        <v>4816</v>
      </c>
      <c r="R13" s="208">
        <v>4182</v>
      </c>
      <c r="S13" s="208">
        <v>4290</v>
      </c>
      <c r="T13" s="208">
        <v>4582</v>
      </c>
      <c r="U13" s="208">
        <v>4775</v>
      </c>
      <c r="V13" s="87"/>
    </row>
    <row r="14" spans="1:22" ht="15" customHeight="1" x14ac:dyDescent="0.15">
      <c r="A14" s="80"/>
      <c r="B14" s="21" t="s">
        <v>28</v>
      </c>
      <c r="C14" s="220">
        <v>19563</v>
      </c>
      <c r="D14" s="220">
        <v>19014</v>
      </c>
      <c r="E14" s="208">
        <v>16693</v>
      </c>
      <c r="F14" s="208">
        <v>16955</v>
      </c>
      <c r="G14" s="208">
        <v>13600</v>
      </c>
      <c r="H14" s="208">
        <v>15129</v>
      </c>
      <c r="I14" s="208">
        <v>13930</v>
      </c>
      <c r="J14" s="208">
        <v>14469</v>
      </c>
      <c r="K14" s="208">
        <v>14919</v>
      </c>
      <c r="L14" s="208">
        <v>14869</v>
      </c>
      <c r="M14" s="169">
        <v>16739</v>
      </c>
      <c r="N14" s="169">
        <v>20343</v>
      </c>
      <c r="O14" s="169">
        <v>20432</v>
      </c>
      <c r="P14" s="169">
        <v>20565</v>
      </c>
      <c r="Q14" s="169">
        <v>20509</v>
      </c>
      <c r="R14" s="169">
        <v>19925</v>
      </c>
      <c r="S14" s="169">
        <v>20114</v>
      </c>
      <c r="T14" s="169">
        <v>20332</v>
      </c>
      <c r="U14" s="169">
        <v>20958</v>
      </c>
      <c r="V14" s="87"/>
    </row>
    <row r="15" spans="1:22" ht="15" customHeight="1" x14ac:dyDescent="0.15">
      <c r="A15" s="80"/>
      <c r="B15" s="21" t="s">
        <v>29</v>
      </c>
      <c r="C15" s="220">
        <v>55950</v>
      </c>
      <c r="D15" s="220">
        <v>54403</v>
      </c>
      <c r="E15" s="208">
        <v>53532</v>
      </c>
      <c r="F15" s="208">
        <v>53005</v>
      </c>
      <c r="G15" s="208">
        <v>53710</v>
      </c>
      <c r="H15" s="208">
        <v>52654</v>
      </c>
      <c r="I15" s="208">
        <v>55445</v>
      </c>
      <c r="J15" s="208">
        <v>57039</v>
      </c>
      <c r="K15" s="208">
        <v>59796</v>
      </c>
      <c r="L15" s="208">
        <v>60713</v>
      </c>
      <c r="M15" s="169">
        <v>56179</v>
      </c>
      <c r="N15" s="169">
        <v>52628</v>
      </c>
      <c r="O15" s="169">
        <v>48379</v>
      </c>
      <c r="P15" s="169">
        <v>40586</v>
      </c>
      <c r="Q15" s="169">
        <v>40739</v>
      </c>
      <c r="R15" s="169">
        <v>37543</v>
      </c>
      <c r="S15" s="169">
        <v>35830</v>
      </c>
      <c r="T15" s="169">
        <v>35626</v>
      </c>
      <c r="U15" s="169">
        <v>36612</v>
      </c>
      <c r="V15" s="87"/>
    </row>
    <row r="16" spans="1:22" ht="15" customHeight="1" x14ac:dyDescent="0.15">
      <c r="A16" s="80"/>
      <c r="B16" s="21" t="s">
        <v>30</v>
      </c>
      <c r="C16" s="220">
        <v>17350</v>
      </c>
      <c r="D16" s="220">
        <v>17706</v>
      </c>
      <c r="E16" s="208">
        <v>17125</v>
      </c>
      <c r="F16" s="208">
        <v>16342</v>
      </c>
      <c r="G16" s="208">
        <v>15674</v>
      </c>
      <c r="H16" s="208">
        <v>15049</v>
      </c>
      <c r="I16" s="208">
        <v>14840</v>
      </c>
      <c r="J16" s="208">
        <v>15978</v>
      </c>
      <c r="K16" s="208">
        <v>16498</v>
      </c>
      <c r="L16" s="208">
        <v>17691</v>
      </c>
      <c r="M16" s="208">
        <v>16592</v>
      </c>
      <c r="N16" s="208">
        <v>16670</v>
      </c>
      <c r="O16" s="208">
        <v>14913</v>
      </c>
      <c r="P16" s="208">
        <v>14133</v>
      </c>
      <c r="Q16" s="208">
        <v>17363</v>
      </c>
      <c r="R16" s="208">
        <v>19360</v>
      </c>
      <c r="S16" s="208">
        <v>23824.424181360202</v>
      </c>
      <c r="T16" s="208">
        <v>23441</v>
      </c>
      <c r="U16" s="208">
        <v>22475</v>
      </c>
      <c r="V16" s="87"/>
    </row>
    <row r="17" spans="1:22" ht="15" customHeight="1" x14ac:dyDescent="0.15">
      <c r="A17" s="80"/>
      <c r="B17" s="21" t="s">
        <v>31</v>
      </c>
      <c r="C17" s="220">
        <v>15218</v>
      </c>
      <c r="D17" s="220">
        <v>16580</v>
      </c>
      <c r="E17" s="208">
        <v>19147</v>
      </c>
      <c r="F17" s="208">
        <v>20484</v>
      </c>
      <c r="G17" s="208">
        <v>24021</v>
      </c>
      <c r="H17" s="208">
        <v>23936</v>
      </c>
      <c r="I17" s="208">
        <v>22276</v>
      </c>
      <c r="J17" s="208">
        <v>22265</v>
      </c>
      <c r="K17" s="208">
        <v>23407</v>
      </c>
      <c r="L17" s="208">
        <v>25115</v>
      </c>
      <c r="M17" s="169">
        <v>23243</v>
      </c>
      <c r="N17" s="169">
        <v>24427</v>
      </c>
      <c r="O17" s="169">
        <v>26502</v>
      </c>
      <c r="P17" s="169">
        <v>25971</v>
      </c>
      <c r="Q17" s="169">
        <v>23327</v>
      </c>
      <c r="R17" s="169">
        <v>23261</v>
      </c>
      <c r="S17" s="169">
        <v>24055</v>
      </c>
      <c r="T17" s="169">
        <v>24833</v>
      </c>
      <c r="U17" s="169">
        <v>24868</v>
      </c>
      <c r="V17" s="87"/>
    </row>
    <row r="18" spans="1:22" ht="15" customHeight="1" x14ac:dyDescent="0.15">
      <c r="A18" s="80"/>
      <c r="B18" s="21" t="s">
        <v>32</v>
      </c>
      <c r="C18" s="220">
        <v>1054</v>
      </c>
      <c r="D18" s="220">
        <v>1389</v>
      </c>
      <c r="E18" s="208">
        <v>2906</v>
      </c>
      <c r="F18" s="208">
        <v>2403</v>
      </c>
      <c r="G18" s="208">
        <v>2225</v>
      </c>
      <c r="H18" s="208">
        <v>2348</v>
      </c>
      <c r="I18" s="208">
        <v>2561</v>
      </c>
      <c r="J18" s="208">
        <v>2932</v>
      </c>
      <c r="K18" s="208">
        <v>1867</v>
      </c>
      <c r="L18" s="208">
        <v>1771</v>
      </c>
      <c r="M18" s="169">
        <v>1485</v>
      </c>
      <c r="N18" s="169">
        <v>1281</v>
      </c>
      <c r="O18" s="169">
        <v>1189</v>
      </c>
      <c r="P18" s="169">
        <v>1109</v>
      </c>
      <c r="Q18" s="169">
        <v>1059</v>
      </c>
      <c r="R18" s="169">
        <v>955</v>
      </c>
      <c r="S18" s="169">
        <v>1037</v>
      </c>
      <c r="T18" s="169">
        <v>1038</v>
      </c>
      <c r="U18" s="169">
        <v>1160</v>
      </c>
      <c r="V18" s="87"/>
    </row>
    <row r="19" spans="1:22" ht="15" customHeight="1" x14ac:dyDescent="0.15">
      <c r="A19" s="80"/>
      <c r="B19" s="21" t="s">
        <v>33</v>
      </c>
      <c r="C19" s="220">
        <v>1420</v>
      </c>
      <c r="D19" s="220">
        <v>1280</v>
      </c>
      <c r="E19" s="208">
        <v>1373</v>
      </c>
      <c r="F19" s="208">
        <v>1501</v>
      </c>
      <c r="G19" s="208">
        <v>1351</v>
      </c>
      <c r="H19" s="208">
        <v>1619</v>
      </c>
      <c r="I19" s="208">
        <v>1894</v>
      </c>
      <c r="J19" s="208">
        <v>2373</v>
      </c>
      <c r="K19" s="208">
        <v>2418</v>
      </c>
      <c r="L19" s="208">
        <v>2938</v>
      </c>
      <c r="M19" s="169">
        <v>3651</v>
      </c>
      <c r="N19" s="169">
        <v>3905</v>
      </c>
      <c r="O19" s="169">
        <v>4659</v>
      </c>
      <c r="P19" s="169">
        <v>5357</v>
      </c>
      <c r="Q19" s="169">
        <v>3585</v>
      </c>
      <c r="R19" s="169">
        <v>3158</v>
      </c>
      <c r="S19" s="169">
        <v>3716</v>
      </c>
      <c r="T19" s="169">
        <v>4040</v>
      </c>
      <c r="U19" s="169">
        <v>3855</v>
      </c>
      <c r="V19" s="87"/>
    </row>
    <row r="20" spans="1:22" ht="15" customHeight="1" x14ac:dyDescent="0.15">
      <c r="A20" s="80"/>
      <c r="B20" s="21" t="s">
        <v>34</v>
      </c>
      <c r="C20" s="220">
        <v>47510</v>
      </c>
      <c r="D20" s="220">
        <v>34795</v>
      </c>
      <c r="E20" s="208">
        <v>34292</v>
      </c>
      <c r="F20" s="208">
        <v>33169</v>
      </c>
      <c r="G20" s="208">
        <v>40800</v>
      </c>
      <c r="H20" s="208">
        <v>35925</v>
      </c>
      <c r="I20" s="208">
        <v>30234</v>
      </c>
      <c r="J20" s="208">
        <v>34362</v>
      </c>
      <c r="K20" s="208">
        <v>43834</v>
      </c>
      <c r="L20" s="208">
        <v>42600</v>
      </c>
      <c r="M20" s="169">
        <v>36463</v>
      </c>
      <c r="N20" s="169">
        <v>30127</v>
      </c>
      <c r="O20" s="169">
        <v>28698</v>
      </c>
      <c r="P20" s="169">
        <v>24103</v>
      </c>
      <c r="Q20" s="169">
        <v>25727</v>
      </c>
      <c r="R20" s="169">
        <v>23386.680000000004</v>
      </c>
      <c r="S20" s="169">
        <v>22844.3</v>
      </c>
      <c r="T20" s="169">
        <v>21540.400000000001</v>
      </c>
      <c r="U20" s="169">
        <v>19096</v>
      </c>
      <c r="V20" s="87"/>
    </row>
    <row r="21" spans="1:22" ht="15" customHeight="1" x14ac:dyDescent="0.15">
      <c r="A21" s="80"/>
      <c r="B21" s="21" t="s">
        <v>35</v>
      </c>
      <c r="C21" s="220">
        <v>9620</v>
      </c>
      <c r="D21" s="220">
        <v>9123</v>
      </c>
      <c r="E21" s="208">
        <v>11626</v>
      </c>
      <c r="F21" s="208">
        <v>9382</v>
      </c>
      <c r="G21" s="208">
        <v>7198</v>
      </c>
      <c r="H21" s="208">
        <v>5668</v>
      </c>
      <c r="I21" s="208">
        <v>5295</v>
      </c>
      <c r="J21" s="208">
        <v>5597</v>
      </c>
      <c r="K21" s="208">
        <v>7157</v>
      </c>
      <c r="L21" s="208">
        <v>8161</v>
      </c>
      <c r="M21" s="169">
        <v>8951</v>
      </c>
      <c r="N21" s="169">
        <v>15265</v>
      </c>
      <c r="O21" s="169">
        <v>15642</v>
      </c>
      <c r="P21" s="169">
        <v>13680</v>
      </c>
      <c r="Q21" s="169">
        <v>10335</v>
      </c>
      <c r="R21" s="169">
        <v>9386</v>
      </c>
      <c r="S21" s="169">
        <v>10325</v>
      </c>
      <c r="T21" s="169">
        <v>10885</v>
      </c>
      <c r="U21" s="169">
        <v>10081</v>
      </c>
      <c r="V21" s="87"/>
    </row>
    <row r="22" spans="1:22" ht="15" customHeight="1" x14ac:dyDescent="0.15">
      <c r="A22" s="80"/>
      <c r="B22" s="21" t="s">
        <v>36</v>
      </c>
      <c r="C22" s="220">
        <v>1660</v>
      </c>
      <c r="D22" s="220">
        <v>1469</v>
      </c>
      <c r="E22" s="208">
        <v>1718</v>
      </c>
      <c r="F22" s="208">
        <v>1387</v>
      </c>
      <c r="G22" s="208">
        <v>1494</v>
      </c>
      <c r="H22" s="208">
        <v>1329</v>
      </c>
      <c r="I22" s="208">
        <v>1018</v>
      </c>
      <c r="J22" s="208">
        <v>779</v>
      </c>
      <c r="K22" s="208">
        <v>848</v>
      </c>
      <c r="L22" s="208">
        <v>703</v>
      </c>
      <c r="M22" s="169">
        <v>710</v>
      </c>
      <c r="N22" s="169">
        <v>706</v>
      </c>
      <c r="O22" s="169">
        <v>861</v>
      </c>
      <c r="P22" s="169">
        <v>647</v>
      </c>
      <c r="Q22" s="169">
        <v>689</v>
      </c>
      <c r="R22" s="169">
        <v>759</v>
      </c>
      <c r="S22" s="169">
        <v>847</v>
      </c>
      <c r="T22" s="169">
        <v>847</v>
      </c>
      <c r="U22" s="169">
        <v>966</v>
      </c>
      <c r="V22" s="87"/>
    </row>
    <row r="23" spans="1:22" ht="15" customHeight="1" x14ac:dyDescent="0.15">
      <c r="A23" s="80"/>
      <c r="B23" s="21" t="s">
        <v>37</v>
      </c>
      <c r="C23" s="220">
        <v>5288</v>
      </c>
      <c r="D23" s="220">
        <v>5591</v>
      </c>
      <c r="E23" s="208">
        <v>5403</v>
      </c>
      <c r="F23" s="208">
        <v>4772</v>
      </c>
      <c r="G23" s="208">
        <v>4794</v>
      </c>
      <c r="H23" s="208">
        <v>5060</v>
      </c>
      <c r="I23" s="208">
        <v>4954</v>
      </c>
      <c r="J23" s="208">
        <v>5369</v>
      </c>
      <c r="K23" s="208">
        <v>5322</v>
      </c>
      <c r="L23" s="208">
        <v>5201</v>
      </c>
      <c r="M23" s="169">
        <v>4994</v>
      </c>
      <c r="N23" s="169">
        <v>5031</v>
      </c>
      <c r="O23" s="169">
        <v>5022</v>
      </c>
      <c r="P23" s="169">
        <v>5170</v>
      </c>
      <c r="Q23" s="169">
        <v>5343</v>
      </c>
      <c r="R23" s="169">
        <v>5507</v>
      </c>
      <c r="S23" s="169">
        <v>5682</v>
      </c>
      <c r="T23" s="169">
        <v>5850</v>
      </c>
      <c r="U23" s="169">
        <v>5960</v>
      </c>
      <c r="V23" s="87"/>
    </row>
    <row r="24" spans="1:22" ht="15" customHeight="1" x14ac:dyDescent="0.15">
      <c r="A24" s="80"/>
      <c r="B24" s="21" t="s">
        <v>38</v>
      </c>
      <c r="C24" s="220">
        <v>47054</v>
      </c>
      <c r="D24" s="220">
        <v>45061</v>
      </c>
      <c r="E24" s="208">
        <v>44279</v>
      </c>
      <c r="F24" s="208">
        <v>43408</v>
      </c>
      <c r="G24" s="208">
        <v>43673</v>
      </c>
      <c r="H24" s="208">
        <v>46079</v>
      </c>
      <c r="I24" s="208">
        <v>47883</v>
      </c>
      <c r="J24" s="208">
        <v>50162</v>
      </c>
      <c r="K24" s="208">
        <v>53248</v>
      </c>
      <c r="L24" s="208">
        <v>31848</v>
      </c>
      <c r="M24" s="169">
        <v>31730</v>
      </c>
      <c r="N24" s="169">
        <v>32986</v>
      </c>
      <c r="O24" s="169">
        <v>28342</v>
      </c>
      <c r="P24" s="169">
        <v>27672</v>
      </c>
      <c r="Q24" s="169">
        <v>28248</v>
      </c>
      <c r="R24" s="169">
        <v>25403</v>
      </c>
      <c r="S24" s="169">
        <v>25825</v>
      </c>
      <c r="T24" s="169">
        <v>25058</v>
      </c>
      <c r="U24" s="169">
        <v>24656</v>
      </c>
      <c r="V24" s="87"/>
    </row>
    <row r="25" spans="1:22" ht="15" customHeight="1" x14ac:dyDescent="0.15">
      <c r="A25" s="80"/>
      <c r="B25" s="21" t="s">
        <v>39</v>
      </c>
      <c r="C25" s="220">
        <v>13635</v>
      </c>
      <c r="D25" s="220">
        <v>13355</v>
      </c>
      <c r="E25" s="208">
        <v>15390</v>
      </c>
      <c r="F25" s="208">
        <v>15324</v>
      </c>
      <c r="G25" s="208">
        <v>16928</v>
      </c>
      <c r="H25" s="208">
        <v>16685</v>
      </c>
      <c r="I25" s="208">
        <v>18161</v>
      </c>
      <c r="J25" s="208">
        <v>18141</v>
      </c>
      <c r="K25" s="208">
        <v>18383</v>
      </c>
      <c r="L25" s="208">
        <v>18234</v>
      </c>
      <c r="M25" s="169">
        <v>18313</v>
      </c>
      <c r="N25" s="169">
        <v>18280</v>
      </c>
      <c r="O25" s="169">
        <v>18043</v>
      </c>
      <c r="P25" s="169">
        <v>17431</v>
      </c>
      <c r="Q25" s="169">
        <v>18390</v>
      </c>
      <c r="R25" s="169">
        <v>18028.519999999997</v>
      </c>
      <c r="S25" s="169">
        <v>16519.3</v>
      </c>
      <c r="T25" s="169">
        <v>16083</v>
      </c>
      <c r="U25" s="169">
        <v>15736.470000000001</v>
      </c>
      <c r="V25" s="87"/>
    </row>
    <row r="26" spans="1:22" ht="15" customHeight="1" x14ac:dyDescent="0.15">
      <c r="A26" s="80"/>
      <c r="B26" s="21" t="s">
        <v>42</v>
      </c>
      <c r="C26" s="220">
        <v>7005</v>
      </c>
      <c r="D26" s="220">
        <v>6646</v>
      </c>
      <c r="E26" s="208">
        <v>7157</v>
      </c>
      <c r="F26" s="208">
        <v>6796</v>
      </c>
      <c r="G26" s="208">
        <v>7481</v>
      </c>
      <c r="H26" s="208">
        <v>7708</v>
      </c>
      <c r="I26" s="208">
        <v>8927</v>
      </c>
      <c r="J26" s="208">
        <v>8965</v>
      </c>
      <c r="K26" s="208">
        <v>7009</v>
      </c>
      <c r="L26" s="208">
        <v>6361</v>
      </c>
      <c r="M26" s="169">
        <v>5435</v>
      </c>
      <c r="N26" s="169">
        <v>3776</v>
      </c>
      <c r="O26" s="169">
        <v>3693</v>
      </c>
      <c r="P26" s="169">
        <v>3524</v>
      </c>
      <c r="Q26" s="169">
        <v>3901</v>
      </c>
      <c r="R26" s="169">
        <v>4023</v>
      </c>
      <c r="S26" s="169">
        <v>4169</v>
      </c>
      <c r="T26" s="169">
        <v>4175</v>
      </c>
      <c r="U26" s="169">
        <v>4158</v>
      </c>
      <c r="V26" s="87"/>
    </row>
    <row r="27" spans="1:22" ht="15" customHeight="1" x14ac:dyDescent="0.15">
      <c r="A27" s="80"/>
      <c r="B27" s="21" t="s">
        <v>43</v>
      </c>
      <c r="C27" s="220">
        <v>0</v>
      </c>
      <c r="D27" s="220">
        <v>0</v>
      </c>
      <c r="E27" s="208">
        <v>0</v>
      </c>
      <c r="F27" s="208">
        <v>0</v>
      </c>
      <c r="G27" s="208">
        <v>0</v>
      </c>
      <c r="H27" s="208">
        <v>0</v>
      </c>
      <c r="I27" s="208">
        <v>0</v>
      </c>
      <c r="J27" s="208">
        <v>0</v>
      </c>
      <c r="K27" s="208">
        <v>0</v>
      </c>
      <c r="L27" s="208">
        <v>0</v>
      </c>
      <c r="M27" s="169">
        <v>0</v>
      </c>
      <c r="N27" s="169">
        <v>0</v>
      </c>
      <c r="O27" s="169">
        <v>0</v>
      </c>
      <c r="P27" s="169">
        <v>0</v>
      </c>
      <c r="Q27" s="169">
        <v>0</v>
      </c>
      <c r="R27" s="169">
        <v>0</v>
      </c>
      <c r="S27" s="169">
        <v>0</v>
      </c>
      <c r="T27" s="169">
        <v>0</v>
      </c>
      <c r="U27" s="169">
        <v>0</v>
      </c>
      <c r="V27" s="87"/>
    </row>
    <row r="28" spans="1:22" ht="15" customHeight="1" x14ac:dyDescent="0.15">
      <c r="A28" s="80"/>
      <c r="B28" s="79" t="s">
        <v>44</v>
      </c>
      <c r="C28" s="220">
        <v>0</v>
      </c>
      <c r="D28" s="220">
        <v>0</v>
      </c>
      <c r="E28" s="208">
        <v>0</v>
      </c>
      <c r="F28" s="208">
        <v>0</v>
      </c>
      <c r="G28" s="208">
        <v>0</v>
      </c>
      <c r="H28" s="208">
        <v>0</v>
      </c>
      <c r="I28" s="208">
        <v>0</v>
      </c>
      <c r="J28" s="208">
        <v>0</v>
      </c>
      <c r="K28" s="208">
        <v>0</v>
      </c>
      <c r="L28" s="208">
        <v>0</v>
      </c>
      <c r="M28" s="169">
        <v>0</v>
      </c>
      <c r="N28" s="169">
        <v>0</v>
      </c>
      <c r="O28" s="169">
        <v>0</v>
      </c>
      <c r="P28" s="169">
        <v>0</v>
      </c>
      <c r="Q28" s="169">
        <v>0</v>
      </c>
      <c r="R28" s="169">
        <v>0</v>
      </c>
      <c r="S28" s="169">
        <v>0</v>
      </c>
      <c r="T28" s="169">
        <v>0</v>
      </c>
      <c r="U28" s="169">
        <v>0</v>
      </c>
      <c r="V28" s="87"/>
    </row>
    <row r="29" spans="1:22" ht="15" customHeight="1" x14ac:dyDescent="0.15">
      <c r="A29" s="80"/>
      <c r="B29" s="21" t="s">
        <v>45</v>
      </c>
      <c r="C29" s="220">
        <v>0</v>
      </c>
      <c r="D29" s="220">
        <v>0</v>
      </c>
      <c r="E29" s="208">
        <v>0</v>
      </c>
      <c r="F29" s="208">
        <v>0</v>
      </c>
      <c r="G29" s="208">
        <v>0</v>
      </c>
      <c r="H29" s="208">
        <v>0</v>
      </c>
      <c r="I29" s="208">
        <v>0</v>
      </c>
      <c r="J29" s="208">
        <v>0</v>
      </c>
      <c r="K29" s="208">
        <v>0</v>
      </c>
      <c r="L29" s="208">
        <v>0</v>
      </c>
      <c r="M29" s="169">
        <v>0</v>
      </c>
      <c r="N29" s="169">
        <v>17</v>
      </c>
      <c r="O29" s="169">
        <v>10</v>
      </c>
      <c r="P29" s="169">
        <v>88</v>
      </c>
      <c r="Q29" s="169">
        <v>35</v>
      </c>
      <c r="R29" s="169">
        <v>34</v>
      </c>
      <c r="S29" s="169">
        <v>29</v>
      </c>
      <c r="T29" s="169">
        <v>30.125599999999999</v>
      </c>
      <c r="U29" s="169">
        <v>29.125599999999999</v>
      </c>
      <c r="V29" s="87"/>
    </row>
    <row r="30" spans="1:22" ht="15" customHeight="1" x14ac:dyDescent="0.15">
      <c r="A30" s="80"/>
      <c r="B30" s="21" t="s">
        <v>46</v>
      </c>
      <c r="C30" s="220">
        <v>0</v>
      </c>
      <c r="D30" s="220">
        <v>0</v>
      </c>
      <c r="E30" s="208">
        <v>0</v>
      </c>
      <c r="F30" s="208">
        <v>0</v>
      </c>
      <c r="G30" s="208">
        <v>0</v>
      </c>
      <c r="H30" s="208">
        <v>0</v>
      </c>
      <c r="I30" s="208">
        <v>0</v>
      </c>
      <c r="J30" s="208">
        <v>0</v>
      </c>
      <c r="K30" s="208">
        <v>0</v>
      </c>
      <c r="L30" s="208">
        <v>0</v>
      </c>
      <c r="M30" s="169">
        <v>0</v>
      </c>
      <c r="N30" s="169">
        <v>0</v>
      </c>
      <c r="O30" s="169">
        <v>0</v>
      </c>
      <c r="P30" s="169">
        <v>0</v>
      </c>
      <c r="Q30" s="169">
        <v>0</v>
      </c>
      <c r="R30" s="169">
        <v>0</v>
      </c>
      <c r="S30" s="169">
        <v>0</v>
      </c>
      <c r="T30" s="169">
        <v>0</v>
      </c>
      <c r="U30" s="169">
        <v>0</v>
      </c>
      <c r="V30" s="87"/>
    </row>
    <row r="31" spans="1:22" ht="15" customHeight="1" thickBot="1" x14ac:dyDescent="0.2">
      <c r="A31" s="85"/>
      <c r="B31" s="453" t="s">
        <v>47</v>
      </c>
      <c r="C31" s="459">
        <v>0</v>
      </c>
      <c r="D31" s="459">
        <v>0</v>
      </c>
      <c r="E31" s="457">
        <v>0</v>
      </c>
      <c r="F31" s="457">
        <v>0</v>
      </c>
      <c r="G31" s="457">
        <v>0</v>
      </c>
      <c r="H31" s="457">
        <v>0</v>
      </c>
      <c r="I31" s="457">
        <v>0</v>
      </c>
      <c r="J31" s="457">
        <v>0</v>
      </c>
      <c r="K31" s="457">
        <v>0</v>
      </c>
      <c r="L31" s="457">
        <v>0</v>
      </c>
      <c r="M31" s="460">
        <v>0</v>
      </c>
      <c r="N31" s="460">
        <v>0</v>
      </c>
      <c r="O31" s="460">
        <v>0</v>
      </c>
      <c r="P31" s="460">
        <v>0</v>
      </c>
      <c r="Q31" s="460">
        <v>0</v>
      </c>
      <c r="R31" s="460">
        <v>0</v>
      </c>
      <c r="S31" s="460">
        <v>0</v>
      </c>
      <c r="T31" s="460">
        <v>0</v>
      </c>
      <c r="U31" s="460">
        <v>0</v>
      </c>
      <c r="V31" s="87"/>
    </row>
    <row r="32" spans="1:22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19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</row>
    <row r="34" spans="1:19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</row>
    <row r="35" spans="1:19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19" ht="13.35" customHeight="1" x14ac:dyDescent="0.25">
      <c r="A36" s="875"/>
      <c r="B36" s="875"/>
      <c r="C36" s="875"/>
      <c r="D36" s="875"/>
      <c r="E36" s="875"/>
      <c r="F36" s="875"/>
      <c r="G36" s="875"/>
      <c r="H36" s="87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4">
    <tabColor theme="9" tint="0.59999389629810485"/>
  </sheetPr>
  <dimension ref="A2:Y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16384" width="7" style="79"/>
  </cols>
  <sheetData>
    <row r="2" spans="1:25" ht="13.35" customHeight="1" x14ac:dyDescent="0.25">
      <c r="A2" s="216" t="s">
        <v>431</v>
      </c>
      <c r="B2" s="217"/>
    </row>
    <row r="3" spans="1:25" ht="13.35" customHeight="1" x14ac:dyDescent="0.15">
      <c r="A3" s="218" t="s">
        <v>218</v>
      </c>
      <c r="B3" s="218"/>
    </row>
    <row r="4" spans="1:25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</row>
    <row r="5" spans="1:25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314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5" ht="18" customHeight="1" x14ac:dyDescent="0.15">
      <c r="A6" s="1030" t="s">
        <v>93</v>
      </c>
      <c r="B6" s="1030"/>
      <c r="C6" s="666">
        <f t="shared" ref="C6:N6" si="0">(C8+C9+C10+C11+C12+C13+C14+C15+C16+C17+C18+C19+C20+C21+C22+C23+C24+C25+C26+C27+C28+C29+C30+C31)</f>
        <v>6617</v>
      </c>
      <c r="D6" s="666">
        <f t="shared" si="0"/>
        <v>6771</v>
      </c>
      <c r="E6" s="662">
        <f t="shared" si="0"/>
        <v>6684</v>
      </c>
      <c r="F6" s="662">
        <f t="shared" si="0"/>
        <v>6420</v>
      </c>
      <c r="G6" s="662">
        <f t="shared" si="0"/>
        <v>6152</v>
      </c>
      <c r="H6" s="662">
        <f t="shared" si="0"/>
        <v>6133</v>
      </c>
      <c r="I6" s="662">
        <f t="shared" si="0"/>
        <v>6151</v>
      </c>
      <c r="J6" s="662">
        <f t="shared" si="0"/>
        <v>6245</v>
      </c>
      <c r="K6" s="662">
        <f t="shared" si="0"/>
        <v>6439</v>
      </c>
      <c r="L6" s="662">
        <f t="shared" si="0"/>
        <v>6167</v>
      </c>
      <c r="M6" s="662">
        <f t="shared" si="0"/>
        <v>5900</v>
      </c>
      <c r="N6" s="662">
        <f t="shared" si="0"/>
        <v>5827</v>
      </c>
      <c r="O6" s="662">
        <f t="shared" ref="O6:U6" si="1">(O8+O9+O10+O11+O12+O13+O14+O15+O16+O17+O18+O19+O20+O21+O22+O23+O24+O25+O26+O27+O28+O29+O30+O31)</f>
        <v>5494</v>
      </c>
      <c r="P6" s="662">
        <f t="shared" si="1"/>
        <v>4966</v>
      </c>
      <c r="Q6" s="662">
        <f t="shared" si="1"/>
        <v>5100</v>
      </c>
      <c r="R6" s="662">
        <f t="shared" si="1"/>
        <v>4957.4344300000012</v>
      </c>
      <c r="S6" s="662">
        <f t="shared" si="1"/>
        <v>4948.0020000000004</v>
      </c>
      <c r="T6" s="662">
        <f t="shared" ref="T6" si="2">(T8+T9+T10+T11+T12+T13+T14+T15+T16+T17+T18+T19+T20+T21+T22+T23+T24+T25+T26+T27+T28+T29+T30+T31)</f>
        <v>4929.125634</v>
      </c>
      <c r="U6" s="662">
        <f t="shared" si="1"/>
        <v>4940.988238451604</v>
      </c>
    </row>
    <row r="7" spans="1:25" ht="3" customHeight="1" x14ac:dyDescent="0.15">
      <c r="A7" s="80"/>
      <c r="B7" s="81"/>
      <c r="C7" s="221"/>
      <c r="D7" s="221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</row>
    <row r="8" spans="1:25" ht="15" customHeight="1" x14ac:dyDescent="0.15">
      <c r="A8" s="80"/>
      <c r="B8" s="21" t="s">
        <v>19</v>
      </c>
      <c r="C8" s="222">
        <v>274</v>
      </c>
      <c r="D8" s="222">
        <v>261</v>
      </c>
      <c r="E8" s="208">
        <v>226</v>
      </c>
      <c r="F8" s="208">
        <v>215</v>
      </c>
      <c r="G8" s="208">
        <v>260</v>
      </c>
      <c r="H8" s="208">
        <v>283</v>
      </c>
      <c r="I8" s="208">
        <v>256</v>
      </c>
      <c r="J8" s="208">
        <v>266</v>
      </c>
      <c r="K8" s="208">
        <v>258</v>
      </c>
      <c r="L8" s="208">
        <v>292</v>
      </c>
      <c r="M8" s="169">
        <v>252</v>
      </c>
      <c r="N8" s="169">
        <v>205</v>
      </c>
      <c r="O8" s="169">
        <v>378</v>
      </c>
      <c r="P8" s="169">
        <v>273</v>
      </c>
      <c r="Q8" s="169">
        <v>220</v>
      </c>
      <c r="R8" s="169">
        <v>203.9</v>
      </c>
      <c r="S8" s="169">
        <v>189</v>
      </c>
      <c r="T8" s="169">
        <v>191.5</v>
      </c>
      <c r="U8" s="169">
        <v>245.68</v>
      </c>
      <c r="W8" s="590"/>
      <c r="X8" s="590"/>
      <c r="Y8" s="590"/>
    </row>
    <row r="9" spans="1:25" ht="15" customHeight="1" x14ac:dyDescent="0.15">
      <c r="A9" s="80"/>
      <c r="B9" s="21" t="s">
        <v>20</v>
      </c>
      <c r="C9" s="222">
        <v>1970</v>
      </c>
      <c r="D9" s="222">
        <v>2250</v>
      </c>
      <c r="E9" s="208">
        <v>2114</v>
      </c>
      <c r="F9" s="208">
        <v>2190</v>
      </c>
      <c r="G9" s="208">
        <v>1819</v>
      </c>
      <c r="H9" s="208">
        <v>1854</v>
      </c>
      <c r="I9" s="208">
        <v>1833</v>
      </c>
      <c r="J9" s="208">
        <v>1923</v>
      </c>
      <c r="K9" s="208">
        <v>1990</v>
      </c>
      <c r="L9" s="208">
        <v>1895</v>
      </c>
      <c r="M9" s="169">
        <v>1781</v>
      </c>
      <c r="N9" s="169">
        <v>1666</v>
      </c>
      <c r="O9" s="169">
        <v>1377</v>
      </c>
      <c r="P9" s="169">
        <v>1128</v>
      </c>
      <c r="Q9" s="169">
        <v>1283</v>
      </c>
      <c r="R9" s="169">
        <v>1306.8</v>
      </c>
      <c r="S9" s="169">
        <v>1330.4</v>
      </c>
      <c r="T9" s="169">
        <v>1350.5</v>
      </c>
      <c r="U9" s="169">
        <v>1350.8056408929185</v>
      </c>
      <c r="W9" s="590"/>
      <c r="X9" s="590"/>
      <c r="Y9" s="590"/>
    </row>
    <row r="10" spans="1:25" ht="15" customHeight="1" x14ac:dyDescent="0.15">
      <c r="A10" s="80"/>
      <c r="B10" s="21" t="s">
        <v>21</v>
      </c>
      <c r="C10" s="222">
        <v>569</v>
      </c>
      <c r="D10" s="222">
        <v>536</v>
      </c>
      <c r="E10" s="208">
        <v>564</v>
      </c>
      <c r="F10" s="208">
        <v>473</v>
      </c>
      <c r="G10" s="208">
        <v>481</v>
      </c>
      <c r="H10" s="208">
        <v>434</v>
      </c>
      <c r="I10" s="208">
        <v>491</v>
      </c>
      <c r="J10" s="208">
        <v>384</v>
      </c>
      <c r="K10" s="208">
        <v>353</v>
      </c>
      <c r="L10" s="208">
        <v>365</v>
      </c>
      <c r="M10" s="208">
        <v>310</v>
      </c>
      <c r="N10" s="208">
        <v>385</v>
      </c>
      <c r="O10" s="208">
        <v>456</v>
      </c>
      <c r="P10" s="208">
        <v>416</v>
      </c>
      <c r="Q10" s="208">
        <v>375</v>
      </c>
      <c r="R10" s="208">
        <v>344.7</v>
      </c>
      <c r="S10" s="208">
        <v>312.39999999999998</v>
      </c>
      <c r="T10" s="208">
        <v>295.10000000000002</v>
      </c>
      <c r="U10" s="208">
        <v>275.60578099999998</v>
      </c>
      <c r="V10" s="87"/>
      <c r="W10" s="590"/>
      <c r="X10" s="590"/>
      <c r="Y10" s="590"/>
    </row>
    <row r="11" spans="1:25" ht="15" customHeight="1" x14ac:dyDescent="0.15">
      <c r="A11" s="80"/>
      <c r="B11" s="21" t="s">
        <v>22</v>
      </c>
      <c r="C11" s="222">
        <v>496</v>
      </c>
      <c r="D11" s="222">
        <v>516</v>
      </c>
      <c r="E11" s="208">
        <v>519</v>
      </c>
      <c r="F11" s="208">
        <v>531</v>
      </c>
      <c r="G11" s="208">
        <v>538</v>
      </c>
      <c r="H11" s="208">
        <v>543</v>
      </c>
      <c r="I11" s="208">
        <v>546</v>
      </c>
      <c r="J11" s="208">
        <v>548</v>
      </c>
      <c r="K11" s="208">
        <v>554</v>
      </c>
      <c r="L11" s="208">
        <v>560</v>
      </c>
      <c r="M11" s="169">
        <v>573</v>
      </c>
      <c r="N11" s="169">
        <v>579</v>
      </c>
      <c r="O11" s="169">
        <v>453</v>
      </c>
      <c r="P11" s="169">
        <v>451</v>
      </c>
      <c r="Q11" s="169">
        <v>437</v>
      </c>
      <c r="R11" s="169">
        <v>455.7</v>
      </c>
      <c r="S11" s="169">
        <v>472.1</v>
      </c>
      <c r="T11" s="169">
        <v>460.1</v>
      </c>
      <c r="U11" s="169">
        <v>465.71014800000006</v>
      </c>
      <c r="V11" s="87"/>
      <c r="W11" s="590"/>
      <c r="X11" s="590"/>
      <c r="Y11" s="590"/>
    </row>
    <row r="12" spans="1:25" ht="15" customHeight="1" x14ac:dyDescent="0.15">
      <c r="A12" s="80"/>
      <c r="B12" s="21" t="s">
        <v>23</v>
      </c>
      <c r="C12" s="222">
        <v>339</v>
      </c>
      <c r="D12" s="222">
        <v>359</v>
      </c>
      <c r="E12" s="208">
        <v>366</v>
      </c>
      <c r="F12" s="208">
        <v>333</v>
      </c>
      <c r="G12" s="208">
        <v>333</v>
      </c>
      <c r="H12" s="208">
        <v>329</v>
      </c>
      <c r="I12" s="208">
        <v>324</v>
      </c>
      <c r="J12" s="208">
        <v>305</v>
      </c>
      <c r="K12" s="208">
        <v>323</v>
      </c>
      <c r="L12" s="208">
        <v>308</v>
      </c>
      <c r="M12" s="169">
        <v>299</v>
      </c>
      <c r="N12" s="169">
        <v>328</v>
      </c>
      <c r="O12" s="169">
        <v>234</v>
      </c>
      <c r="P12" s="169">
        <v>250</v>
      </c>
      <c r="Q12" s="169">
        <v>296</v>
      </c>
      <c r="R12" s="169">
        <v>256.89999999999998</v>
      </c>
      <c r="S12" s="169">
        <v>248.7</v>
      </c>
      <c r="T12" s="169">
        <v>250</v>
      </c>
      <c r="U12" s="169">
        <v>239.55155900000005</v>
      </c>
      <c r="V12" s="87"/>
      <c r="W12" s="590"/>
      <c r="X12" s="590"/>
      <c r="Y12" s="590"/>
    </row>
    <row r="13" spans="1:25" ht="15" customHeight="1" x14ac:dyDescent="0.15">
      <c r="A13" s="80"/>
      <c r="B13" s="21" t="s">
        <v>27</v>
      </c>
      <c r="C13" s="222">
        <v>27</v>
      </c>
      <c r="D13" s="222">
        <v>27</v>
      </c>
      <c r="E13" s="208">
        <v>32</v>
      </c>
      <c r="F13" s="208">
        <v>25</v>
      </c>
      <c r="G13" s="208">
        <v>29</v>
      </c>
      <c r="H13" s="208">
        <v>39</v>
      </c>
      <c r="I13" s="208">
        <v>40</v>
      </c>
      <c r="J13" s="208">
        <v>46</v>
      </c>
      <c r="K13" s="208">
        <v>45</v>
      </c>
      <c r="L13" s="208">
        <v>54</v>
      </c>
      <c r="M13" s="208">
        <v>59</v>
      </c>
      <c r="N13" s="208">
        <v>58</v>
      </c>
      <c r="O13" s="208">
        <v>57</v>
      </c>
      <c r="P13" s="208">
        <v>57</v>
      </c>
      <c r="Q13" s="208">
        <v>60</v>
      </c>
      <c r="R13" s="208">
        <v>52.9</v>
      </c>
      <c r="S13" s="208">
        <v>54.1</v>
      </c>
      <c r="T13" s="208">
        <v>57.7</v>
      </c>
      <c r="U13" s="208">
        <v>60.242899999999992</v>
      </c>
      <c r="V13" s="87"/>
      <c r="W13" s="590"/>
      <c r="X13" s="590"/>
      <c r="Y13" s="590"/>
    </row>
    <row r="14" spans="1:25" ht="15" customHeight="1" x14ac:dyDescent="0.15">
      <c r="A14" s="80"/>
      <c r="B14" s="21" t="s">
        <v>28</v>
      </c>
      <c r="C14" s="222">
        <v>198</v>
      </c>
      <c r="D14" s="222">
        <v>207</v>
      </c>
      <c r="E14" s="208">
        <v>171</v>
      </c>
      <c r="F14" s="208">
        <v>174</v>
      </c>
      <c r="G14" s="208">
        <v>140</v>
      </c>
      <c r="H14" s="208">
        <v>155</v>
      </c>
      <c r="I14" s="208">
        <v>144</v>
      </c>
      <c r="J14" s="208">
        <v>145</v>
      </c>
      <c r="K14" s="208">
        <v>153</v>
      </c>
      <c r="L14" s="208">
        <v>154</v>
      </c>
      <c r="M14" s="169">
        <v>174</v>
      </c>
      <c r="N14" s="169">
        <v>210</v>
      </c>
      <c r="O14" s="169">
        <v>214</v>
      </c>
      <c r="P14" s="169">
        <v>218</v>
      </c>
      <c r="Q14" s="169">
        <v>219</v>
      </c>
      <c r="R14" s="169">
        <v>214</v>
      </c>
      <c r="S14" s="169">
        <v>205.3</v>
      </c>
      <c r="T14" s="169">
        <v>205.7</v>
      </c>
      <c r="U14" s="169">
        <v>207.69611122036457</v>
      </c>
      <c r="V14" s="87"/>
      <c r="W14" s="590"/>
      <c r="X14" s="590"/>
      <c r="Y14" s="590"/>
    </row>
    <row r="15" spans="1:25" ht="15" customHeight="1" x14ac:dyDescent="0.15">
      <c r="A15" s="80"/>
      <c r="B15" s="21" t="s">
        <v>29</v>
      </c>
      <c r="C15" s="222">
        <v>785</v>
      </c>
      <c r="D15" s="222">
        <v>769</v>
      </c>
      <c r="E15" s="208">
        <v>755</v>
      </c>
      <c r="F15" s="208">
        <v>743</v>
      </c>
      <c r="G15" s="208">
        <v>751</v>
      </c>
      <c r="H15" s="208">
        <v>709</v>
      </c>
      <c r="I15" s="208">
        <v>731</v>
      </c>
      <c r="J15" s="208">
        <v>719</v>
      </c>
      <c r="K15" s="208">
        <v>747</v>
      </c>
      <c r="L15" s="208">
        <v>758</v>
      </c>
      <c r="M15" s="169">
        <v>725</v>
      </c>
      <c r="N15" s="169">
        <v>659</v>
      </c>
      <c r="O15" s="169">
        <v>603</v>
      </c>
      <c r="P15" s="169">
        <v>533</v>
      </c>
      <c r="Q15" s="169">
        <v>533</v>
      </c>
      <c r="R15" s="169">
        <v>498.6</v>
      </c>
      <c r="S15" s="169">
        <v>473</v>
      </c>
      <c r="T15" s="169">
        <v>457.3</v>
      </c>
      <c r="U15" s="169">
        <v>462.39848799999999</v>
      </c>
      <c r="V15" s="87"/>
      <c r="W15" s="590"/>
      <c r="X15" s="590"/>
      <c r="Y15" s="590"/>
    </row>
    <row r="16" spans="1:25" ht="15" customHeight="1" x14ac:dyDescent="0.15">
      <c r="A16" s="80"/>
      <c r="B16" s="21" t="s">
        <v>30</v>
      </c>
      <c r="C16" s="222">
        <v>229</v>
      </c>
      <c r="D16" s="222">
        <v>235</v>
      </c>
      <c r="E16" s="208">
        <v>231</v>
      </c>
      <c r="F16" s="208">
        <v>203</v>
      </c>
      <c r="G16" s="208">
        <v>186</v>
      </c>
      <c r="H16" s="208">
        <v>189</v>
      </c>
      <c r="I16" s="208">
        <v>196</v>
      </c>
      <c r="J16" s="208">
        <v>216</v>
      </c>
      <c r="K16" s="208">
        <v>231</v>
      </c>
      <c r="L16" s="208">
        <v>228</v>
      </c>
      <c r="M16" s="208">
        <v>223</v>
      </c>
      <c r="N16" s="208">
        <v>228</v>
      </c>
      <c r="O16" s="208">
        <v>211</v>
      </c>
      <c r="P16" s="208">
        <v>198</v>
      </c>
      <c r="Q16" s="208">
        <v>247</v>
      </c>
      <c r="R16" s="208">
        <v>280.39999999999998</v>
      </c>
      <c r="S16" s="208">
        <v>294.10000000000002</v>
      </c>
      <c r="T16" s="208">
        <v>306.5</v>
      </c>
      <c r="U16" s="208">
        <v>307.7304122964286</v>
      </c>
      <c r="V16" s="87"/>
      <c r="W16" s="590"/>
      <c r="X16" s="590"/>
      <c r="Y16" s="590"/>
    </row>
    <row r="17" spans="1:25" ht="15" customHeight="1" x14ac:dyDescent="0.15">
      <c r="A17" s="80"/>
      <c r="B17" s="21" t="s">
        <v>31</v>
      </c>
      <c r="C17" s="222">
        <v>214</v>
      </c>
      <c r="D17" s="222">
        <v>233</v>
      </c>
      <c r="E17" s="208">
        <v>267</v>
      </c>
      <c r="F17" s="208">
        <v>246</v>
      </c>
      <c r="G17" s="208">
        <v>250</v>
      </c>
      <c r="H17" s="208">
        <v>240</v>
      </c>
      <c r="I17" s="208">
        <v>221</v>
      </c>
      <c r="J17" s="208">
        <v>211</v>
      </c>
      <c r="K17" s="208">
        <v>213</v>
      </c>
      <c r="L17" s="208">
        <v>232</v>
      </c>
      <c r="M17" s="169">
        <v>218</v>
      </c>
      <c r="N17" s="169">
        <v>222</v>
      </c>
      <c r="O17" s="169">
        <v>242</v>
      </c>
      <c r="P17" s="169">
        <v>251</v>
      </c>
      <c r="Q17" s="169">
        <v>237</v>
      </c>
      <c r="R17" s="169">
        <v>239.2</v>
      </c>
      <c r="S17" s="169">
        <v>248.2</v>
      </c>
      <c r="T17" s="169">
        <v>244</v>
      </c>
      <c r="U17" s="169">
        <v>244.6914830031034</v>
      </c>
      <c r="V17" s="87"/>
      <c r="W17" s="590"/>
      <c r="X17" s="590"/>
      <c r="Y17" s="590"/>
    </row>
    <row r="18" spans="1:25" ht="15" customHeight="1" x14ac:dyDescent="0.15">
      <c r="A18" s="80"/>
      <c r="B18" s="21" t="s">
        <v>32</v>
      </c>
      <c r="C18" s="222">
        <v>11</v>
      </c>
      <c r="D18" s="222">
        <v>15</v>
      </c>
      <c r="E18" s="208">
        <v>30</v>
      </c>
      <c r="F18" s="208">
        <v>25</v>
      </c>
      <c r="G18" s="208">
        <v>21</v>
      </c>
      <c r="H18" s="208">
        <v>23</v>
      </c>
      <c r="I18" s="208">
        <v>27</v>
      </c>
      <c r="J18" s="208">
        <v>33</v>
      </c>
      <c r="K18" s="208">
        <v>21</v>
      </c>
      <c r="L18" s="208">
        <v>20</v>
      </c>
      <c r="M18" s="169">
        <v>18</v>
      </c>
      <c r="N18" s="169">
        <v>14</v>
      </c>
      <c r="O18" s="169">
        <v>14</v>
      </c>
      <c r="P18" s="169">
        <v>13</v>
      </c>
      <c r="Q18" s="169">
        <v>12</v>
      </c>
      <c r="R18" s="169">
        <v>11</v>
      </c>
      <c r="S18" s="169">
        <v>11.9</v>
      </c>
      <c r="T18" s="169">
        <v>12.3</v>
      </c>
      <c r="U18" s="169">
        <v>12.948128047400001</v>
      </c>
      <c r="V18" s="87"/>
      <c r="W18" s="590"/>
      <c r="X18" s="590"/>
      <c r="Y18" s="590"/>
    </row>
    <row r="19" spans="1:25" ht="15" customHeight="1" x14ac:dyDescent="0.15">
      <c r="A19" s="80"/>
      <c r="B19" s="21" t="s">
        <v>33</v>
      </c>
      <c r="C19" s="222">
        <v>14</v>
      </c>
      <c r="D19" s="222">
        <v>13</v>
      </c>
      <c r="E19" s="208">
        <v>14</v>
      </c>
      <c r="F19" s="208">
        <v>15</v>
      </c>
      <c r="G19" s="208">
        <v>14</v>
      </c>
      <c r="H19" s="208">
        <v>18</v>
      </c>
      <c r="I19" s="208">
        <v>21</v>
      </c>
      <c r="J19" s="208">
        <v>26</v>
      </c>
      <c r="K19" s="208">
        <v>27</v>
      </c>
      <c r="L19" s="208">
        <v>33</v>
      </c>
      <c r="M19" s="169">
        <v>42</v>
      </c>
      <c r="N19" s="169">
        <v>41</v>
      </c>
      <c r="O19" s="169">
        <v>48</v>
      </c>
      <c r="P19" s="169">
        <v>56</v>
      </c>
      <c r="Q19" s="169">
        <v>44</v>
      </c>
      <c r="R19" s="169">
        <v>35.799999999999997</v>
      </c>
      <c r="S19" s="169">
        <v>38.1</v>
      </c>
      <c r="T19" s="169">
        <v>41.9</v>
      </c>
      <c r="U19" s="169">
        <v>40.052799999999998</v>
      </c>
      <c r="V19" s="87"/>
      <c r="W19" s="590"/>
      <c r="X19" s="590"/>
      <c r="Y19" s="590"/>
    </row>
    <row r="20" spans="1:25" ht="15" customHeight="1" x14ac:dyDescent="0.15">
      <c r="A20" s="80"/>
      <c r="B20" s="21" t="s">
        <v>34</v>
      </c>
      <c r="C20" s="222">
        <v>532</v>
      </c>
      <c r="D20" s="222">
        <v>400</v>
      </c>
      <c r="E20" s="208">
        <v>395</v>
      </c>
      <c r="F20" s="208">
        <v>381</v>
      </c>
      <c r="G20" s="208">
        <v>450</v>
      </c>
      <c r="H20" s="208">
        <v>420</v>
      </c>
      <c r="I20" s="208">
        <v>393</v>
      </c>
      <c r="J20" s="208">
        <v>436</v>
      </c>
      <c r="K20" s="208">
        <v>499</v>
      </c>
      <c r="L20" s="208">
        <v>460</v>
      </c>
      <c r="M20" s="169">
        <v>420</v>
      </c>
      <c r="N20" s="169">
        <v>345</v>
      </c>
      <c r="O20" s="169">
        <v>369</v>
      </c>
      <c r="P20" s="169">
        <v>309</v>
      </c>
      <c r="Q20" s="169">
        <v>335</v>
      </c>
      <c r="R20" s="169">
        <v>308.60000000000002</v>
      </c>
      <c r="S20" s="169">
        <v>294.89999999999998</v>
      </c>
      <c r="T20" s="169">
        <v>286.7</v>
      </c>
      <c r="U20" s="169">
        <v>278.35328000000004</v>
      </c>
      <c r="V20" s="87"/>
      <c r="W20" s="590"/>
      <c r="X20" s="590"/>
      <c r="Y20" s="590"/>
    </row>
    <row r="21" spans="1:25" ht="15" customHeight="1" x14ac:dyDescent="0.15">
      <c r="A21" s="80"/>
      <c r="B21" s="21" t="s">
        <v>35</v>
      </c>
      <c r="C21" s="222">
        <v>113</v>
      </c>
      <c r="D21" s="222">
        <v>115</v>
      </c>
      <c r="E21" s="208">
        <v>138</v>
      </c>
      <c r="F21" s="208">
        <v>111</v>
      </c>
      <c r="G21" s="208">
        <v>83</v>
      </c>
      <c r="H21" s="208">
        <v>67</v>
      </c>
      <c r="I21" s="208">
        <v>63</v>
      </c>
      <c r="J21" s="208">
        <v>68</v>
      </c>
      <c r="K21" s="208">
        <v>80</v>
      </c>
      <c r="L21" s="208">
        <v>86</v>
      </c>
      <c r="M21" s="169">
        <v>93</v>
      </c>
      <c r="N21" s="169">
        <v>181</v>
      </c>
      <c r="O21" s="169">
        <v>178</v>
      </c>
      <c r="P21" s="169">
        <v>169</v>
      </c>
      <c r="Q21" s="169">
        <v>130</v>
      </c>
      <c r="R21" s="169">
        <v>114.6</v>
      </c>
      <c r="S21" s="169">
        <v>122</v>
      </c>
      <c r="T21" s="169">
        <v>127.9</v>
      </c>
      <c r="U21" s="169">
        <v>118.53600000000002</v>
      </c>
      <c r="V21" s="87"/>
      <c r="W21" s="590"/>
      <c r="X21" s="590"/>
      <c r="Y21" s="590"/>
    </row>
    <row r="22" spans="1:25" ht="15" customHeight="1" x14ac:dyDescent="0.15">
      <c r="A22" s="80"/>
      <c r="B22" s="21" t="s">
        <v>36</v>
      </c>
      <c r="C22" s="222">
        <v>28</v>
      </c>
      <c r="D22" s="222">
        <v>25</v>
      </c>
      <c r="E22" s="208">
        <v>27</v>
      </c>
      <c r="F22" s="208">
        <v>22</v>
      </c>
      <c r="G22" s="208">
        <v>25</v>
      </c>
      <c r="H22" s="208">
        <v>23</v>
      </c>
      <c r="I22" s="208">
        <v>20</v>
      </c>
      <c r="J22" s="208">
        <v>15</v>
      </c>
      <c r="K22" s="208">
        <v>17</v>
      </c>
      <c r="L22" s="208">
        <v>14</v>
      </c>
      <c r="M22" s="169">
        <v>14</v>
      </c>
      <c r="N22" s="169">
        <v>13</v>
      </c>
      <c r="O22" s="169">
        <v>13</v>
      </c>
      <c r="P22" s="169">
        <v>10</v>
      </c>
      <c r="Q22" s="169">
        <v>10</v>
      </c>
      <c r="R22" s="169">
        <v>12.6</v>
      </c>
      <c r="S22" s="169">
        <v>14.3</v>
      </c>
      <c r="T22" s="169">
        <v>14.2</v>
      </c>
      <c r="U22" s="169">
        <v>14.910489086571003</v>
      </c>
      <c r="V22" s="87"/>
      <c r="W22" s="590"/>
      <c r="X22" s="590"/>
      <c r="Y22" s="590"/>
    </row>
    <row r="23" spans="1:25" ht="15" customHeight="1" x14ac:dyDescent="0.15">
      <c r="A23" s="80"/>
      <c r="B23" s="21" t="s">
        <v>37</v>
      </c>
      <c r="C23" s="222">
        <v>69</v>
      </c>
      <c r="D23" s="222">
        <v>71</v>
      </c>
      <c r="E23" s="208">
        <v>68</v>
      </c>
      <c r="F23" s="208">
        <v>60</v>
      </c>
      <c r="G23" s="208">
        <v>59</v>
      </c>
      <c r="H23" s="208">
        <v>60</v>
      </c>
      <c r="I23" s="208">
        <v>60</v>
      </c>
      <c r="J23" s="208">
        <v>67</v>
      </c>
      <c r="K23" s="208">
        <v>71</v>
      </c>
      <c r="L23" s="208">
        <v>73</v>
      </c>
      <c r="M23" s="169">
        <v>71</v>
      </c>
      <c r="N23" s="169">
        <v>71</v>
      </c>
      <c r="O23" s="169">
        <v>72</v>
      </c>
      <c r="P23" s="169">
        <v>74</v>
      </c>
      <c r="Q23" s="169">
        <v>76</v>
      </c>
      <c r="R23" s="169">
        <v>82</v>
      </c>
      <c r="S23" s="169">
        <v>82.8</v>
      </c>
      <c r="T23" s="169">
        <v>85.2</v>
      </c>
      <c r="U23" s="169">
        <v>89.340983904819268</v>
      </c>
      <c r="V23" s="87"/>
      <c r="W23" s="590"/>
      <c r="X23" s="590"/>
      <c r="Y23" s="590"/>
    </row>
    <row r="24" spans="1:25" ht="15" customHeight="1" x14ac:dyDescent="0.15">
      <c r="A24" s="80"/>
      <c r="B24" s="21" t="s">
        <v>38</v>
      </c>
      <c r="C24" s="222">
        <v>525</v>
      </c>
      <c r="D24" s="222">
        <v>506</v>
      </c>
      <c r="E24" s="208">
        <v>503</v>
      </c>
      <c r="F24" s="208">
        <v>421</v>
      </c>
      <c r="G24" s="208">
        <v>443</v>
      </c>
      <c r="H24" s="208">
        <v>489</v>
      </c>
      <c r="I24" s="208">
        <v>510</v>
      </c>
      <c r="J24" s="208">
        <v>547</v>
      </c>
      <c r="K24" s="208">
        <v>586</v>
      </c>
      <c r="L24" s="208">
        <v>368</v>
      </c>
      <c r="M24" s="169">
        <v>365</v>
      </c>
      <c r="N24" s="169">
        <v>379</v>
      </c>
      <c r="O24" s="169">
        <v>336</v>
      </c>
      <c r="P24" s="169">
        <v>324</v>
      </c>
      <c r="Q24" s="169">
        <v>341</v>
      </c>
      <c r="R24" s="169">
        <v>297.7</v>
      </c>
      <c r="S24" s="169">
        <v>317.7</v>
      </c>
      <c r="T24" s="169">
        <v>305.8</v>
      </c>
      <c r="U24" s="169">
        <v>298.33839999999998</v>
      </c>
      <c r="V24" s="87"/>
      <c r="W24" s="590"/>
      <c r="X24" s="590"/>
      <c r="Y24" s="590"/>
    </row>
    <row r="25" spans="1:25" ht="15" customHeight="1" x14ac:dyDescent="0.15">
      <c r="A25" s="80"/>
      <c r="B25" s="21" t="s">
        <v>39</v>
      </c>
      <c r="C25" s="222">
        <v>140</v>
      </c>
      <c r="D25" s="222">
        <v>155</v>
      </c>
      <c r="E25" s="208">
        <v>184</v>
      </c>
      <c r="F25" s="208">
        <v>176</v>
      </c>
      <c r="G25" s="208">
        <v>192</v>
      </c>
      <c r="H25" s="208">
        <v>181</v>
      </c>
      <c r="I25" s="208">
        <v>183</v>
      </c>
      <c r="J25" s="208">
        <v>192</v>
      </c>
      <c r="K25" s="208">
        <v>195</v>
      </c>
      <c r="L25" s="208">
        <v>196</v>
      </c>
      <c r="M25" s="169">
        <v>198</v>
      </c>
      <c r="N25" s="169">
        <v>196</v>
      </c>
      <c r="O25" s="169">
        <v>194</v>
      </c>
      <c r="P25" s="169">
        <v>191</v>
      </c>
      <c r="Q25" s="169">
        <v>195</v>
      </c>
      <c r="R25" s="169">
        <v>190.1</v>
      </c>
      <c r="S25" s="169">
        <v>185.1</v>
      </c>
      <c r="T25" s="169">
        <v>182.6</v>
      </c>
      <c r="U25" s="169">
        <v>174.25475400000002</v>
      </c>
      <c r="V25" s="87"/>
      <c r="W25" s="590"/>
      <c r="X25" s="590"/>
      <c r="Y25" s="590"/>
    </row>
    <row r="26" spans="1:25" ht="15" customHeight="1" x14ac:dyDescent="0.15">
      <c r="A26" s="80"/>
      <c r="B26" s="21" t="s">
        <v>42</v>
      </c>
      <c r="C26" s="222">
        <v>84</v>
      </c>
      <c r="D26" s="222">
        <v>78</v>
      </c>
      <c r="E26" s="208">
        <v>80</v>
      </c>
      <c r="F26" s="208">
        <v>76</v>
      </c>
      <c r="G26" s="208">
        <v>78</v>
      </c>
      <c r="H26" s="208">
        <v>77</v>
      </c>
      <c r="I26" s="208">
        <v>92</v>
      </c>
      <c r="J26" s="208">
        <v>98</v>
      </c>
      <c r="K26" s="208">
        <v>76</v>
      </c>
      <c r="L26" s="208">
        <v>71</v>
      </c>
      <c r="M26" s="169">
        <v>65</v>
      </c>
      <c r="N26" s="169">
        <v>47</v>
      </c>
      <c r="O26" s="169">
        <v>45</v>
      </c>
      <c r="P26" s="169">
        <v>44</v>
      </c>
      <c r="Q26" s="169">
        <v>50</v>
      </c>
      <c r="R26" s="169">
        <v>51.6</v>
      </c>
      <c r="S26" s="169">
        <v>53.8</v>
      </c>
      <c r="T26" s="169">
        <v>53.8</v>
      </c>
      <c r="U26" s="169">
        <v>53.827200000000012</v>
      </c>
      <c r="V26" s="87"/>
      <c r="W26" s="590"/>
      <c r="X26" s="590"/>
      <c r="Y26" s="590"/>
    </row>
    <row r="27" spans="1:25" ht="15" customHeight="1" x14ac:dyDescent="0.15">
      <c r="A27" s="80"/>
      <c r="B27" s="21" t="s">
        <v>43</v>
      </c>
      <c r="C27" s="222">
        <v>0</v>
      </c>
      <c r="D27" s="222">
        <v>0</v>
      </c>
      <c r="E27" s="208">
        <v>0</v>
      </c>
      <c r="F27" s="208">
        <v>0</v>
      </c>
      <c r="G27" s="208">
        <v>0</v>
      </c>
      <c r="H27" s="208">
        <v>0</v>
      </c>
      <c r="I27" s="208">
        <v>0</v>
      </c>
      <c r="J27" s="208">
        <v>0</v>
      </c>
      <c r="K27" s="208">
        <v>0</v>
      </c>
      <c r="L27" s="208">
        <v>0</v>
      </c>
      <c r="M27" s="169">
        <v>0</v>
      </c>
      <c r="N27" s="169">
        <v>0</v>
      </c>
      <c r="O27" s="169">
        <v>0</v>
      </c>
      <c r="P27" s="169">
        <v>0</v>
      </c>
      <c r="Q27" s="169">
        <v>0</v>
      </c>
      <c r="R27" s="169">
        <v>0</v>
      </c>
      <c r="S27" s="169">
        <v>0</v>
      </c>
      <c r="T27" s="169">
        <v>0</v>
      </c>
      <c r="U27" s="169">
        <v>0</v>
      </c>
      <c r="V27" s="87"/>
      <c r="W27" s="590"/>
      <c r="X27" s="590"/>
      <c r="Y27" s="590"/>
    </row>
    <row r="28" spans="1:25" ht="15" customHeight="1" x14ac:dyDescent="0.15">
      <c r="A28" s="80"/>
      <c r="B28" s="79" t="s">
        <v>44</v>
      </c>
      <c r="C28" s="222">
        <v>0</v>
      </c>
      <c r="D28" s="222">
        <v>0</v>
      </c>
      <c r="E28" s="208">
        <v>0</v>
      </c>
      <c r="F28" s="208">
        <v>0</v>
      </c>
      <c r="G28" s="208">
        <v>0</v>
      </c>
      <c r="H28" s="208">
        <v>0</v>
      </c>
      <c r="I28" s="208">
        <v>0</v>
      </c>
      <c r="J28" s="208">
        <v>0</v>
      </c>
      <c r="K28" s="208">
        <v>0</v>
      </c>
      <c r="L28" s="208">
        <v>0</v>
      </c>
      <c r="M28" s="169">
        <v>0</v>
      </c>
      <c r="N28" s="169">
        <v>0</v>
      </c>
      <c r="O28" s="169">
        <v>0</v>
      </c>
      <c r="P28" s="169">
        <v>0</v>
      </c>
      <c r="Q28" s="169">
        <v>0</v>
      </c>
      <c r="R28" s="169">
        <v>0</v>
      </c>
      <c r="S28" s="169">
        <v>0</v>
      </c>
      <c r="T28" s="169">
        <v>0</v>
      </c>
      <c r="U28" s="169">
        <v>0</v>
      </c>
      <c r="V28" s="87"/>
      <c r="W28" s="590"/>
      <c r="X28" s="590"/>
      <c r="Y28" s="590"/>
    </row>
    <row r="29" spans="1:25" ht="15" customHeight="1" x14ac:dyDescent="0.15">
      <c r="A29" s="80"/>
      <c r="B29" s="21" t="s">
        <v>45</v>
      </c>
      <c r="C29" s="222">
        <v>0</v>
      </c>
      <c r="D29" s="222">
        <v>0</v>
      </c>
      <c r="E29" s="208">
        <v>0</v>
      </c>
      <c r="F29" s="208">
        <v>0</v>
      </c>
      <c r="G29" s="208">
        <v>0</v>
      </c>
      <c r="H29" s="208">
        <v>0</v>
      </c>
      <c r="I29" s="208">
        <v>0</v>
      </c>
      <c r="J29" s="208">
        <v>0</v>
      </c>
      <c r="K29" s="208">
        <v>0</v>
      </c>
      <c r="L29" s="208">
        <v>0</v>
      </c>
      <c r="M29" s="169">
        <v>0</v>
      </c>
      <c r="N29" s="169">
        <v>0</v>
      </c>
      <c r="O29" s="169">
        <v>0</v>
      </c>
      <c r="P29" s="169">
        <v>1</v>
      </c>
      <c r="Q29" s="169">
        <v>0</v>
      </c>
      <c r="R29" s="169">
        <v>0.33442999999999995</v>
      </c>
      <c r="S29" s="169">
        <v>0.10200000000000001</v>
      </c>
      <c r="T29" s="169">
        <v>0.32563399999999998</v>
      </c>
      <c r="U29" s="169">
        <v>0.31367999999999996</v>
      </c>
      <c r="V29" s="87"/>
      <c r="W29" s="590"/>
      <c r="X29" s="590"/>
      <c r="Y29" s="590"/>
    </row>
    <row r="30" spans="1:25" ht="15" customHeight="1" x14ac:dyDescent="0.15">
      <c r="A30" s="80"/>
      <c r="B30" s="21" t="s">
        <v>46</v>
      </c>
      <c r="C30" s="222">
        <v>0</v>
      </c>
      <c r="D30" s="222">
        <v>0</v>
      </c>
      <c r="E30" s="208">
        <v>0</v>
      </c>
      <c r="F30" s="208">
        <v>0</v>
      </c>
      <c r="G30" s="208">
        <v>0</v>
      </c>
      <c r="H30" s="208">
        <v>0</v>
      </c>
      <c r="I30" s="208">
        <v>0</v>
      </c>
      <c r="J30" s="208">
        <v>0</v>
      </c>
      <c r="K30" s="208">
        <v>0</v>
      </c>
      <c r="L30" s="208">
        <v>0</v>
      </c>
      <c r="M30" s="169">
        <v>0</v>
      </c>
      <c r="N30" s="169">
        <v>0</v>
      </c>
      <c r="O30" s="169">
        <v>0</v>
      </c>
      <c r="P30" s="169">
        <v>0</v>
      </c>
      <c r="Q30" s="169">
        <v>0</v>
      </c>
      <c r="R30" s="169">
        <v>0</v>
      </c>
      <c r="S30" s="169">
        <v>0</v>
      </c>
      <c r="T30" s="169">
        <v>0</v>
      </c>
      <c r="U30" s="169">
        <v>0</v>
      </c>
      <c r="V30" s="87"/>
      <c r="W30" s="590"/>
      <c r="X30" s="590"/>
      <c r="Y30" s="590"/>
    </row>
    <row r="31" spans="1:25" ht="15" customHeight="1" thickBot="1" x14ac:dyDescent="0.2">
      <c r="A31" s="85"/>
      <c r="B31" s="453" t="s">
        <v>47</v>
      </c>
      <c r="C31" s="461">
        <v>0</v>
      </c>
      <c r="D31" s="461">
        <v>0</v>
      </c>
      <c r="E31" s="457">
        <v>0</v>
      </c>
      <c r="F31" s="457">
        <v>0</v>
      </c>
      <c r="G31" s="457">
        <v>0</v>
      </c>
      <c r="H31" s="457">
        <v>0</v>
      </c>
      <c r="I31" s="457">
        <v>0</v>
      </c>
      <c r="J31" s="457">
        <v>0</v>
      </c>
      <c r="K31" s="457">
        <v>0</v>
      </c>
      <c r="L31" s="457">
        <v>0</v>
      </c>
      <c r="M31" s="460">
        <v>0</v>
      </c>
      <c r="N31" s="460">
        <v>0</v>
      </c>
      <c r="O31" s="460">
        <v>0</v>
      </c>
      <c r="P31" s="460">
        <v>0</v>
      </c>
      <c r="Q31" s="460">
        <v>0</v>
      </c>
      <c r="R31" s="460">
        <v>0</v>
      </c>
      <c r="S31" s="460">
        <v>0</v>
      </c>
      <c r="T31" s="460">
        <v>0</v>
      </c>
      <c r="U31" s="460">
        <v>0</v>
      </c>
      <c r="V31" s="87"/>
      <c r="W31" s="590"/>
      <c r="X31" s="590"/>
      <c r="Y31" s="590"/>
    </row>
    <row r="32" spans="1:25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87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5">
    <tabColor theme="9" tint="0.59999389629810485"/>
  </sheetPr>
  <dimension ref="A2:Y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25" style="79" customWidth="1"/>
    <col min="23" max="16384" width="7" style="79"/>
  </cols>
  <sheetData>
    <row r="2" spans="1:25" ht="16.5" customHeight="1" x14ac:dyDescent="0.25">
      <c r="A2" s="216" t="s">
        <v>432</v>
      </c>
      <c r="B2" s="217"/>
    </row>
    <row r="3" spans="1:25" ht="13.35" customHeight="1" x14ac:dyDescent="0.15">
      <c r="A3" s="218" t="s">
        <v>361</v>
      </c>
      <c r="B3" s="218"/>
    </row>
    <row r="4" spans="1:25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</row>
    <row r="5" spans="1:25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314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5" ht="18" customHeight="1" x14ac:dyDescent="0.15">
      <c r="A6" s="1030" t="s">
        <v>100</v>
      </c>
      <c r="B6" s="1030"/>
      <c r="C6" s="664">
        <v>3.05</v>
      </c>
      <c r="D6" s="664">
        <v>3.01</v>
      </c>
      <c r="E6" s="664">
        <v>3.17</v>
      </c>
      <c r="F6" s="664">
        <v>3.41</v>
      </c>
      <c r="G6" s="664">
        <v>3.61</v>
      </c>
      <c r="H6" s="664">
        <v>3.38</v>
      </c>
      <c r="I6" s="664">
        <v>3.53</v>
      </c>
      <c r="J6" s="664">
        <v>3.68</v>
      </c>
      <c r="K6" s="664">
        <v>3.93</v>
      </c>
      <c r="L6" s="664">
        <v>4.04</v>
      </c>
      <c r="M6" s="664">
        <v>4.28</v>
      </c>
      <c r="N6" s="664">
        <v>4.66</v>
      </c>
      <c r="O6" s="664">
        <v>4.74</v>
      </c>
      <c r="P6" s="664">
        <v>4.79</v>
      </c>
      <c r="Q6" s="664">
        <v>4.8099999999999996</v>
      </c>
      <c r="R6" s="664">
        <v>4.8</v>
      </c>
      <c r="S6" s="664">
        <v>4.79</v>
      </c>
      <c r="T6" s="664">
        <v>4.8099999999999996</v>
      </c>
      <c r="U6" s="664">
        <v>4.8108362060649332</v>
      </c>
    </row>
    <row r="7" spans="1:25" ht="3" customHeight="1" x14ac:dyDescent="0.15">
      <c r="A7" s="80"/>
      <c r="B7" s="81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</row>
    <row r="8" spans="1:25" ht="15" customHeight="1" x14ac:dyDescent="0.15">
      <c r="A8" s="80"/>
      <c r="B8" s="21" t="s">
        <v>19</v>
      </c>
      <c r="C8" s="224">
        <v>3.01</v>
      </c>
      <c r="D8" s="224">
        <v>3.25</v>
      </c>
      <c r="E8" s="224">
        <v>3.2</v>
      </c>
      <c r="F8" s="224">
        <v>3.22</v>
      </c>
      <c r="G8" s="224">
        <v>3.35</v>
      </c>
      <c r="H8" s="224">
        <v>3.42</v>
      </c>
      <c r="I8" s="224">
        <v>3.43</v>
      </c>
      <c r="J8" s="224">
        <v>3.38</v>
      </c>
      <c r="K8" s="224">
        <v>3.6</v>
      </c>
      <c r="L8" s="224">
        <v>3.63</v>
      </c>
      <c r="M8" s="224">
        <v>4.45</v>
      </c>
      <c r="N8" s="224">
        <v>4.45</v>
      </c>
      <c r="O8" s="224">
        <v>4.47</v>
      </c>
      <c r="P8" s="224">
        <v>4.5999999999999996</v>
      </c>
      <c r="Q8" s="224">
        <v>4.58</v>
      </c>
      <c r="R8" s="224">
        <v>4.57</v>
      </c>
      <c r="S8" s="224">
        <v>4.54</v>
      </c>
      <c r="T8" s="224">
        <v>4.57</v>
      </c>
      <c r="U8" s="224">
        <v>4.5479237381960278</v>
      </c>
      <c r="W8" s="157"/>
      <c r="X8" s="157"/>
      <c r="Y8" s="157"/>
    </row>
    <row r="9" spans="1:25" ht="15" customHeight="1" x14ac:dyDescent="0.15">
      <c r="A9" s="80"/>
      <c r="B9" s="21" t="s">
        <v>20</v>
      </c>
      <c r="C9" s="224">
        <v>2.91</v>
      </c>
      <c r="D9" s="224">
        <v>2.95</v>
      </c>
      <c r="E9" s="224">
        <v>3.22</v>
      </c>
      <c r="F9" s="224">
        <v>3.3</v>
      </c>
      <c r="G9" s="224">
        <v>3.46</v>
      </c>
      <c r="H9" s="224">
        <v>3.27</v>
      </c>
      <c r="I9" s="224">
        <v>3.49</v>
      </c>
      <c r="J9" s="224">
        <v>3.52</v>
      </c>
      <c r="K9" s="224">
        <v>3.68</v>
      </c>
      <c r="L9" s="224">
        <v>3.73</v>
      </c>
      <c r="M9" s="224">
        <v>3.93</v>
      </c>
      <c r="N9" s="224">
        <v>4.53</v>
      </c>
      <c r="O9" s="224">
        <v>4.7699999999999996</v>
      </c>
      <c r="P9" s="224">
        <v>4.88</v>
      </c>
      <c r="Q9" s="224">
        <v>4.8499999999999996</v>
      </c>
      <c r="R9" s="224">
        <v>4.84</v>
      </c>
      <c r="S9" s="224">
        <v>4.82</v>
      </c>
      <c r="T9" s="224">
        <v>4.8600000000000003</v>
      </c>
      <c r="U9" s="224">
        <v>4.8649688487215483</v>
      </c>
      <c r="W9" s="157"/>
      <c r="X9" s="157"/>
      <c r="Y9" s="157"/>
    </row>
    <row r="10" spans="1:25" ht="15" customHeight="1" x14ac:dyDescent="0.15">
      <c r="A10" s="80"/>
      <c r="B10" s="21" t="s">
        <v>21</v>
      </c>
      <c r="C10" s="224">
        <v>3.7</v>
      </c>
      <c r="D10" s="224">
        <v>3.49</v>
      </c>
      <c r="E10" s="224">
        <v>3.73</v>
      </c>
      <c r="F10" s="224">
        <v>3.77</v>
      </c>
      <c r="G10" s="224">
        <v>3.69</v>
      </c>
      <c r="H10" s="224">
        <v>3.47</v>
      </c>
      <c r="I10" s="224">
        <v>3.46</v>
      </c>
      <c r="J10" s="224">
        <v>3.55</v>
      </c>
      <c r="K10" s="224">
        <v>3.74</v>
      </c>
      <c r="L10" s="224">
        <v>3.9</v>
      </c>
      <c r="M10" s="224">
        <v>3.94</v>
      </c>
      <c r="N10" s="224">
        <v>4.66</v>
      </c>
      <c r="O10" s="224">
        <v>4.83</v>
      </c>
      <c r="P10" s="224">
        <v>4.63</v>
      </c>
      <c r="Q10" s="224">
        <v>4.5999999999999996</v>
      </c>
      <c r="R10" s="224">
        <v>4.66</v>
      </c>
      <c r="S10" s="224">
        <v>4.7</v>
      </c>
      <c r="T10" s="224">
        <v>4.76</v>
      </c>
      <c r="U10" s="224">
        <v>4.7386933943232483</v>
      </c>
      <c r="W10" s="157"/>
      <c r="X10" s="157"/>
      <c r="Y10" s="157"/>
    </row>
    <row r="11" spans="1:25" ht="15" customHeight="1" x14ac:dyDescent="0.15">
      <c r="A11" s="80"/>
      <c r="B11" s="21" t="s">
        <v>22</v>
      </c>
      <c r="C11" s="224">
        <v>3.1</v>
      </c>
      <c r="D11" s="224">
        <v>2.95</v>
      </c>
      <c r="E11" s="224">
        <v>3.23</v>
      </c>
      <c r="F11" s="224">
        <v>3.56</v>
      </c>
      <c r="G11" s="224">
        <v>3.68</v>
      </c>
      <c r="H11" s="224">
        <v>3.16</v>
      </c>
      <c r="I11" s="224">
        <v>3.16</v>
      </c>
      <c r="J11" s="224">
        <v>3.67</v>
      </c>
      <c r="K11" s="224">
        <v>5.1100000000000003</v>
      </c>
      <c r="L11" s="224">
        <v>5.1100000000000003</v>
      </c>
      <c r="M11" s="224">
        <v>5.59</v>
      </c>
      <c r="N11" s="224">
        <v>5.42</v>
      </c>
      <c r="O11" s="224">
        <v>5.43</v>
      </c>
      <c r="P11" s="224">
        <v>5.62</v>
      </c>
      <c r="Q11" s="224">
        <v>5.72</v>
      </c>
      <c r="R11" s="224">
        <v>5.49</v>
      </c>
      <c r="S11" s="224">
        <v>5.49</v>
      </c>
      <c r="T11" s="224">
        <v>5.58</v>
      </c>
      <c r="U11" s="224">
        <v>5.6237700975586193</v>
      </c>
      <c r="W11" s="157"/>
      <c r="X11" s="157"/>
      <c r="Y11" s="157"/>
    </row>
    <row r="12" spans="1:25" ht="15" customHeight="1" x14ac:dyDescent="0.15">
      <c r="A12" s="80"/>
      <c r="B12" s="21" t="s">
        <v>23</v>
      </c>
      <c r="C12" s="224">
        <v>3.64</v>
      </c>
      <c r="D12" s="224">
        <v>3.59</v>
      </c>
      <c r="E12" s="224">
        <v>3.33</v>
      </c>
      <c r="F12" s="224">
        <v>3.58</v>
      </c>
      <c r="G12" s="224">
        <v>3.84</v>
      </c>
      <c r="H12" s="224">
        <v>3.21</v>
      </c>
      <c r="I12" s="224">
        <v>3.46</v>
      </c>
      <c r="J12" s="224">
        <v>3.51</v>
      </c>
      <c r="K12" s="224">
        <v>3.55</v>
      </c>
      <c r="L12" s="224">
        <v>4.3099999999999996</v>
      </c>
      <c r="M12" s="224">
        <v>3.91</v>
      </c>
      <c r="N12" s="224">
        <v>3.99</v>
      </c>
      <c r="O12" s="224">
        <v>4.25</v>
      </c>
      <c r="P12" s="224">
        <v>4.42</v>
      </c>
      <c r="Q12" s="224">
        <v>4.45</v>
      </c>
      <c r="R12" s="224">
        <v>4.4400000000000004</v>
      </c>
      <c r="S12" s="224">
        <v>4.3899999999999997</v>
      </c>
      <c r="T12" s="224">
        <v>4.38</v>
      </c>
      <c r="U12" s="224">
        <v>4.3640434162275685</v>
      </c>
      <c r="W12" s="157"/>
      <c r="X12" s="157"/>
      <c r="Y12" s="157"/>
    </row>
    <row r="13" spans="1:25" ht="15" customHeight="1" x14ac:dyDescent="0.15">
      <c r="A13" s="80"/>
      <c r="B13" s="21" t="s">
        <v>27</v>
      </c>
      <c r="C13" s="224">
        <v>3.34</v>
      </c>
      <c r="D13" s="224">
        <v>3.39</v>
      </c>
      <c r="E13" s="224">
        <v>3.66</v>
      </c>
      <c r="F13" s="224">
        <v>3.77</v>
      </c>
      <c r="G13" s="224">
        <v>3.81</v>
      </c>
      <c r="H13" s="224">
        <v>3.55</v>
      </c>
      <c r="I13" s="224">
        <v>3.25</v>
      </c>
      <c r="J13" s="224">
        <v>3.18</v>
      </c>
      <c r="K13" s="224">
        <v>3.34</v>
      </c>
      <c r="L13" s="224">
        <v>3.92</v>
      </c>
      <c r="M13" s="224">
        <v>4.09</v>
      </c>
      <c r="N13" s="224">
        <v>4.46</v>
      </c>
      <c r="O13" s="224">
        <v>4.55</v>
      </c>
      <c r="P13" s="224">
        <v>4.68</v>
      </c>
      <c r="Q13" s="224">
        <v>4.71</v>
      </c>
      <c r="R13" s="224">
        <v>4.67</v>
      </c>
      <c r="S13" s="224">
        <v>4.6100000000000003</v>
      </c>
      <c r="T13" s="224">
        <v>4.58</v>
      </c>
      <c r="U13" s="224">
        <v>4.5154914653843026</v>
      </c>
      <c r="W13" s="157"/>
      <c r="X13" s="157"/>
      <c r="Y13" s="157"/>
    </row>
    <row r="14" spans="1:25" ht="15" customHeight="1" x14ac:dyDescent="0.15">
      <c r="A14" s="80"/>
      <c r="B14" s="21" t="s">
        <v>28</v>
      </c>
      <c r="C14" s="224">
        <v>3.49</v>
      </c>
      <c r="D14" s="224">
        <v>3.33</v>
      </c>
      <c r="E14" s="224">
        <v>3.15</v>
      </c>
      <c r="F14" s="224">
        <v>3.78</v>
      </c>
      <c r="G14" s="224">
        <v>4.01</v>
      </c>
      <c r="H14" s="224">
        <v>3.13</v>
      </c>
      <c r="I14" s="224">
        <v>3.96</v>
      </c>
      <c r="J14" s="224">
        <v>3.65</v>
      </c>
      <c r="K14" s="224">
        <v>3.97</v>
      </c>
      <c r="L14" s="224">
        <v>4.0199999999999996</v>
      </c>
      <c r="M14" s="224">
        <v>4.18</v>
      </c>
      <c r="N14" s="224">
        <v>4.46</v>
      </c>
      <c r="O14" s="224">
        <v>4.2300000000000004</v>
      </c>
      <c r="P14" s="224">
        <v>4.3</v>
      </c>
      <c r="Q14" s="224">
        <v>4.54</v>
      </c>
      <c r="R14" s="224">
        <v>4.47</v>
      </c>
      <c r="S14" s="224">
        <v>4.45</v>
      </c>
      <c r="T14" s="224">
        <v>4.4400000000000004</v>
      </c>
      <c r="U14" s="224">
        <v>4.4183496165066183</v>
      </c>
      <c r="W14" s="157"/>
      <c r="X14" s="157"/>
      <c r="Y14" s="157"/>
    </row>
    <row r="15" spans="1:25" ht="15" customHeight="1" x14ac:dyDescent="0.15">
      <c r="A15" s="80"/>
      <c r="B15" s="21" t="s">
        <v>29</v>
      </c>
      <c r="C15" s="224">
        <v>3.05</v>
      </c>
      <c r="D15" s="224">
        <v>3.14</v>
      </c>
      <c r="E15" s="224">
        <v>3.24</v>
      </c>
      <c r="F15" s="224">
        <v>3.88</v>
      </c>
      <c r="G15" s="224">
        <v>4.07</v>
      </c>
      <c r="H15" s="224">
        <v>3.34</v>
      </c>
      <c r="I15" s="224">
        <v>3.42</v>
      </c>
      <c r="J15" s="224">
        <v>3.54</v>
      </c>
      <c r="K15" s="224">
        <v>3.64</v>
      </c>
      <c r="L15" s="224">
        <v>3.82</v>
      </c>
      <c r="M15" s="224">
        <v>4.37</v>
      </c>
      <c r="N15" s="224">
        <v>5.2</v>
      </c>
      <c r="O15" s="224">
        <v>5.32</v>
      </c>
      <c r="P15" s="224">
        <v>5.12</v>
      </c>
      <c r="Q15" s="224">
        <v>5.26</v>
      </c>
      <c r="R15" s="224">
        <v>5.35</v>
      </c>
      <c r="S15" s="224">
        <v>5.5</v>
      </c>
      <c r="T15" s="224">
        <v>5.62</v>
      </c>
      <c r="U15" s="224">
        <v>5.6537996854810073</v>
      </c>
      <c r="W15" s="157"/>
      <c r="X15" s="157"/>
      <c r="Y15" s="157"/>
    </row>
    <row r="16" spans="1:25" ht="15" customHeight="1" x14ac:dyDescent="0.15">
      <c r="A16" s="80"/>
      <c r="B16" s="21" t="s">
        <v>30</v>
      </c>
      <c r="C16" s="224">
        <v>2.37</v>
      </c>
      <c r="D16" s="224">
        <v>2.5499999999999998</v>
      </c>
      <c r="E16" s="224">
        <v>2.98</v>
      </c>
      <c r="F16" s="224">
        <v>3.12</v>
      </c>
      <c r="G16" s="224">
        <v>3.68</v>
      </c>
      <c r="H16" s="224">
        <v>3.79</v>
      </c>
      <c r="I16" s="224">
        <v>3.96</v>
      </c>
      <c r="J16" s="224">
        <v>4.49</v>
      </c>
      <c r="K16" s="224">
        <v>3.62</v>
      </c>
      <c r="L16" s="224">
        <v>4.62</v>
      </c>
      <c r="M16" s="224">
        <v>4.37</v>
      </c>
      <c r="N16" s="224">
        <v>4.76</v>
      </c>
      <c r="O16" s="224">
        <v>5.08</v>
      </c>
      <c r="P16" s="224">
        <v>5.22</v>
      </c>
      <c r="Q16" s="224">
        <v>5.15</v>
      </c>
      <c r="R16" s="224">
        <v>5.19</v>
      </c>
      <c r="S16" s="224">
        <v>5.22</v>
      </c>
      <c r="T16" s="224">
        <v>5.23</v>
      </c>
      <c r="U16" s="224">
        <v>5.2051810347070235</v>
      </c>
      <c r="W16" s="157"/>
      <c r="X16" s="157"/>
      <c r="Y16" s="157"/>
    </row>
    <row r="17" spans="1:25" ht="15" customHeight="1" x14ac:dyDescent="0.15">
      <c r="A17" s="80"/>
      <c r="B17" s="21" t="s">
        <v>31</v>
      </c>
      <c r="C17" s="224">
        <v>2.89</v>
      </c>
      <c r="D17" s="224">
        <v>2.9</v>
      </c>
      <c r="E17" s="224">
        <v>2.99</v>
      </c>
      <c r="F17" s="224">
        <v>3.07</v>
      </c>
      <c r="G17" s="224">
        <v>3.78</v>
      </c>
      <c r="H17" s="224">
        <v>3.88</v>
      </c>
      <c r="I17" s="224">
        <v>4.09</v>
      </c>
      <c r="J17" s="224">
        <v>4.2300000000000004</v>
      </c>
      <c r="K17" s="224">
        <v>5.12</v>
      </c>
      <c r="L17" s="224">
        <v>4.5999999999999996</v>
      </c>
      <c r="M17" s="224">
        <v>4.8499999999999996</v>
      </c>
      <c r="N17" s="224">
        <v>5.08</v>
      </c>
      <c r="O17" s="224">
        <v>4.78</v>
      </c>
      <c r="P17" s="224">
        <v>4.88</v>
      </c>
      <c r="Q17" s="224">
        <v>4.9400000000000004</v>
      </c>
      <c r="R17" s="224">
        <v>4.9400000000000004</v>
      </c>
      <c r="S17" s="224">
        <v>4.9400000000000004</v>
      </c>
      <c r="T17" s="224">
        <v>4.9000000000000004</v>
      </c>
      <c r="U17" s="224">
        <v>4.8675026736921865</v>
      </c>
      <c r="W17" s="157"/>
      <c r="X17" s="157"/>
      <c r="Y17" s="157"/>
    </row>
    <row r="18" spans="1:25" ht="15" customHeight="1" x14ac:dyDescent="0.15">
      <c r="A18" s="80"/>
      <c r="B18" s="21" t="s">
        <v>32</v>
      </c>
      <c r="C18" s="224">
        <v>2.19</v>
      </c>
      <c r="D18" s="224">
        <v>2.5</v>
      </c>
      <c r="E18" s="224">
        <v>2.81</v>
      </c>
      <c r="F18" s="224">
        <v>3.14</v>
      </c>
      <c r="G18" s="224">
        <v>3.7</v>
      </c>
      <c r="H18" s="224">
        <v>3.5</v>
      </c>
      <c r="I18" s="224">
        <v>3.59</v>
      </c>
      <c r="J18" s="224">
        <v>4.08</v>
      </c>
      <c r="K18" s="224">
        <v>4.25</v>
      </c>
      <c r="L18" s="224">
        <v>4.18</v>
      </c>
      <c r="M18" s="224">
        <v>4.12</v>
      </c>
      <c r="N18" s="224">
        <v>3.98</v>
      </c>
      <c r="O18" s="224">
        <v>4.0199999999999996</v>
      </c>
      <c r="P18" s="224">
        <v>4.12</v>
      </c>
      <c r="Q18" s="224">
        <v>4.03</v>
      </c>
      <c r="R18" s="224">
        <v>4.0199999999999996</v>
      </c>
      <c r="S18" s="224">
        <v>4.01</v>
      </c>
      <c r="T18" s="224">
        <v>4.0199999999999996</v>
      </c>
      <c r="U18" s="224">
        <v>4.0128792576113339</v>
      </c>
      <c r="W18" s="157"/>
      <c r="X18" s="157"/>
      <c r="Y18" s="157"/>
    </row>
    <row r="19" spans="1:25" ht="15" customHeight="1" x14ac:dyDescent="0.15">
      <c r="A19" s="80"/>
      <c r="B19" s="21" t="s">
        <v>33</v>
      </c>
      <c r="C19" s="224">
        <v>3.13</v>
      </c>
      <c r="D19" s="224">
        <v>3.1</v>
      </c>
      <c r="E19" s="224">
        <v>3.07</v>
      </c>
      <c r="F19" s="224">
        <v>3.35</v>
      </c>
      <c r="G19" s="224">
        <v>3.74</v>
      </c>
      <c r="H19" s="224">
        <v>4.03</v>
      </c>
      <c r="I19" s="224">
        <v>3.86</v>
      </c>
      <c r="J19" s="224">
        <v>4.4400000000000004</v>
      </c>
      <c r="K19" s="224">
        <v>4.3600000000000003</v>
      </c>
      <c r="L19" s="224">
        <v>4.3499999999999996</v>
      </c>
      <c r="M19" s="224">
        <v>4.7</v>
      </c>
      <c r="N19" s="224">
        <v>4.99</v>
      </c>
      <c r="O19" s="224">
        <v>4.82</v>
      </c>
      <c r="P19" s="224">
        <v>4.9800000000000004</v>
      </c>
      <c r="Q19" s="224">
        <v>4.95</v>
      </c>
      <c r="R19" s="224">
        <v>4.92</v>
      </c>
      <c r="S19" s="224">
        <v>4.79</v>
      </c>
      <c r="T19" s="224">
        <v>4.7300000000000004</v>
      </c>
      <c r="U19" s="224">
        <v>4.7150914093396725</v>
      </c>
      <c r="W19" s="157"/>
      <c r="X19" s="157"/>
      <c r="Y19" s="157"/>
    </row>
    <row r="20" spans="1:25" ht="15" customHeight="1" x14ac:dyDescent="0.15">
      <c r="A20" s="80"/>
      <c r="B20" s="21" t="s">
        <v>34</v>
      </c>
      <c r="C20" s="224">
        <v>3.43</v>
      </c>
      <c r="D20" s="224">
        <v>2.76</v>
      </c>
      <c r="E20" s="224">
        <v>3.04</v>
      </c>
      <c r="F20" s="224">
        <v>3.66</v>
      </c>
      <c r="G20" s="224">
        <v>3.62</v>
      </c>
      <c r="H20" s="224">
        <v>3.55</v>
      </c>
      <c r="I20" s="224">
        <v>3.75</v>
      </c>
      <c r="J20" s="224">
        <v>3.89</v>
      </c>
      <c r="K20" s="224">
        <v>4.1399999999999997</v>
      </c>
      <c r="L20" s="224">
        <v>4.13</v>
      </c>
      <c r="M20" s="224">
        <v>4.3099999999999996</v>
      </c>
      <c r="N20" s="224">
        <v>4.5599999999999996</v>
      </c>
      <c r="O20" s="224">
        <v>4.46</v>
      </c>
      <c r="P20" s="224">
        <v>4.5</v>
      </c>
      <c r="Q20" s="224">
        <v>4.4400000000000004</v>
      </c>
      <c r="R20" s="224">
        <v>4.3499999999999996</v>
      </c>
      <c r="S20" s="224">
        <v>4.21</v>
      </c>
      <c r="T20" s="224">
        <v>4.16</v>
      </c>
      <c r="U20" s="224">
        <v>4.1143147677656238</v>
      </c>
      <c r="W20" s="157"/>
      <c r="X20" s="157"/>
      <c r="Y20" s="157"/>
    </row>
    <row r="21" spans="1:25" ht="15" customHeight="1" x14ac:dyDescent="0.15">
      <c r="A21" s="80"/>
      <c r="B21" s="21" t="s">
        <v>35</v>
      </c>
      <c r="C21" s="224">
        <v>2.23</v>
      </c>
      <c r="D21" s="224">
        <v>2.2200000000000002</v>
      </c>
      <c r="E21" s="224">
        <v>2.36</v>
      </c>
      <c r="F21" s="224">
        <v>2.75</v>
      </c>
      <c r="G21" s="224">
        <v>3.06</v>
      </c>
      <c r="H21" s="224">
        <v>2.7</v>
      </c>
      <c r="I21" s="224">
        <v>3.25</v>
      </c>
      <c r="J21" s="224">
        <v>3.78</v>
      </c>
      <c r="K21" s="224">
        <v>4.2300000000000004</v>
      </c>
      <c r="L21" s="224">
        <v>4.18</v>
      </c>
      <c r="M21" s="224">
        <v>4.6399999999999997</v>
      </c>
      <c r="N21" s="224">
        <v>4.6900000000000004</v>
      </c>
      <c r="O21" s="224">
        <v>4.54</v>
      </c>
      <c r="P21" s="224">
        <v>4.71</v>
      </c>
      <c r="Q21" s="224">
        <v>4.8</v>
      </c>
      <c r="R21" s="224">
        <v>4.78</v>
      </c>
      <c r="S21" s="224">
        <v>4.75</v>
      </c>
      <c r="T21" s="224">
        <v>4.75</v>
      </c>
      <c r="U21" s="224">
        <v>4.7555874908888427</v>
      </c>
      <c r="W21" s="157"/>
      <c r="X21" s="157"/>
      <c r="Y21" s="157"/>
    </row>
    <row r="22" spans="1:25" ht="15" customHeight="1" x14ac:dyDescent="0.15">
      <c r="A22" s="80"/>
      <c r="B22" s="21" t="s">
        <v>36</v>
      </c>
      <c r="C22" s="224">
        <v>3.1</v>
      </c>
      <c r="D22" s="224">
        <v>3.4</v>
      </c>
      <c r="E22" s="224">
        <v>3.05</v>
      </c>
      <c r="F22" s="224">
        <v>3.06</v>
      </c>
      <c r="G22" s="224">
        <v>3.03</v>
      </c>
      <c r="H22" s="224">
        <v>3.07</v>
      </c>
      <c r="I22" s="224">
        <v>3.07</v>
      </c>
      <c r="J22" s="224">
        <v>3.39</v>
      </c>
      <c r="K22" s="224">
        <v>3.54</v>
      </c>
      <c r="L22" s="224">
        <v>3.68</v>
      </c>
      <c r="M22" s="224">
        <v>3.94</v>
      </c>
      <c r="N22" s="224">
        <v>4.16</v>
      </c>
      <c r="O22" s="224">
        <v>4.1500000000000004</v>
      </c>
      <c r="P22" s="224">
        <v>4.29</v>
      </c>
      <c r="Q22" s="224">
        <v>4.34</v>
      </c>
      <c r="R22" s="224">
        <v>4.29</v>
      </c>
      <c r="S22" s="224">
        <v>4.22</v>
      </c>
      <c r="T22" s="224">
        <v>4.21</v>
      </c>
      <c r="U22" s="224">
        <v>4.2060665552402883</v>
      </c>
      <c r="W22" s="157"/>
      <c r="X22" s="157"/>
      <c r="Y22" s="157"/>
    </row>
    <row r="23" spans="1:25" ht="15" customHeight="1" x14ac:dyDescent="0.15">
      <c r="A23" s="80"/>
      <c r="B23" s="21" t="s">
        <v>37</v>
      </c>
      <c r="C23" s="224">
        <v>3.31</v>
      </c>
      <c r="D23" s="224">
        <v>3.23</v>
      </c>
      <c r="E23" s="224">
        <v>3.14</v>
      </c>
      <c r="F23" s="224">
        <v>3.36</v>
      </c>
      <c r="G23" s="224">
        <v>3.39</v>
      </c>
      <c r="H23" s="224">
        <v>3.11</v>
      </c>
      <c r="I23" s="224">
        <v>3.18</v>
      </c>
      <c r="J23" s="224">
        <v>3.54</v>
      </c>
      <c r="K23" s="224">
        <v>3.63</v>
      </c>
      <c r="L23" s="224">
        <v>4.03</v>
      </c>
      <c r="M23" s="224">
        <v>4.17</v>
      </c>
      <c r="N23" s="224">
        <v>4.45</v>
      </c>
      <c r="O23" s="224">
        <v>4.33</v>
      </c>
      <c r="P23" s="224">
        <v>4.32</v>
      </c>
      <c r="Q23" s="224">
        <v>4.51</v>
      </c>
      <c r="R23" s="224">
        <v>4.5599999999999996</v>
      </c>
      <c r="S23" s="224">
        <v>4.5599999999999996</v>
      </c>
      <c r="T23" s="224">
        <v>4.53</v>
      </c>
      <c r="U23" s="224">
        <v>4.5251713610619317</v>
      </c>
      <c r="W23" s="157"/>
      <c r="X23" s="157"/>
      <c r="Y23" s="157"/>
    </row>
    <row r="24" spans="1:25" ht="15" customHeight="1" x14ac:dyDescent="0.15">
      <c r="A24" s="80"/>
      <c r="B24" s="21" t="s">
        <v>38</v>
      </c>
      <c r="C24" s="224">
        <v>2.77</v>
      </c>
      <c r="D24" s="224">
        <v>2.77</v>
      </c>
      <c r="E24" s="224">
        <v>2.77</v>
      </c>
      <c r="F24" s="224">
        <v>2.97</v>
      </c>
      <c r="G24" s="224">
        <v>3.47</v>
      </c>
      <c r="H24" s="224">
        <v>3.65</v>
      </c>
      <c r="I24" s="224">
        <v>3.63</v>
      </c>
      <c r="J24" s="224">
        <v>3.92</v>
      </c>
      <c r="K24" s="224">
        <v>4.03</v>
      </c>
      <c r="L24" s="224">
        <v>3.9</v>
      </c>
      <c r="M24" s="224">
        <v>4.04</v>
      </c>
      <c r="N24" s="224">
        <v>4.16</v>
      </c>
      <c r="O24" s="224">
        <v>4.29</v>
      </c>
      <c r="P24" s="224">
        <v>4.3</v>
      </c>
      <c r="Q24" s="224">
        <v>4.3499999999999996</v>
      </c>
      <c r="R24" s="224">
        <v>4.3099999999999996</v>
      </c>
      <c r="S24" s="224">
        <v>4.16</v>
      </c>
      <c r="T24" s="224">
        <v>4.1100000000000003</v>
      </c>
      <c r="U24" s="224">
        <v>4.0872172613381315</v>
      </c>
      <c r="W24" s="157"/>
      <c r="X24" s="157"/>
      <c r="Y24" s="157"/>
    </row>
    <row r="25" spans="1:25" ht="15" customHeight="1" x14ac:dyDescent="0.15">
      <c r="A25" s="80"/>
      <c r="B25" s="21" t="s">
        <v>39</v>
      </c>
      <c r="C25" s="224">
        <v>2.67</v>
      </c>
      <c r="D25" s="224">
        <v>2.72</v>
      </c>
      <c r="E25" s="224">
        <v>2.74</v>
      </c>
      <c r="F25" s="224">
        <v>2.73</v>
      </c>
      <c r="G25" s="224">
        <v>2.87</v>
      </c>
      <c r="H25" s="224">
        <v>3.55</v>
      </c>
      <c r="I25" s="224">
        <v>3.77</v>
      </c>
      <c r="J25" s="224">
        <v>3.83</v>
      </c>
      <c r="K25" s="224">
        <v>3.76</v>
      </c>
      <c r="L25" s="224">
        <v>3.75</v>
      </c>
      <c r="M25" s="224">
        <v>3.72</v>
      </c>
      <c r="N25" s="224">
        <v>3.82</v>
      </c>
      <c r="O25" s="224">
        <v>3.91</v>
      </c>
      <c r="P25" s="224">
        <v>3.97</v>
      </c>
      <c r="Q25" s="224">
        <v>3.93</v>
      </c>
      <c r="R25" s="224">
        <v>3.78</v>
      </c>
      <c r="S25" s="224">
        <v>3.62</v>
      </c>
      <c r="T25" s="224">
        <v>3.54</v>
      </c>
      <c r="U25" s="224">
        <v>3.5567646120633238</v>
      </c>
      <c r="W25" s="157"/>
      <c r="X25" s="157"/>
      <c r="Y25" s="157"/>
    </row>
    <row r="26" spans="1:25" ht="15" customHeight="1" x14ac:dyDescent="0.15">
      <c r="A26" s="80"/>
      <c r="B26" s="21" t="s">
        <v>42</v>
      </c>
      <c r="C26" s="224">
        <v>2.84</v>
      </c>
      <c r="D26" s="224">
        <v>2.71</v>
      </c>
      <c r="E26" s="224">
        <v>3.1</v>
      </c>
      <c r="F26" s="224">
        <v>3.72</v>
      </c>
      <c r="G26" s="224">
        <v>3.84</v>
      </c>
      <c r="H26" s="224">
        <v>3.51</v>
      </c>
      <c r="I26" s="224">
        <v>4.1100000000000003</v>
      </c>
      <c r="J26" s="224">
        <v>4.29</v>
      </c>
      <c r="K26" s="224">
        <v>4.55</v>
      </c>
      <c r="L26" s="224">
        <v>4.0999999999999996</v>
      </c>
      <c r="M26" s="224">
        <v>3.99</v>
      </c>
      <c r="N26" s="224">
        <v>4.99</v>
      </c>
      <c r="O26" s="224">
        <v>4.95</v>
      </c>
      <c r="P26" s="224">
        <v>4.95</v>
      </c>
      <c r="Q26" s="224">
        <v>4.9800000000000004</v>
      </c>
      <c r="R26" s="224">
        <v>4.92</v>
      </c>
      <c r="S26" s="224">
        <v>4.96</v>
      </c>
      <c r="T26" s="224">
        <v>4.9400000000000004</v>
      </c>
      <c r="U26" s="224">
        <v>4.9355166547767659</v>
      </c>
      <c r="W26" s="157"/>
      <c r="X26" s="157"/>
      <c r="Y26" s="157"/>
    </row>
    <row r="27" spans="1:25" ht="15" customHeight="1" x14ac:dyDescent="0.15">
      <c r="A27" s="80"/>
      <c r="B27" s="21" t="s">
        <v>43</v>
      </c>
      <c r="C27" s="224" t="s">
        <v>73</v>
      </c>
      <c r="D27" s="224" t="s">
        <v>73</v>
      </c>
      <c r="E27" s="224" t="s">
        <v>73</v>
      </c>
      <c r="F27" s="224" t="s">
        <v>73</v>
      </c>
      <c r="G27" s="224" t="s">
        <v>73</v>
      </c>
      <c r="H27" s="224" t="s">
        <v>73</v>
      </c>
      <c r="I27" s="224" t="s">
        <v>73</v>
      </c>
      <c r="J27" s="224" t="s">
        <v>73</v>
      </c>
      <c r="K27" s="224" t="s">
        <v>73</v>
      </c>
      <c r="L27" s="224" t="s">
        <v>73</v>
      </c>
      <c r="M27" s="224" t="s">
        <v>73</v>
      </c>
      <c r="N27" s="224" t="s">
        <v>73</v>
      </c>
      <c r="O27" s="224" t="s">
        <v>73</v>
      </c>
      <c r="P27" s="224" t="s">
        <v>73</v>
      </c>
      <c r="Q27" s="224" t="s">
        <v>73</v>
      </c>
      <c r="R27" s="224" t="s">
        <v>73</v>
      </c>
      <c r="S27" s="224" t="s">
        <v>73</v>
      </c>
      <c r="T27" s="224" t="s">
        <v>73</v>
      </c>
      <c r="U27" s="224" t="s">
        <v>73</v>
      </c>
    </row>
    <row r="28" spans="1:25" ht="15" customHeight="1" x14ac:dyDescent="0.15">
      <c r="A28" s="80"/>
      <c r="B28" s="79" t="s">
        <v>44</v>
      </c>
      <c r="C28" s="224" t="s">
        <v>73</v>
      </c>
      <c r="D28" s="224" t="s">
        <v>73</v>
      </c>
      <c r="E28" s="224" t="s">
        <v>73</v>
      </c>
      <c r="F28" s="224" t="s">
        <v>73</v>
      </c>
      <c r="G28" s="224" t="s">
        <v>73</v>
      </c>
      <c r="H28" s="224" t="s">
        <v>73</v>
      </c>
      <c r="I28" s="224" t="s">
        <v>73</v>
      </c>
      <c r="J28" s="224" t="s">
        <v>73</v>
      </c>
      <c r="K28" s="224" t="s">
        <v>73</v>
      </c>
      <c r="L28" s="224" t="s">
        <v>73</v>
      </c>
      <c r="M28" s="224" t="s">
        <v>73</v>
      </c>
      <c r="N28" s="224" t="s">
        <v>73</v>
      </c>
      <c r="O28" s="224" t="s">
        <v>73</v>
      </c>
      <c r="P28" s="224" t="s">
        <v>73</v>
      </c>
      <c r="Q28" s="224" t="s">
        <v>73</v>
      </c>
      <c r="R28" s="224" t="s">
        <v>73</v>
      </c>
      <c r="S28" s="224" t="s">
        <v>73</v>
      </c>
      <c r="T28" s="224" t="s">
        <v>73</v>
      </c>
      <c r="U28" s="224" t="s">
        <v>73</v>
      </c>
    </row>
    <row r="29" spans="1:25" ht="15" customHeight="1" x14ac:dyDescent="0.15">
      <c r="A29" s="80"/>
      <c r="B29" s="21" t="s">
        <v>45</v>
      </c>
      <c r="C29" s="224" t="s">
        <v>73</v>
      </c>
      <c r="D29" s="224" t="s">
        <v>73</v>
      </c>
      <c r="E29" s="224" t="s">
        <v>73</v>
      </c>
      <c r="F29" s="224" t="s">
        <v>73</v>
      </c>
      <c r="G29" s="224" t="s">
        <v>73</v>
      </c>
      <c r="H29" s="224" t="s">
        <v>73</v>
      </c>
      <c r="I29" s="224" t="s">
        <v>73</v>
      </c>
      <c r="J29" s="224" t="s">
        <v>73</v>
      </c>
      <c r="K29" s="224" t="s">
        <v>73</v>
      </c>
      <c r="L29" s="224" t="s">
        <v>73</v>
      </c>
      <c r="M29" s="224" t="s">
        <v>73</v>
      </c>
      <c r="N29" s="224" t="s">
        <v>73</v>
      </c>
      <c r="O29" s="224" t="s">
        <v>73</v>
      </c>
      <c r="P29" s="224" t="s">
        <v>73</v>
      </c>
      <c r="Q29" s="224" t="s">
        <v>73</v>
      </c>
      <c r="R29" s="224">
        <v>4.9400000000000004</v>
      </c>
      <c r="S29" s="224">
        <v>4.91</v>
      </c>
      <c r="T29" s="224">
        <v>4.84</v>
      </c>
      <c r="U29" s="224">
        <v>4.7945656082631976</v>
      </c>
      <c r="W29" s="157"/>
      <c r="X29" s="157"/>
      <c r="Y29" s="157"/>
    </row>
    <row r="30" spans="1:25" ht="15" customHeight="1" x14ac:dyDescent="0.15">
      <c r="A30" s="80"/>
      <c r="B30" s="21" t="s">
        <v>46</v>
      </c>
      <c r="C30" s="224" t="s">
        <v>73</v>
      </c>
      <c r="D30" s="224" t="s">
        <v>73</v>
      </c>
      <c r="E30" s="224" t="s">
        <v>73</v>
      </c>
      <c r="F30" s="224" t="s">
        <v>73</v>
      </c>
      <c r="G30" s="224" t="s">
        <v>73</v>
      </c>
      <c r="H30" s="224" t="s">
        <v>73</v>
      </c>
      <c r="I30" s="224" t="s">
        <v>73</v>
      </c>
      <c r="J30" s="224" t="s">
        <v>73</v>
      </c>
      <c r="K30" s="224" t="s">
        <v>73</v>
      </c>
      <c r="L30" s="224" t="s">
        <v>73</v>
      </c>
      <c r="M30" s="224" t="s">
        <v>73</v>
      </c>
      <c r="N30" s="224" t="s">
        <v>73</v>
      </c>
      <c r="O30" s="224" t="s">
        <v>73</v>
      </c>
      <c r="P30" s="224" t="s">
        <v>73</v>
      </c>
      <c r="Q30" s="224" t="s">
        <v>73</v>
      </c>
      <c r="R30" s="224" t="s">
        <v>73</v>
      </c>
      <c r="S30" s="224" t="s">
        <v>73</v>
      </c>
      <c r="T30" s="224" t="s">
        <v>73</v>
      </c>
      <c r="U30" s="224" t="s">
        <v>73</v>
      </c>
    </row>
    <row r="31" spans="1:25" ht="15" customHeight="1" thickBot="1" x14ac:dyDescent="0.2">
      <c r="A31" s="85"/>
      <c r="B31" s="453" t="s">
        <v>47</v>
      </c>
      <c r="C31" s="452" t="s">
        <v>73</v>
      </c>
      <c r="D31" s="452" t="s">
        <v>73</v>
      </c>
      <c r="E31" s="452" t="s">
        <v>73</v>
      </c>
      <c r="F31" s="452" t="s">
        <v>73</v>
      </c>
      <c r="G31" s="452" t="s">
        <v>73</v>
      </c>
      <c r="H31" s="452" t="s">
        <v>73</v>
      </c>
      <c r="I31" s="452" t="s">
        <v>73</v>
      </c>
      <c r="J31" s="452" t="s">
        <v>73</v>
      </c>
      <c r="K31" s="452" t="s">
        <v>73</v>
      </c>
      <c r="L31" s="452" t="s">
        <v>73</v>
      </c>
      <c r="M31" s="452" t="s">
        <v>73</v>
      </c>
      <c r="N31" s="452" t="s">
        <v>73</v>
      </c>
      <c r="O31" s="452" t="s">
        <v>73</v>
      </c>
      <c r="P31" s="452" t="s">
        <v>73</v>
      </c>
      <c r="Q31" s="452" t="s">
        <v>73</v>
      </c>
      <c r="R31" s="452" t="s">
        <v>73</v>
      </c>
      <c r="S31" s="452" t="s">
        <v>73</v>
      </c>
      <c r="T31" s="452" t="s">
        <v>73</v>
      </c>
      <c r="U31" s="452" t="s">
        <v>73</v>
      </c>
    </row>
    <row r="32" spans="1:25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877" t="s">
        <v>366</v>
      </c>
      <c r="I32" s="488"/>
      <c r="J32" s="204"/>
      <c r="K32" s="204"/>
      <c r="L32" s="204"/>
      <c r="M32" s="204"/>
      <c r="N32" s="204"/>
      <c r="O32" s="215"/>
      <c r="P32" s="215"/>
      <c r="Q32" s="215"/>
      <c r="R32" s="215"/>
      <c r="S32" s="215"/>
      <c r="T32" s="215"/>
      <c r="U32" s="215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5"/>
      <c r="Q33" s="215"/>
      <c r="R33" s="215"/>
      <c r="S33" s="215"/>
      <c r="T33" s="215"/>
      <c r="U33" s="215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5"/>
      <c r="Q34" s="215"/>
      <c r="R34" s="215"/>
      <c r="S34" s="215"/>
      <c r="T34" s="215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  <c r="P35" s="157"/>
      <c r="Q35" s="157"/>
      <c r="R35" s="157"/>
      <c r="S35" s="157"/>
      <c r="T35" s="157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7"/>
      <c r="N36" s="87"/>
      <c r="O36" s="87"/>
      <c r="P36" s="157"/>
      <c r="Q36" s="157"/>
      <c r="R36" s="157"/>
      <c r="S36" s="157"/>
      <c r="T36" s="15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6">
    <tabColor theme="9" tint="0.59999389629810485"/>
  </sheetPr>
  <dimension ref="A2:U62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0.375" style="79" customWidth="1"/>
    <col min="2" max="2" width="9.625" style="79" customWidth="1"/>
    <col min="3" max="4" width="8" style="79" hidden="1" customWidth="1"/>
    <col min="5" max="21" width="8" style="79" customWidth="1"/>
    <col min="22" max="22" width="8.25" style="79" customWidth="1"/>
    <col min="23" max="16384" width="7" style="79"/>
  </cols>
  <sheetData>
    <row r="2" spans="1:21" ht="17.25" customHeight="1" x14ac:dyDescent="0.25">
      <c r="A2" s="216" t="s">
        <v>433</v>
      </c>
      <c r="B2" s="217"/>
    </row>
    <row r="3" spans="1:21" ht="13.35" customHeight="1" x14ac:dyDescent="0.15">
      <c r="A3" s="218" t="s">
        <v>219</v>
      </c>
      <c r="B3" s="218"/>
    </row>
    <row r="4" spans="1:21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</row>
    <row r="5" spans="1:21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1" ht="18" customHeight="1" x14ac:dyDescent="0.15">
      <c r="A6" s="1030" t="s">
        <v>93</v>
      </c>
      <c r="B6" s="1030"/>
      <c r="C6" s="662">
        <f t="shared" ref="C6:M6" si="0">(C8+C9+C10+C11+C12+C13+C14+C15+C16+C17+C18+C19+C20+C21+C22+C23+C24+C25+C26+C27+C28+C29+C30+C31)</f>
        <v>14813786</v>
      </c>
      <c r="D6" s="662">
        <f t="shared" si="0"/>
        <v>14675255</v>
      </c>
      <c r="E6" s="663">
        <f t="shared" si="0"/>
        <v>14580166</v>
      </c>
      <c r="F6" s="663">
        <f t="shared" si="0"/>
        <v>14509628</v>
      </c>
      <c r="G6" s="663">
        <f t="shared" si="0"/>
        <v>14137690</v>
      </c>
      <c r="H6" s="663">
        <f t="shared" si="0"/>
        <v>14159719</v>
      </c>
      <c r="I6" s="663">
        <f t="shared" si="0"/>
        <v>14050173</v>
      </c>
      <c r="J6" s="663">
        <f t="shared" si="0"/>
        <v>12184143</v>
      </c>
      <c r="K6" s="663">
        <f t="shared" si="0"/>
        <v>11830977</v>
      </c>
      <c r="L6" s="663">
        <f t="shared" si="0"/>
        <v>11652272</v>
      </c>
      <c r="M6" s="663">
        <f t="shared" si="0"/>
        <v>11982580</v>
      </c>
      <c r="N6" s="663">
        <f t="shared" ref="N6:U6" si="1">(N8+N9+N10+N11+N12+N13+N14+N15+N16+N17+N18+N19+N20+N21+N22+N23+N24+N25+N26+N27+N28+N29+N30+N31)</f>
        <v>11450659</v>
      </c>
      <c r="O6" s="663">
        <f t="shared" si="1"/>
        <v>11338424</v>
      </c>
      <c r="P6" s="663">
        <f t="shared" si="1"/>
        <v>11330908</v>
      </c>
      <c r="Q6" s="663">
        <f t="shared" si="1"/>
        <v>11371637.228475509</v>
      </c>
      <c r="R6" s="663">
        <f t="shared" si="1"/>
        <v>11071699</v>
      </c>
      <c r="S6" s="663">
        <f t="shared" ref="S6:T6" si="2">(S8+S9+S10+S11+S12+S13+S14+S15+S16+S17+S18+S19+S20+S21+S22+S23+S24+S25+S26+S27+S28+S29+S30+S31)</f>
        <v>10942309.400219999</v>
      </c>
      <c r="T6" s="663">
        <f t="shared" si="2"/>
        <v>11201722.699999999</v>
      </c>
      <c r="U6" s="663">
        <f t="shared" si="1"/>
        <v>11238432</v>
      </c>
    </row>
    <row r="7" spans="1:21" ht="3" customHeight="1" x14ac:dyDescent="0.15">
      <c r="A7" s="80"/>
      <c r="B7" s="81"/>
      <c r="C7" s="209"/>
      <c r="D7" s="209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</row>
    <row r="8" spans="1:21" ht="15" customHeight="1" x14ac:dyDescent="0.15">
      <c r="A8" s="879"/>
      <c r="B8" s="880" t="s">
        <v>19</v>
      </c>
      <c r="C8" s="208">
        <v>10010</v>
      </c>
      <c r="D8" s="208">
        <v>8700</v>
      </c>
      <c r="E8" s="90">
        <v>8750</v>
      </c>
      <c r="F8" s="90">
        <v>7352</v>
      </c>
      <c r="G8" s="90">
        <v>7460</v>
      </c>
      <c r="H8" s="90">
        <v>8230</v>
      </c>
      <c r="I8" s="90">
        <v>9430</v>
      </c>
      <c r="J8" s="90">
        <v>8950</v>
      </c>
      <c r="K8" s="90">
        <v>8700</v>
      </c>
      <c r="L8" s="90">
        <v>7410</v>
      </c>
      <c r="M8" s="492">
        <v>8468</v>
      </c>
      <c r="N8" s="492">
        <v>6290</v>
      </c>
      <c r="O8" s="492">
        <v>7580</v>
      </c>
      <c r="P8" s="492">
        <v>7450</v>
      </c>
      <c r="Q8" s="492">
        <v>7515</v>
      </c>
      <c r="R8" s="492">
        <v>10210</v>
      </c>
      <c r="S8" s="492">
        <v>9063</v>
      </c>
      <c r="T8" s="492">
        <v>9636.5</v>
      </c>
      <c r="U8" s="492">
        <v>11437</v>
      </c>
    </row>
    <row r="9" spans="1:21" ht="15" customHeight="1" x14ac:dyDescent="0.15">
      <c r="A9" s="879"/>
      <c r="B9" s="880" t="s">
        <v>20</v>
      </c>
      <c r="C9" s="208">
        <v>278876</v>
      </c>
      <c r="D9" s="208">
        <v>275000</v>
      </c>
      <c r="E9" s="90">
        <v>263896</v>
      </c>
      <c r="F9" s="90">
        <v>248203</v>
      </c>
      <c r="G9" s="90">
        <v>256830</v>
      </c>
      <c r="H9" s="90">
        <v>338970</v>
      </c>
      <c r="I9" s="90">
        <v>338702</v>
      </c>
      <c r="J9" s="90">
        <v>344798</v>
      </c>
      <c r="K9" s="90">
        <v>313119</v>
      </c>
      <c r="L9" s="90">
        <v>292109</v>
      </c>
      <c r="M9" s="492">
        <v>309339</v>
      </c>
      <c r="N9" s="492">
        <v>302540</v>
      </c>
      <c r="O9" s="492">
        <v>341213</v>
      </c>
      <c r="P9" s="492">
        <v>293119</v>
      </c>
      <c r="Q9" s="492">
        <v>274350</v>
      </c>
      <c r="R9" s="492">
        <v>243119</v>
      </c>
      <c r="S9" s="492">
        <v>266289.40022000001</v>
      </c>
      <c r="T9" s="492">
        <v>254704.2</v>
      </c>
      <c r="U9" s="492">
        <v>243119</v>
      </c>
    </row>
    <row r="10" spans="1:21" ht="15" customHeight="1" x14ac:dyDescent="0.15">
      <c r="A10" s="879"/>
      <c r="B10" s="880" t="s">
        <v>21</v>
      </c>
      <c r="C10" s="208">
        <v>72000</v>
      </c>
      <c r="D10" s="208">
        <v>70100</v>
      </c>
      <c r="E10" s="90">
        <v>77846</v>
      </c>
      <c r="F10" s="90">
        <v>95249</v>
      </c>
      <c r="G10" s="90">
        <v>93100</v>
      </c>
      <c r="H10" s="90">
        <v>87659</v>
      </c>
      <c r="I10" s="90">
        <v>86180</v>
      </c>
      <c r="J10" s="90">
        <v>77386</v>
      </c>
      <c r="K10" s="90">
        <v>85246</v>
      </c>
      <c r="L10" s="90">
        <v>84377</v>
      </c>
      <c r="M10" s="90">
        <v>84240</v>
      </c>
      <c r="N10" s="90">
        <v>82685</v>
      </c>
      <c r="O10" s="90">
        <v>68810</v>
      </c>
      <c r="P10" s="90">
        <v>67840</v>
      </c>
      <c r="Q10" s="90">
        <v>68325</v>
      </c>
      <c r="R10" s="90">
        <v>72859</v>
      </c>
      <c r="S10" s="90">
        <v>73368</v>
      </c>
      <c r="T10" s="90">
        <v>74798</v>
      </c>
      <c r="U10" s="90">
        <v>71310</v>
      </c>
    </row>
    <row r="11" spans="1:21" ht="15" customHeight="1" x14ac:dyDescent="0.15">
      <c r="A11" s="879"/>
      <c r="B11" s="880" t="s">
        <v>22</v>
      </c>
      <c r="C11" s="208">
        <v>402413</v>
      </c>
      <c r="D11" s="208">
        <v>420429</v>
      </c>
      <c r="E11" s="90">
        <v>413495</v>
      </c>
      <c r="F11" s="90">
        <v>412886</v>
      </c>
      <c r="G11" s="90">
        <v>412338</v>
      </c>
      <c r="H11" s="90">
        <v>412672</v>
      </c>
      <c r="I11" s="90">
        <v>412407</v>
      </c>
      <c r="J11" s="90">
        <v>402621</v>
      </c>
      <c r="K11" s="90">
        <v>356517</v>
      </c>
      <c r="L11" s="90">
        <v>365201</v>
      </c>
      <c r="M11" s="492">
        <v>356682</v>
      </c>
      <c r="N11" s="492">
        <v>357814</v>
      </c>
      <c r="O11" s="492">
        <v>356486</v>
      </c>
      <c r="P11" s="492">
        <v>333412</v>
      </c>
      <c r="Q11" s="492">
        <v>360982</v>
      </c>
      <c r="R11" s="492">
        <v>360882</v>
      </c>
      <c r="S11" s="492">
        <v>36171</v>
      </c>
      <c r="T11" s="492">
        <v>361175</v>
      </c>
      <c r="U11" s="492">
        <v>369947</v>
      </c>
    </row>
    <row r="12" spans="1:21" ht="15" customHeight="1" x14ac:dyDescent="0.15">
      <c r="A12" s="879"/>
      <c r="B12" s="880" t="s">
        <v>23</v>
      </c>
      <c r="C12" s="208">
        <v>375069</v>
      </c>
      <c r="D12" s="208">
        <v>391715</v>
      </c>
      <c r="E12" s="90">
        <v>426561</v>
      </c>
      <c r="F12" s="90">
        <v>434653</v>
      </c>
      <c r="G12" s="90">
        <v>441100</v>
      </c>
      <c r="H12" s="90">
        <v>413819</v>
      </c>
      <c r="I12" s="90">
        <v>434278</v>
      </c>
      <c r="J12" s="90">
        <v>421175</v>
      </c>
      <c r="K12" s="90">
        <v>417560</v>
      </c>
      <c r="L12" s="90">
        <v>411297</v>
      </c>
      <c r="M12" s="492">
        <v>409942</v>
      </c>
      <c r="N12" s="492">
        <v>465641</v>
      </c>
      <c r="O12" s="492">
        <v>455567</v>
      </c>
      <c r="P12" s="492">
        <v>484116</v>
      </c>
      <c r="Q12" s="492">
        <v>480071.519922445</v>
      </c>
      <c r="R12" s="492">
        <v>484440</v>
      </c>
      <c r="S12" s="492">
        <v>484087</v>
      </c>
      <c r="T12" s="492">
        <v>469462</v>
      </c>
      <c r="U12" s="492">
        <v>483579</v>
      </c>
    </row>
    <row r="13" spans="1:21" ht="15" customHeight="1" x14ac:dyDescent="0.15">
      <c r="A13" s="879"/>
      <c r="B13" s="880" t="s">
        <v>27</v>
      </c>
      <c r="C13" s="208">
        <v>37993</v>
      </c>
      <c r="D13" s="208">
        <v>38000</v>
      </c>
      <c r="E13" s="90">
        <v>39571</v>
      </c>
      <c r="F13" s="90">
        <v>39215</v>
      </c>
      <c r="G13" s="90">
        <v>40120</v>
      </c>
      <c r="H13" s="90">
        <v>41072</v>
      </c>
      <c r="I13" s="90">
        <v>42510</v>
      </c>
      <c r="J13" s="90">
        <v>31131</v>
      </c>
      <c r="K13" s="90">
        <v>40939</v>
      </c>
      <c r="L13" s="90">
        <v>40606</v>
      </c>
      <c r="M13" s="90">
        <v>38822</v>
      </c>
      <c r="N13" s="90">
        <v>29054</v>
      </c>
      <c r="O13" s="90">
        <v>21744</v>
      </c>
      <c r="P13" s="90">
        <v>24350</v>
      </c>
      <c r="Q13" s="90">
        <v>23046.86280974705</v>
      </c>
      <c r="R13" s="90">
        <v>27519</v>
      </c>
      <c r="S13" s="90">
        <v>27990</v>
      </c>
      <c r="T13" s="90">
        <v>28229</v>
      </c>
      <c r="U13" s="90">
        <v>28499</v>
      </c>
    </row>
    <row r="14" spans="1:21" ht="15" customHeight="1" x14ac:dyDescent="0.15">
      <c r="A14" s="879"/>
      <c r="B14" s="880" t="s">
        <v>28</v>
      </c>
      <c r="C14" s="208">
        <v>847298</v>
      </c>
      <c r="D14" s="208">
        <v>807840</v>
      </c>
      <c r="E14" s="90">
        <v>793399</v>
      </c>
      <c r="F14" s="90">
        <v>814814</v>
      </c>
      <c r="G14" s="90">
        <v>806982</v>
      </c>
      <c r="H14" s="90">
        <v>814067</v>
      </c>
      <c r="I14" s="90">
        <v>808502</v>
      </c>
      <c r="J14" s="90">
        <v>650284</v>
      </c>
      <c r="K14" s="90">
        <v>640242</v>
      </c>
      <c r="L14" s="90">
        <v>602944</v>
      </c>
      <c r="M14" s="492">
        <v>694111</v>
      </c>
      <c r="N14" s="492">
        <v>672817</v>
      </c>
      <c r="O14" s="492">
        <v>672175</v>
      </c>
      <c r="P14" s="492">
        <v>671482</v>
      </c>
      <c r="Q14" s="492">
        <v>671828.69343368895</v>
      </c>
      <c r="R14" s="492">
        <v>670125</v>
      </c>
      <c r="S14" s="492">
        <v>672384</v>
      </c>
      <c r="T14" s="492">
        <v>671254.5</v>
      </c>
      <c r="U14" s="492">
        <v>671820</v>
      </c>
    </row>
    <row r="15" spans="1:21" ht="15" customHeight="1" x14ac:dyDescent="0.15">
      <c r="A15" s="879"/>
      <c r="B15" s="880" t="s">
        <v>29</v>
      </c>
      <c r="C15" s="208">
        <v>352067</v>
      </c>
      <c r="D15" s="208">
        <v>340000</v>
      </c>
      <c r="E15" s="90">
        <v>324238</v>
      </c>
      <c r="F15" s="90">
        <v>310789</v>
      </c>
      <c r="G15" s="90">
        <v>309200</v>
      </c>
      <c r="H15" s="90">
        <v>312259</v>
      </c>
      <c r="I15" s="90">
        <v>330004</v>
      </c>
      <c r="J15" s="90">
        <v>321131</v>
      </c>
      <c r="K15" s="90">
        <v>319450</v>
      </c>
      <c r="L15" s="90">
        <v>327436</v>
      </c>
      <c r="M15" s="492">
        <v>342802</v>
      </c>
      <c r="N15" s="492">
        <v>319535</v>
      </c>
      <c r="O15" s="492">
        <v>305462</v>
      </c>
      <c r="P15" s="492">
        <v>326462</v>
      </c>
      <c r="Q15" s="492">
        <v>315962</v>
      </c>
      <c r="R15" s="492">
        <v>312547</v>
      </c>
      <c r="S15" s="492">
        <v>294505</v>
      </c>
      <c r="T15" s="492">
        <v>303526</v>
      </c>
      <c r="U15" s="492">
        <v>321147</v>
      </c>
    </row>
    <row r="16" spans="1:21" ht="15" customHeight="1" x14ac:dyDescent="0.15">
      <c r="A16" s="879"/>
      <c r="B16" s="880" t="s">
        <v>30</v>
      </c>
      <c r="C16" s="208">
        <v>20606</v>
      </c>
      <c r="D16" s="208">
        <v>21051</v>
      </c>
      <c r="E16" s="90">
        <v>21815</v>
      </c>
      <c r="F16" s="90">
        <v>23124</v>
      </c>
      <c r="G16" s="90">
        <v>22680</v>
      </c>
      <c r="H16" s="90">
        <v>21855</v>
      </c>
      <c r="I16" s="90">
        <v>23226</v>
      </c>
      <c r="J16" s="90">
        <v>27078</v>
      </c>
      <c r="K16" s="90">
        <v>28397</v>
      </c>
      <c r="L16" s="90">
        <v>25990</v>
      </c>
      <c r="M16" s="90">
        <v>26132</v>
      </c>
      <c r="N16" s="90">
        <v>28131</v>
      </c>
      <c r="O16" s="90">
        <v>29996</v>
      </c>
      <c r="P16" s="90">
        <v>27535</v>
      </c>
      <c r="Q16" s="90">
        <v>26695</v>
      </c>
      <c r="R16" s="90">
        <v>26771</v>
      </c>
      <c r="S16" s="90">
        <v>26813</v>
      </c>
      <c r="T16" s="90">
        <v>28666</v>
      </c>
      <c r="U16" s="90">
        <v>30121</v>
      </c>
    </row>
    <row r="17" spans="1:21" ht="15" customHeight="1" x14ac:dyDescent="0.15">
      <c r="A17" s="879"/>
      <c r="B17" s="880" t="s">
        <v>31</v>
      </c>
      <c r="C17" s="208">
        <v>1147657</v>
      </c>
      <c r="D17" s="208">
        <v>1170866</v>
      </c>
      <c r="E17" s="90">
        <v>1054504</v>
      </c>
      <c r="F17" s="90">
        <v>1021725</v>
      </c>
      <c r="G17" s="90">
        <v>998000</v>
      </c>
      <c r="H17" s="90">
        <v>987550</v>
      </c>
      <c r="I17" s="90">
        <v>839260</v>
      </c>
      <c r="J17" s="90">
        <v>702282</v>
      </c>
      <c r="K17" s="90">
        <v>760617</v>
      </c>
      <c r="L17" s="90">
        <v>761384</v>
      </c>
      <c r="M17" s="492">
        <v>759953</v>
      </c>
      <c r="N17" s="492">
        <v>634318</v>
      </c>
      <c r="O17" s="492">
        <v>529453</v>
      </c>
      <c r="P17" s="492">
        <v>530212</v>
      </c>
      <c r="Q17" s="492">
        <v>529832.45355962799</v>
      </c>
      <c r="R17" s="492">
        <v>526457</v>
      </c>
      <c r="S17" s="492">
        <v>527633</v>
      </c>
      <c r="T17" s="492">
        <v>527045</v>
      </c>
      <c r="U17" s="492">
        <v>527339</v>
      </c>
    </row>
    <row r="18" spans="1:21" ht="15" customHeight="1" x14ac:dyDescent="0.15">
      <c r="A18" s="879"/>
      <c r="B18" s="880" t="s">
        <v>32</v>
      </c>
      <c r="C18" s="208">
        <v>947800</v>
      </c>
      <c r="D18" s="208">
        <v>934944</v>
      </c>
      <c r="E18" s="90">
        <v>950105</v>
      </c>
      <c r="F18" s="90">
        <v>955224</v>
      </c>
      <c r="G18" s="90">
        <v>957700</v>
      </c>
      <c r="H18" s="90">
        <v>964060</v>
      </c>
      <c r="I18" s="90">
        <v>969245</v>
      </c>
      <c r="J18" s="90">
        <v>726314</v>
      </c>
      <c r="K18" s="90">
        <v>662425</v>
      </c>
      <c r="L18" s="90">
        <v>669260</v>
      </c>
      <c r="M18" s="492">
        <v>675939</v>
      </c>
      <c r="N18" s="492">
        <v>682688</v>
      </c>
      <c r="O18" s="492">
        <v>698536</v>
      </c>
      <c r="P18" s="492">
        <v>685310</v>
      </c>
      <c r="Q18" s="492">
        <v>691923</v>
      </c>
      <c r="R18" s="492">
        <v>680129</v>
      </c>
      <c r="S18" s="492">
        <v>684682</v>
      </c>
      <c r="T18" s="492">
        <v>682405.5</v>
      </c>
      <c r="U18" s="492">
        <v>683544</v>
      </c>
    </row>
    <row r="19" spans="1:21" ht="15" customHeight="1" x14ac:dyDescent="0.15">
      <c r="A19" s="879"/>
      <c r="B19" s="880" t="s">
        <v>33</v>
      </c>
      <c r="C19" s="208">
        <v>1214210</v>
      </c>
      <c r="D19" s="208">
        <v>1216000</v>
      </c>
      <c r="E19" s="90">
        <v>1214210</v>
      </c>
      <c r="F19" s="90">
        <v>1151903</v>
      </c>
      <c r="G19" s="90">
        <v>1160000</v>
      </c>
      <c r="H19" s="90">
        <v>1080265</v>
      </c>
      <c r="I19" s="90">
        <v>1020168</v>
      </c>
      <c r="J19" s="90">
        <v>1304933</v>
      </c>
      <c r="K19" s="90">
        <v>1358604</v>
      </c>
      <c r="L19" s="90">
        <v>1345874</v>
      </c>
      <c r="M19" s="492">
        <v>1416083</v>
      </c>
      <c r="N19" s="492">
        <v>1234318</v>
      </c>
      <c r="O19" s="492">
        <v>1478438</v>
      </c>
      <c r="P19" s="492">
        <v>1554849</v>
      </c>
      <c r="Q19" s="492">
        <v>1614094</v>
      </c>
      <c r="R19" s="492">
        <v>1547309</v>
      </c>
      <c r="S19" s="492">
        <v>1611208</v>
      </c>
      <c r="T19" s="492">
        <v>1579258.5</v>
      </c>
      <c r="U19" s="492">
        <v>1652072</v>
      </c>
    </row>
    <row r="20" spans="1:21" ht="15" customHeight="1" x14ac:dyDescent="0.15">
      <c r="A20" s="879"/>
      <c r="B20" s="880" t="s">
        <v>34</v>
      </c>
      <c r="C20" s="208">
        <v>993165</v>
      </c>
      <c r="D20" s="208">
        <v>976712</v>
      </c>
      <c r="E20" s="90">
        <v>975777</v>
      </c>
      <c r="F20" s="90">
        <v>971559</v>
      </c>
      <c r="G20" s="90">
        <v>968714</v>
      </c>
      <c r="H20" s="90">
        <v>977185</v>
      </c>
      <c r="I20" s="90">
        <v>984244</v>
      </c>
      <c r="J20" s="90">
        <v>770715</v>
      </c>
      <c r="K20" s="90">
        <v>698498</v>
      </c>
      <c r="L20" s="90">
        <v>685380</v>
      </c>
      <c r="M20" s="492">
        <v>708224</v>
      </c>
      <c r="N20" s="492">
        <v>704935</v>
      </c>
      <c r="O20" s="492">
        <v>620737</v>
      </c>
      <c r="P20" s="492">
        <v>630410</v>
      </c>
      <c r="Q20" s="492">
        <v>625573.5</v>
      </c>
      <c r="R20" s="492">
        <v>622124</v>
      </c>
      <c r="S20" s="492">
        <v>623587</v>
      </c>
      <c r="T20" s="492">
        <v>622855.5</v>
      </c>
      <c r="U20" s="492">
        <v>623222</v>
      </c>
    </row>
    <row r="21" spans="1:21" ht="15" customHeight="1" x14ac:dyDescent="0.15">
      <c r="A21" s="879"/>
      <c r="B21" s="880" t="s">
        <v>35</v>
      </c>
      <c r="C21" s="208">
        <v>286680</v>
      </c>
      <c r="D21" s="208">
        <v>269022</v>
      </c>
      <c r="E21" s="90">
        <v>266519</v>
      </c>
      <c r="F21" s="90">
        <v>263499</v>
      </c>
      <c r="G21" s="90">
        <v>253541</v>
      </c>
      <c r="H21" s="90">
        <v>249945</v>
      </c>
      <c r="I21" s="90">
        <v>207954</v>
      </c>
      <c r="J21" s="90">
        <v>220707</v>
      </c>
      <c r="K21" s="90">
        <v>223009</v>
      </c>
      <c r="L21" s="90">
        <v>222508</v>
      </c>
      <c r="M21" s="492">
        <v>221114</v>
      </c>
      <c r="N21" s="492">
        <v>209159</v>
      </c>
      <c r="O21" s="492">
        <v>187138</v>
      </c>
      <c r="P21" s="492">
        <v>188490</v>
      </c>
      <c r="Q21" s="492">
        <v>188221</v>
      </c>
      <c r="R21" s="492">
        <v>188120</v>
      </c>
      <c r="S21" s="492">
        <v>217639</v>
      </c>
      <c r="T21" s="492">
        <v>202792</v>
      </c>
      <c r="U21" s="492">
        <v>204621</v>
      </c>
    </row>
    <row r="22" spans="1:21" ht="15" customHeight="1" x14ac:dyDescent="0.15">
      <c r="A22" s="879"/>
      <c r="B22" s="880" t="s">
        <v>36</v>
      </c>
      <c r="C22" s="208">
        <v>48614</v>
      </c>
      <c r="D22" s="208">
        <v>67273</v>
      </c>
      <c r="E22" s="90">
        <v>80662</v>
      </c>
      <c r="F22" s="90">
        <v>78146</v>
      </c>
      <c r="G22" s="90">
        <v>79120</v>
      </c>
      <c r="H22" s="90">
        <v>78763</v>
      </c>
      <c r="I22" s="90">
        <v>72046</v>
      </c>
      <c r="J22" s="90">
        <v>70405</v>
      </c>
      <c r="K22" s="90">
        <v>71410</v>
      </c>
      <c r="L22" s="90">
        <v>44276</v>
      </c>
      <c r="M22" s="492">
        <v>44999</v>
      </c>
      <c r="N22" s="492">
        <v>47249</v>
      </c>
      <c r="O22" s="492">
        <v>49611</v>
      </c>
      <c r="P22" s="492">
        <v>48970</v>
      </c>
      <c r="Q22" s="492">
        <v>49290.698750000003</v>
      </c>
      <c r="R22" s="492">
        <v>47899</v>
      </c>
      <c r="S22" s="492">
        <v>48127</v>
      </c>
      <c r="T22" s="492">
        <v>48013</v>
      </c>
      <c r="U22" s="492">
        <v>48070</v>
      </c>
    </row>
    <row r="23" spans="1:21" ht="15" customHeight="1" x14ac:dyDescent="0.15">
      <c r="A23" s="879"/>
      <c r="B23" s="880" t="s">
        <v>37</v>
      </c>
      <c r="C23" s="208">
        <v>42345</v>
      </c>
      <c r="D23" s="208">
        <v>41480</v>
      </c>
      <c r="E23" s="90">
        <v>41334</v>
      </c>
      <c r="F23" s="90">
        <v>40944</v>
      </c>
      <c r="G23" s="90">
        <v>39815</v>
      </c>
      <c r="H23" s="90">
        <v>39981</v>
      </c>
      <c r="I23" s="90">
        <v>39095</v>
      </c>
      <c r="J23" s="90">
        <v>38786</v>
      </c>
      <c r="K23" s="90">
        <v>31595</v>
      </c>
      <c r="L23" s="90">
        <v>35978</v>
      </c>
      <c r="M23" s="492">
        <v>36096</v>
      </c>
      <c r="N23" s="492">
        <v>37901</v>
      </c>
      <c r="O23" s="492">
        <v>36005</v>
      </c>
      <c r="P23" s="492">
        <v>36005</v>
      </c>
      <c r="Q23" s="492">
        <v>36005</v>
      </c>
      <c r="R23" s="492">
        <v>35782</v>
      </c>
      <c r="S23" s="492">
        <v>35897</v>
      </c>
      <c r="T23" s="492">
        <v>35839.5</v>
      </c>
      <c r="U23" s="492">
        <v>35869</v>
      </c>
    </row>
    <row r="24" spans="1:21" ht="15" customHeight="1" x14ac:dyDescent="0.15">
      <c r="A24" s="879"/>
      <c r="B24" s="880" t="s">
        <v>38</v>
      </c>
      <c r="C24" s="208">
        <v>905080</v>
      </c>
      <c r="D24" s="208">
        <v>820966</v>
      </c>
      <c r="E24" s="90">
        <v>846254</v>
      </c>
      <c r="F24" s="90">
        <v>849515</v>
      </c>
      <c r="G24" s="90">
        <v>839240</v>
      </c>
      <c r="H24" s="90">
        <v>870713</v>
      </c>
      <c r="I24" s="90">
        <v>931253</v>
      </c>
      <c r="J24" s="90">
        <v>967114</v>
      </c>
      <c r="K24" s="90">
        <v>951671</v>
      </c>
      <c r="L24" s="90">
        <v>937646</v>
      </c>
      <c r="M24" s="492">
        <v>822428</v>
      </c>
      <c r="N24" s="492">
        <v>798698</v>
      </c>
      <c r="O24" s="492">
        <v>611215</v>
      </c>
      <c r="P24" s="492">
        <v>616828</v>
      </c>
      <c r="Q24" s="492">
        <v>617461</v>
      </c>
      <c r="R24" s="492">
        <v>602326</v>
      </c>
      <c r="S24" s="492">
        <v>609447</v>
      </c>
      <c r="T24" s="492">
        <v>647200</v>
      </c>
      <c r="U24" s="492">
        <v>635108</v>
      </c>
    </row>
    <row r="25" spans="1:21" ht="15" customHeight="1" x14ac:dyDescent="0.15">
      <c r="A25" s="879"/>
      <c r="B25" s="880" t="s">
        <v>39</v>
      </c>
      <c r="C25" s="208">
        <v>467210</v>
      </c>
      <c r="D25" s="208">
        <v>504320</v>
      </c>
      <c r="E25" s="90">
        <v>518531</v>
      </c>
      <c r="F25" s="90">
        <v>515394</v>
      </c>
      <c r="G25" s="90">
        <v>512560</v>
      </c>
      <c r="H25" s="90">
        <v>503603</v>
      </c>
      <c r="I25" s="90">
        <v>504434</v>
      </c>
      <c r="J25" s="90">
        <v>481850</v>
      </c>
      <c r="K25" s="90">
        <v>497860</v>
      </c>
      <c r="L25" s="90">
        <v>470307</v>
      </c>
      <c r="M25" s="492">
        <v>468530</v>
      </c>
      <c r="N25" s="492">
        <v>461957</v>
      </c>
      <c r="O25" s="492">
        <v>455479</v>
      </c>
      <c r="P25" s="492">
        <v>457330</v>
      </c>
      <c r="Q25" s="492">
        <v>456404.5</v>
      </c>
      <c r="R25" s="492">
        <v>454242</v>
      </c>
      <c r="S25" s="492">
        <v>454797</v>
      </c>
      <c r="T25" s="492">
        <v>454519.5</v>
      </c>
      <c r="U25" s="492">
        <v>454659</v>
      </c>
    </row>
    <row r="26" spans="1:21" ht="15" customHeight="1" x14ac:dyDescent="0.15">
      <c r="A26" s="879"/>
      <c r="B26" s="880" t="s">
        <v>42</v>
      </c>
      <c r="C26" s="208">
        <v>2388882</v>
      </c>
      <c r="D26" s="208">
        <v>2385000</v>
      </c>
      <c r="E26" s="90">
        <v>2300000</v>
      </c>
      <c r="F26" s="90">
        <v>2295231</v>
      </c>
      <c r="G26" s="90">
        <v>1923603</v>
      </c>
      <c r="H26" s="90">
        <v>1928174</v>
      </c>
      <c r="I26" s="90">
        <v>1937742</v>
      </c>
      <c r="J26" s="90">
        <v>1563618</v>
      </c>
      <c r="K26" s="90">
        <v>1306368</v>
      </c>
      <c r="L26" s="90">
        <v>1303959</v>
      </c>
      <c r="M26" s="492">
        <v>1420079</v>
      </c>
      <c r="N26" s="492">
        <v>1419506</v>
      </c>
      <c r="O26" s="492">
        <v>1422140</v>
      </c>
      <c r="P26" s="492">
        <v>1428736</v>
      </c>
      <c r="Q26" s="492">
        <v>1443471</v>
      </c>
      <c r="R26" s="492">
        <v>1425497</v>
      </c>
      <c r="S26" s="492">
        <v>1417593</v>
      </c>
      <c r="T26" s="492">
        <v>1394173</v>
      </c>
      <c r="U26" s="492">
        <v>1381440</v>
      </c>
    </row>
    <row r="27" spans="1:21" ht="15" customHeight="1" x14ac:dyDescent="0.15">
      <c r="A27" s="879"/>
      <c r="B27" s="880" t="s">
        <v>43</v>
      </c>
      <c r="C27" s="208">
        <v>3932070</v>
      </c>
      <c r="D27" s="208">
        <v>3870220</v>
      </c>
      <c r="E27" s="90">
        <v>3917920</v>
      </c>
      <c r="F27" s="90">
        <v>3931520</v>
      </c>
      <c r="G27" s="90">
        <v>3966940</v>
      </c>
      <c r="H27" s="90">
        <v>3979420</v>
      </c>
      <c r="I27" s="90">
        <v>4006330</v>
      </c>
      <c r="J27" s="90">
        <v>3011220</v>
      </c>
      <c r="K27" s="90">
        <v>3018210</v>
      </c>
      <c r="L27" s="90">
        <v>2978720</v>
      </c>
      <c r="M27" s="492">
        <v>3099180</v>
      </c>
      <c r="N27" s="492">
        <v>2919060</v>
      </c>
      <c r="O27" s="492">
        <v>2950630</v>
      </c>
      <c r="P27" s="492">
        <v>2876615</v>
      </c>
      <c r="Q27" s="492">
        <v>2852165</v>
      </c>
      <c r="R27" s="492">
        <v>2699105</v>
      </c>
      <c r="S27" s="492">
        <v>2787942</v>
      </c>
      <c r="T27" s="492">
        <v>2772245</v>
      </c>
      <c r="U27" s="492">
        <v>2727605</v>
      </c>
    </row>
    <row r="28" spans="1:21" ht="15" customHeight="1" x14ac:dyDescent="0.15">
      <c r="A28" s="879"/>
      <c r="B28" s="79" t="s">
        <v>44</v>
      </c>
      <c r="C28" s="208">
        <v>19468</v>
      </c>
      <c r="D28" s="208">
        <v>24235</v>
      </c>
      <c r="E28" s="90">
        <v>20491</v>
      </c>
      <c r="F28" s="90">
        <v>23788</v>
      </c>
      <c r="G28" s="90">
        <v>22450</v>
      </c>
      <c r="H28" s="90">
        <v>22086</v>
      </c>
      <c r="I28" s="90">
        <v>24294</v>
      </c>
      <c r="J28" s="90">
        <v>13190</v>
      </c>
      <c r="K28" s="90">
        <v>10450</v>
      </c>
      <c r="L28" s="90">
        <v>10711</v>
      </c>
      <c r="M28" s="492">
        <v>9950</v>
      </c>
      <c r="N28" s="492">
        <v>5422</v>
      </c>
      <c r="O28" s="492">
        <v>7521</v>
      </c>
      <c r="P28" s="492">
        <v>11017</v>
      </c>
      <c r="Q28" s="492">
        <v>9269</v>
      </c>
      <c r="R28" s="492">
        <v>9080</v>
      </c>
      <c r="S28" s="492">
        <v>9188</v>
      </c>
      <c r="T28" s="492">
        <v>9134</v>
      </c>
      <c r="U28" s="492">
        <v>9161</v>
      </c>
    </row>
    <row r="29" spans="1:21" ht="15" customHeight="1" x14ac:dyDescent="0.15">
      <c r="A29" s="879"/>
      <c r="B29" s="880" t="s">
        <v>45</v>
      </c>
      <c r="C29" s="208">
        <v>3881</v>
      </c>
      <c r="D29" s="208">
        <v>3881</v>
      </c>
      <c r="E29" s="90">
        <v>3724</v>
      </c>
      <c r="F29" s="90">
        <v>6305</v>
      </c>
      <c r="G29" s="90">
        <v>6630</v>
      </c>
      <c r="H29" s="90">
        <v>7199</v>
      </c>
      <c r="I29" s="90">
        <v>8199</v>
      </c>
      <c r="J29" s="90">
        <v>7985</v>
      </c>
      <c r="K29" s="90">
        <v>9745</v>
      </c>
      <c r="L29" s="90">
        <v>9310</v>
      </c>
      <c r="M29" s="492">
        <v>11610</v>
      </c>
      <c r="N29" s="492">
        <v>12191</v>
      </c>
      <c r="O29" s="492">
        <v>12800</v>
      </c>
      <c r="P29" s="492">
        <v>11970</v>
      </c>
      <c r="Q29" s="492">
        <v>11303</v>
      </c>
      <c r="R29" s="492">
        <v>11309</v>
      </c>
      <c r="S29" s="492">
        <v>10791</v>
      </c>
      <c r="T29" s="492">
        <v>11112</v>
      </c>
      <c r="U29" s="492">
        <v>11255</v>
      </c>
    </row>
    <row r="30" spans="1:21" ht="15" customHeight="1" x14ac:dyDescent="0.15">
      <c r="A30" s="879"/>
      <c r="B30" s="880" t="s">
        <v>46</v>
      </c>
      <c r="C30" s="208">
        <v>14280</v>
      </c>
      <c r="D30" s="208">
        <v>11600</v>
      </c>
      <c r="E30" s="90">
        <v>14319</v>
      </c>
      <c r="F30" s="90">
        <v>12005</v>
      </c>
      <c r="G30" s="90">
        <v>12500</v>
      </c>
      <c r="H30" s="90">
        <v>12941</v>
      </c>
      <c r="I30" s="90">
        <v>12920</v>
      </c>
      <c r="J30" s="90">
        <v>11980</v>
      </c>
      <c r="K30" s="90">
        <v>11580</v>
      </c>
      <c r="L30" s="90">
        <v>10847</v>
      </c>
      <c r="M30" s="492">
        <v>9187</v>
      </c>
      <c r="N30" s="492">
        <v>9646</v>
      </c>
      <c r="O30" s="492">
        <v>10129</v>
      </c>
      <c r="P30" s="492">
        <v>9970</v>
      </c>
      <c r="Q30" s="492">
        <v>9561</v>
      </c>
      <c r="R30" s="492">
        <v>8561</v>
      </c>
      <c r="S30" s="492">
        <v>8439</v>
      </c>
      <c r="T30" s="492">
        <v>8531</v>
      </c>
      <c r="U30" s="492">
        <v>8628</v>
      </c>
    </row>
    <row r="31" spans="1:21" ht="15" customHeight="1" thickBot="1" x14ac:dyDescent="0.2">
      <c r="A31" s="881"/>
      <c r="B31" s="882" t="s">
        <v>47</v>
      </c>
      <c r="C31" s="457">
        <v>6112</v>
      </c>
      <c r="D31" s="457">
        <v>5901</v>
      </c>
      <c r="E31" s="493">
        <v>6245</v>
      </c>
      <c r="F31" s="493">
        <v>6585</v>
      </c>
      <c r="G31" s="493">
        <v>7067</v>
      </c>
      <c r="H31" s="493">
        <v>7231</v>
      </c>
      <c r="I31" s="493">
        <v>7750</v>
      </c>
      <c r="J31" s="493">
        <v>8490</v>
      </c>
      <c r="K31" s="493">
        <v>8765</v>
      </c>
      <c r="L31" s="493">
        <v>8742</v>
      </c>
      <c r="M31" s="494">
        <v>8670</v>
      </c>
      <c r="N31" s="494">
        <v>9104</v>
      </c>
      <c r="O31" s="494">
        <v>9559</v>
      </c>
      <c r="P31" s="494">
        <v>8430</v>
      </c>
      <c r="Q31" s="494">
        <v>8287</v>
      </c>
      <c r="R31" s="494">
        <v>5287</v>
      </c>
      <c r="S31" s="494">
        <v>4669</v>
      </c>
      <c r="T31" s="494">
        <v>5148</v>
      </c>
      <c r="U31" s="494">
        <v>4860</v>
      </c>
    </row>
    <row r="32" spans="1:21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  <c r="Q35" s="81"/>
      <c r="R35" s="81"/>
      <c r="S35" s="81"/>
      <c r="T35" s="81"/>
      <c r="U35" s="81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  <c r="Q36" s="81"/>
      <c r="R36" s="81"/>
      <c r="S36" s="81"/>
      <c r="T36" s="81"/>
      <c r="U36" s="81"/>
    </row>
    <row r="37" spans="1:21" ht="13.35" customHeight="1" x14ac:dyDescent="0.15">
      <c r="Q37" s="81"/>
      <c r="R37" s="81"/>
      <c r="S37" s="81"/>
      <c r="T37" s="81"/>
      <c r="U37" s="81"/>
    </row>
    <row r="38" spans="1:21" ht="13.35" customHeight="1" x14ac:dyDescent="0.15">
      <c r="Q38" s="81"/>
      <c r="R38" s="81"/>
      <c r="S38" s="81"/>
      <c r="T38" s="81"/>
    </row>
    <row r="39" spans="1:21" ht="13.35" customHeight="1" x14ac:dyDescent="0.15">
      <c r="Q39" s="81"/>
      <c r="R39" s="81"/>
      <c r="S39" s="81"/>
      <c r="T39" s="81"/>
    </row>
    <row r="40" spans="1:21" ht="13.35" customHeight="1" x14ac:dyDescent="0.15">
      <c r="Q40" s="81"/>
      <c r="R40" s="81"/>
      <c r="S40" s="81"/>
      <c r="T40" s="81"/>
    </row>
    <row r="41" spans="1:21" ht="13.35" customHeight="1" x14ac:dyDescent="0.15">
      <c r="Q41" s="81"/>
      <c r="R41" s="81"/>
      <c r="S41" s="81"/>
      <c r="T41" s="81"/>
    </row>
    <row r="42" spans="1:21" ht="13.35" customHeight="1" x14ac:dyDescent="0.15">
      <c r="Q42" s="81"/>
      <c r="R42" s="81"/>
      <c r="S42" s="81"/>
      <c r="T42" s="81"/>
    </row>
    <row r="43" spans="1:21" ht="13.35" customHeight="1" x14ac:dyDescent="0.15">
      <c r="Q43" s="81"/>
      <c r="R43" s="81"/>
      <c r="S43" s="81"/>
      <c r="T43" s="81"/>
    </row>
    <row r="44" spans="1:21" ht="13.35" customHeight="1" x14ac:dyDescent="0.15">
      <c r="R44" s="81"/>
      <c r="S44" s="81"/>
      <c r="T44" s="81"/>
    </row>
    <row r="45" spans="1:21" ht="13.35" customHeight="1" x14ac:dyDescent="0.15">
      <c r="R45" s="81"/>
      <c r="S45" s="81"/>
      <c r="T45" s="81"/>
    </row>
    <row r="46" spans="1:21" ht="13.35" customHeight="1" x14ac:dyDescent="0.15">
      <c r="R46" s="81"/>
      <c r="S46" s="81"/>
      <c r="T46" s="81"/>
    </row>
    <row r="47" spans="1:21" ht="13.35" customHeight="1" x14ac:dyDescent="0.15">
      <c r="R47" s="81"/>
      <c r="S47" s="81"/>
      <c r="T47" s="81"/>
    </row>
    <row r="48" spans="1:21" ht="13.35" customHeight="1" x14ac:dyDescent="0.15">
      <c r="R48" s="81"/>
      <c r="S48" s="81"/>
      <c r="T48" s="81"/>
    </row>
    <row r="49" spans="18:20" ht="13.35" customHeight="1" x14ac:dyDescent="0.15">
      <c r="R49" s="81"/>
      <c r="S49" s="81"/>
      <c r="T49" s="81"/>
    </row>
    <row r="50" spans="18:20" ht="13.35" customHeight="1" x14ac:dyDescent="0.15">
      <c r="R50" s="81"/>
      <c r="S50" s="81"/>
      <c r="T50" s="81"/>
    </row>
    <row r="51" spans="18:20" ht="13.35" customHeight="1" x14ac:dyDescent="0.15">
      <c r="R51" s="81"/>
      <c r="S51" s="81"/>
      <c r="T51" s="81"/>
    </row>
    <row r="52" spans="18:20" ht="13.35" customHeight="1" x14ac:dyDescent="0.15">
      <c r="R52" s="81"/>
      <c r="S52" s="81"/>
      <c r="T52" s="81"/>
    </row>
    <row r="53" spans="18:20" ht="13.35" customHeight="1" x14ac:dyDescent="0.15">
      <c r="R53" s="81"/>
      <c r="S53" s="81"/>
      <c r="T53" s="81"/>
    </row>
    <row r="54" spans="18:20" ht="13.35" customHeight="1" x14ac:dyDescent="0.15">
      <c r="R54" s="81"/>
      <c r="S54" s="81"/>
      <c r="T54" s="81"/>
    </row>
    <row r="55" spans="18:20" ht="13.35" customHeight="1" x14ac:dyDescent="0.15">
      <c r="R55" s="81"/>
      <c r="S55" s="81"/>
      <c r="T55" s="81"/>
    </row>
    <row r="56" spans="18:20" ht="13.35" customHeight="1" x14ac:dyDescent="0.15">
      <c r="R56" s="81"/>
      <c r="S56" s="81"/>
      <c r="T56" s="81"/>
    </row>
    <row r="57" spans="18:20" ht="13.35" customHeight="1" x14ac:dyDescent="0.15">
      <c r="R57" s="81"/>
      <c r="S57" s="81"/>
      <c r="T57" s="81"/>
    </row>
    <row r="58" spans="18:20" ht="13.35" customHeight="1" x14ac:dyDescent="0.15">
      <c r="R58" s="81"/>
      <c r="S58" s="81"/>
      <c r="T58" s="81"/>
    </row>
    <row r="59" spans="18:20" ht="13.35" customHeight="1" x14ac:dyDescent="0.15">
      <c r="R59" s="81"/>
      <c r="S59" s="81"/>
      <c r="T59" s="81"/>
    </row>
    <row r="60" spans="18:20" ht="13.35" customHeight="1" x14ac:dyDescent="0.15">
      <c r="R60" s="81"/>
      <c r="S60" s="81"/>
      <c r="T60" s="81"/>
    </row>
    <row r="61" spans="18:20" ht="13.35" customHeight="1" x14ac:dyDescent="0.15">
      <c r="R61" s="81"/>
      <c r="S61" s="81"/>
      <c r="T61" s="81"/>
    </row>
    <row r="62" spans="18:20" ht="13.35" customHeight="1" x14ac:dyDescent="0.15">
      <c r="R62" s="81"/>
      <c r="S62" s="81"/>
      <c r="T62" s="81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7">
    <tabColor theme="9" tint="0.59999389629810485"/>
  </sheetPr>
  <dimension ref="A2:V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75" style="79" customWidth="1"/>
    <col min="23" max="16384" width="7" style="79"/>
  </cols>
  <sheetData>
    <row r="2" spans="1:22" ht="15.75" customHeight="1" x14ac:dyDescent="0.25">
      <c r="A2" s="216" t="s">
        <v>434</v>
      </c>
      <c r="B2" s="217"/>
    </row>
    <row r="3" spans="1:22" ht="13.35" customHeight="1" x14ac:dyDescent="0.15">
      <c r="A3" s="218" t="s">
        <v>219</v>
      </c>
      <c r="B3" s="218"/>
    </row>
    <row r="4" spans="1:22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</row>
    <row r="5" spans="1:22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2" ht="18" customHeight="1" x14ac:dyDescent="0.15">
      <c r="A6" s="1030" t="s">
        <v>93</v>
      </c>
      <c r="B6" s="1030"/>
      <c r="C6" s="662">
        <f t="shared" ref="C6:N6" si="0">(C8+C9+C10+C11+C12+C13+C14+C15+C16+C17+C18+C19+C20+C21+C22+C23+C24+C25+C26+C27+C28+C29+C30+C31)</f>
        <v>2685627</v>
      </c>
      <c r="D6" s="662">
        <f t="shared" si="0"/>
        <v>2692776</v>
      </c>
      <c r="E6" s="663">
        <f t="shared" si="0"/>
        <v>2681208</v>
      </c>
      <c r="F6" s="663">
        <f t="shared" si="0"/>
        <v>2678241</v>
      </c>
      <c r="G6" s="663">
        <f t="shared" si="0"/>
        <v>2753681</v>
      </c>
      <c r="H6" s="663">
        <f t="shared" si="0"/>
        <v>2788507</v>
      </c>
      <c r="I6" s="663">
        <f t="shared" si="0"/>
        <v>2844229</v>
      </c>
      <c r="J6" s="663">
        <f t="shared" si="0"/>
        <v>2910166</v>
      </c>
      <c r="K6" s="663">
        <f t="shared" si="0"/>
        <v>2832371</v>
      </c>
      <c r="L6" s="663">
        <f t="shared" si="0"/>
        <v>2788554</v>
      </c>
      <c r="M6" s="663">
        <f t="shared" si="0"/>
        <v>2698887</v>
      </c>
      <c r="N6" s="663">
        <f t="shared" si="0"/>
        <v>2745951</v>
      </c>
      <c r="O6" s="663">
        <f t="shared" ref="O6:U6" si="1">(O8+O9+O10+O11+O12+O13+O14+O15+O16+O17+O18+O19+O20+O21+O22+O23+O24+O25+O26+O27+O28+O29+O30+O31)</f>
        <v>2699282</v>
      </c>
      <c r="P6" s="663">
        <f t="shared" si="1"/>
        <v>2687624</v>
      </c>
      <c r="Q6" s="663">
        <f t="shared" si="1"/>
        <v>2682837</v>
      </c>
      <c r="R6" s="663">
        <f t="shared" si="1"/>
        <v>2544650.65</v>
      </c>
      <c r="S6" s="663">
        <f t="shared" si="1"/>
        <v>2576571.6</v>
      </c>
      <c r="T6" s="663">
        <f t="shared" ref="T6" si="2">(T8+T9+T10+T11+T12+T13+T14+T15+T16+T17+T18+T19+T20+T21+T22+T23+T24+T25+T26+T27+T28+T29+T30+T31)</f>
        <v>2592724.5999999996</v>
      </c>
      <c r="U6" s="663">
        <f t="shared" si="1"/>
        <v>2594569.5241319025</v>
      </c>
    </row>
    <row r="7" spans="1:22" ht="3" customHeight="1" x14ac:dyDescent="0.15">
      <c r="A7" s="80"/>
      <c r="B7" s="81"/>
      <c r="C7" s="209"/>
      <c r="D7" s="209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</row>
    <row r="8" spans="1:22" ht="15" customHeight="1" x14ac:dyDescent="0.15">
      <c r="A8" s="80"/>
      <c r="B8" s="21" t="s">
        <v>19</v>
      </c>
      <c r="C8" s="208">
        <v>2703</v>
      </c>
      <c r="D8" s="208">
        <v>3076</v>
      </c>
      <c r="E8" s="90">
        <v>3433</v>
      </c>
      <c r="F8" s="90">
        <v>4421</v>
      </c>
      <c r="G8" s="90">
        <v>6291</v>
      </c>
      <c r="H8" s="90">
        <v>6996</v>
      </c>
      <c r="I8" s="90">
        <v>7361</v>
      </c>
      <c r="J8" s="90">
        <v>7432</v>
      </c>
      <c r="K8" s="90">
        <v>7725</v>
      </c>
      <c r="L8" s="90">
        <v>8875</v>
      </c>
      <c r="M8" s="492">
        <v>7991</v>
      </c>
      <c r="N8" s="492">
        <v>1879</v>
      </c>
      <c r="O8" s="492">
        <v>3096</v>
      </c>
      <c r="P8" s="492">
        <v>2975</v>
      </c>
      <c r="Q8" s="492">
        <v>2941</v>
      </c>
      <c r="R8" s="492">
        <v>2585</v>
      </c>
      <c r="S8" s="492">
        <v>2324</v>
      </c>
      <c r="T8" s="492">
        <v>2156</v>
      </c>
      <c r="U8" s="492">
        <v>3168</v>
      </c>
    </row>
    <row r="9" spans="1:22" ht="15" customHeight="1" x14ac:dyDescent="0.15">
      <c r="A9" s="80"/>
      <c r="B9" s="21" t="s">
        <v>20</v>
      </c>
      <c r="C9" s="208">
        <v>52122</v>
      </c>
      <c r="D9" s="208">
        <v>43913</v>
      </c>
      <c r="E9" s="90">
        <v>44550</v>
      </c>
      <c r="F9" s="90">
        <v>46959</v>
      </c>
      <c r="G9" s="90">
        <v>54726</v>
      </c>
      <c r="H9" s="90">
        <v>65733</v>
      </c>
      <c r="I9" s="90">
        <v>79684</v>
      </c>
      <c r="J9" s="90">
        <v>95356</v>
      </c>
      <c r="K9" s="90">
        <v>72692</v>
      </c>
      <c r="L9" s="90">
        <v>72390</v>
      </c>
      <c r="M9" s="492">
        <v>85817</v>
      </c>
      <c r="N9" s="492">
        <v>99029</v>
      </c>
      <c r="O9" s="492">
        <v>115853</v>
      </c>
      <c r="P9" s="492">
        <v>129317</v>
      </c>
      <c r="Q9" s="492">
        <v>120555</v>
      </c>
      <c r="R9" s="492">
        <v>115546.3</v>
      </c>
      <c r="S9" s="492">
        <v>110536.1</v>
      </c>
      <c r="T9" s="492">
        <v>112641.2</v>
      </c>
      <c r="U9" s="492">
        <v>110566.75413190268</v>
      </c>
      <c r="V9" s="87"/>
    </row>
    <row r="10" spans="1:22" ht="15" customHeight="1" x14ac:dyDescent="0.15">
      <c r="A10" s="80"/>
      <c r="B10" s="21" t="s">
        <v>21</v>
      </c>
      <c r="C10" s="208">
        <v>26905</v>
      </c>
      <c r="D10" s="208">
        <v>29137</v>
      </c>
      <c r="E10" s="90">
        <v>31065</v>
      </c>
      <c r="F10" s="90">
        <v>25846</v>
      </c>
      <c r="G10" s="90">
        <v>35149</v>
      </c>
      <c r="H10" s="90">
        <v>32645</v>
      </c>
      <c r="I10" s="90">
        <v>36796</v>
      </c>
      <c r="J10" s="90">
        <v>35311</v>
      </c>
      <c r="K10" s="90">
        <v>35422</v>
      </c>
      <c r="L10" s="90">
        <v>35542</v>
      </c>
      <c r="M10" s="90">
        <v>35260</v>
      </c>
      <c r="N10" s="90">
        <v>32775</v>
      </c>
      <c r="O10" s="90">
        <v>28880</v>
      </c>
      <c r="P10" s="90">
        <v>30784</v>
      </c>
      <c r="Q10" s="90">
        <v>31831</v>
      </c>
      <c r="R10" s="90">
        <v>29877.520000000004</v>
      </c>
      <c r="S10" s="90">
        <v>27955.200000000001</v>
      </c>
      <c r="T10" s="90">
        <v>26248</v>
      </c>
      <c r="U10" s="90">
        <v>24140</v>
      </c>
      <c r="V10" s="87"/>
    </row>
    <row r="11" spans="1:22" ht="15" customHeight="1" x14ac:dyDescent="0.15">
      <c r="A11" s="80"/>
      <c r="B11" s="21" t="s">
        <v>22</v>
      </c>
      <c r="C11" s="208">
        <v>137393</v>
      </c>
      <c r="D11" s="208">
        <v>141565</v>
      </c>
      <c r="E11" s="90">
        <v>152225</v>
      </c>
      <c r="F11" s="90">
        <v>154640</v>
      </c>
      <c r="G11" s="90">
        <v>158275</v>
      </c>
      <c r="H11" s="90">
        <v>161162</v>
      </c>
      <c r="I11" s="90">
        <v>162672</v>
      </c>
      <c r="J11" s="90">
        <v>162879</v>
      </c>
      <c r="K11" s="90">
        <v>170126</v>
      </c>
      <c r="L11" s="90">
        <v>176679</v>
      </c>
      <c r="M11" s="492">
        <v>181041</v>
      </c>
      <c r="N11" s="492">
        <v>183692</v>
      </c>
      <c r="O11" s="492">
        <v>184042</v>
      </c>
      <c r="P11" s="492">
        <v>185193</v>
      </c>
      <c r="Q11" s="492">
        <v>188941</v>
      </c>
      <c r="R11" s="492">
        <v>192047</v>
      </c>
      <c r="S11" s="492">
        <v>196709</v>
      </c>
      <c r="T11" s="492">
        <v>210806</v>
      </c>
      <c r="U11" s="492">
        <v>215320</v>
      </c>
      <c r="V11" s="87"/>
    </row>
    <row r="12" spans="1:22" ht="15" customHeight="1" x14ac:dyDescent="0.15">
      <c r="A12" s="80"/>
      <c r="B12" s="21" t="s">
        <v>23</v>
      </c>
      <c r="C12" s="208">
        <v>108972</v>
      </c>
      <c r="D12" s="208">
        <v>113573</v>
      </c>
      <c r="E12" s="90">
        <v>121021</v>
      </c>
      <c r="F12" s="90">
        <v>112691</v>
      </c>
      <c r="G12" s="90">
        <v>117786</v>
      </c>
      <c r="H12" s="90">
        <v>125077</v>
      </c>
      <c r="I12" s="90">
        <v>124019</v>
      </c>
      <c r="J12" s="90">
        <v>119968</v>
      </c>
      <c r="K12" s="90">
        <v>135140</v>
      </c>
      <c r="L12" s="90">
        <v>135958</v>
      </c>
      <c r="M12" s="492">
        <v>125572</v>
      </c>
      <c r="N12" s="492">
        <v>114756</v>
      </c>
      <c r="O12" s="492">
        <v>102957</v>
      </c>
      <c r="P12" s="492">
        <v>100940</v>
      </c>
      <c r="Q12" s="492">
        <v>99840</v>
      </c>
      <c r="R12" s="492">
        <v>79719</v>
      </c>
      <c r="S12" s="492">
        <v>83113.3</v>
      </c>
      <c r="T12" s="492">
        <v>84819</v>
      </c>
      <c r="U12" s="492">
        <v>78516</v>
      </c>
      <c r="V12" s="87"/>
    </row>
    <row r="13" spans="1:22" ht="15" customHeight="1" x14ac:dyDescent="0.15">
      <c r="A13" s="80"/>
      <c r="B13" s="21" t="s">
        <v>27</v>
      </c>
      <c r="C13" s="208">
        <v>5246</v>
      </c>
      <c r="D13" s="208">
        <v>5085</v>
      </c>
      <c r="E13" s="90">
        <v>4657</v>
      </c>
      <c r="F13" s="90">
        <v>4766</v>
      </c>
      <c r="G13" s="90">
        <v>5695</v>
      </c>
      <c r="H13" s="90">
        <v>6359</v>
      </c>
      <c r="I13" s="90">
        <v>5956</v>
      </c>
      <c r="J13" s="90">
        <v>5867</v>
      </c>
      <c r="K13" s="90">
        <v>5781</v>
      </c>
      <c r="L13" s="90">
        <v>5379</v>
      </c>
      <c r="M13" s="90">
        <v>4964</v>
      </c>
      <c r="N13" s="90">
        <v>3787</v>
      </c>
      <c r="O13" s="90">
        <v>3305</v>
      </c>
      <c r="P13" s="90">
        <v>3378</v>
      </c>
      <c r="Q13" s="90">
        <v>3532</v>
      </c>
      <c r="R13" s="90">
        <v>2948</v>
      </c>
      <c r="S13" s="90">
        <v>3190</v>
      </c>
      <c r="T13" s="90">
        <v>3395</v>
      </c>
      <c r="U13" s="90">
        <v>3480</v>
      </c>
      <c r="V13" s="87"/>
    </row>
    <row r="14" spans="1:22" ht="15" customHeight="1" x14ac:dyDescent="0.15">
      <c r="A14" s="80"/>
      <c r="B14" s="21" t="s">
        <v>28</v>
      </c>
      <c r="C14" s="208">
        <v>90154</v>
      </c>
      <c r="D14" s="208">
        <v>94659</v>
      </c>
      <c r="E14" s="90">
        <v>94586</v>
      </c>
      <c r="F14" s="90">
        <v>100636</v>
      </c>
      <c r="G14" s="90">
        <v>110962</v>
      </c>
      <c r="H14" s="90">
        <v>111240</v>
      </c>
      <c r="I14" s="90">
        <v>114956</v>
      </c>
      <c r="J14" s="90">
        <v>116068</v>
      </c>
      <c r="K14" s="90">
        <v>118809</v>
      </c>
      <c r="L14" s="90">
        <v>119287</v>
      </c>
      <c r="M14" s="492">
        <v>123464</v>
      </c>
      <c r="N14" s="492">
        <v>131065</v>
      </c>
      <c r="O14" s="492">
        <v>132419</v>
      </c>
      <c r="P14" s="492">
        <v>132674</v>
      </c>
      <c r="Q14" s="492">
        <v>132633</v>
      </c>
      <c r="R14" s="492">
        <v>132083</v>
      </c>
      <c r="S14" s="492">
        <v>131663</v>
      </c>
      <c r="T14" s="492">
        <v>132582</v>
      </c>
      <c r="U14" s="492">
        <v>134036</v>
      </c>
      <c r="V14" s="87"/>
    </row>
    <row r="15" spans="1:22" ht="15" customHeight="1" x14ac:dyDescent="0.15">
      <c r="A15" s="80"/>
      <c r="B15" s="21" t="s">
        <v>29</v>
      </c>
      <c r="C15" s="208">
        <v>87092</v>
      </c>
      <c r="D15" s="208">
        <v>95279</v>
      </c>
      <c r="E15" s="90">
        <v>94118</v>
      </c>
      <c r="F15" s="90">
        <v>94240</v>
      </c>
      <c r="G15" s="90">
        <v>97188</v>
      </c>
      <c r="H15" s="90">
        <v>101604</v>
      </c>
      <c r="I15" s="90">
        <v>101333</v>
      </c>
      <c r="J15" s="90">
        <v>105155</v>
      </c>
      <c r="K15" s="90">
        <v>103765</v>
      </c>
      <c r="L15" s="90">
        <v>104922</v>
      </c>
      <c r="M15" s="492">
        <v>90814</v>
      </c>
      <c r="N15" s="492">
        <v>85474</v>
      </c>
      <c r="O15" s="492">
        <v>80867</v>
      </c>
      <c r="P15" s="492">
        <v>67076</v>
      </c>
      <c r="Q15" s="492">
        <v>64093</v>
      </c>
      <c r="R15" s="492">
        <v>57495</v>
      </c>
      <c r="S15" s="492">
        <v>57729</v>
      </c>
      <c r="T15" s="492">
        <v>54211</v>
      </c>
      <c r="U15" s="492">
        <v>56794</v>
      </c>
      <c r="V15" s="87"/>
    </row>
    <row r="16" spans="1:22" ht="15" customHeight="1" x14ac:dyDescent="0.15">
      <c r="A16" s="80"/>
      <c r="B16" s="21" t="s">
        <v>30</v>
      </c>
      <c r="C16" s="208">
        <v>5864</v>
      </c>
      <c r="D16" s="208">
        <v>6126</v>
      </c>
      <c r="E16" s="90">
        <v>6424</v>
      </c>
      <c r="F16" s="90">
        <v>6911</v>
      </c>
      <c r="G16" s="90">
        <v>7141</v>
      </c>
      <c r="H16" s="90">
        <v>7031</v>
      </c>
      <c r="I16" s="90">
        <v>7376</v>
      </c>
      <c r="J16" s="90">
        <v>6206</v>
      </c>
      <c r="K16" s="90">
        <v>6540</v>
      </c>
      <c r="L16" s="90">
        <v>8272</v>
      </c>
      <c r="M16" s="90">
        <v>7686</v>
      </c>
      <c r="N16" s="90">
        <v>6486</v>
      </c>
      <c r="O16" s="90">
        <v>5024</v>
      </c>
      <c r="P16" s="90">
        <v>5913</v>
      </c>
      <c r="Q16" s="90">
        <v>9044</v>
      </c>
      <c r="R16" s="90">
        <v>10985</v>
      </c>
      <c r="S16" s="90">
        <v>13489</v>
      </c>
      <c r="T16" s="90">
        <v>13345</v>
      </c>
      <c r="U16" s="90">
        <v>12129</v>
      </c>
      <c r="V16" s="87"/>
    </row>
    <row r="17" spans="1:22" ht="15" customHeight="1" x14ac:dyDescent="0.15">
      <c r="A17" s="80"/>
      <c r="B17" s="21" t="s">
        <v>31</v>
      </c>
      <c r="C17" s="208">
        <v>194639</v>
      </c>
      <c r="D17" s="208">
        <v>179809</v>
      </c>
      <c r="E17" s="90">
        <v>162884</v>
      </c>
      <c r="F17" s="90">
        <v>159205</v>
      </c>
      <c r="G17" s="90">
        <v>160629</v>
      </c>
      <c r="H17" s="90">
        <v>158801</v>
      </c>
      <c r="I17" s="90">
        <v>152512</v>
      </c>
      <c r="J17" s="90">
        <v>151092</v>
      </c>
      <c r="K17" s="90">
        <v>152415</v>
      </c>
      <c r="L17" s="90">
        <v>148519</v>
      </c>
      <c r="M17" s="492">
        <v>156605</v>
      </c>
      <c r="N17" s="492">
        <v>160596</v>
      </c>
      <c r="O17" s="492">
        <v>163418</v>
      </c>
      <c r="P17" s="492">
        <v>165231</v>
      </c>
      <c r="Q17" s="492">
        <v>157449</v>
      </c>
      <c r="R17" s="492">
        <v>154904</v>
      </c>
      <c r="S17" s="492">
        <v>154407</v>
      </c>
      <c r="T17" s="492">
        <v>158066</v>
      </c>
      <c r="U17" s="492">
        <v>161862</v>
      </c>
      <c r="V17" s="87"/>
    </row>
    <row r="18" spans="1:22" ht="15" customHeight="1" x14ac:dyDescent="0.15">
      <c r="A18" s="80"/>
      <c r="B18" s="21" t="s">
        <v>32</v>
      </c>
      <c r="C18" s="208">
        <v>135889</v>
      </c>
      <c r="D18" s="208">
        <v>136366</v>
      </c>
      <c r="E18" s="90">
        <v>150422</v>
      </c>
      <c r="F18" s="90">
        <v>177084</v>
      </c>
      <c r="G18" s="90">
        <v>170768</v>
      </c>
      <c r="H18" s="90">
        <v>157791</v>
      </c>
      <c r="I18" s="90">
        <v>165574</v>
      </c>
      <c r="J18" s="90">
        <v>149715</v>
      </c>
      <c r="K18" s="90">
        <v>150456</v>
      </c>
      <c r="L18" s="90">
        <v>125549</v>
      </c>
      <c r="M18" s="492">
        <v>117367</v>
      </c>
      <c r="N18" s="492">
        <v>97275</v>
      </c>
      <c r="O18" s="492">
        <v>99700</v>
      </c>
      <c r="P18" s="492">
        <v>104294</v>
      </c>
      <c r="Q18" s="492">
        <v>107119</v>
      </c>
      <c r="R18" s="492">
        <v>108235</v>
      </c>
      <c r="S18" s="492">
        <v>110795</v>
      </c>
      <c r="T18" s="492">
        <v>112599</v>
      </c>
      <c r="U18" s="492">
        <v>112278</v>
      </c>
      <c r="V18" s="87"/>
    </row>
    <row r="19" spans="1:22" ht="15" customHeight="1" x14ac:dyDescent="0.15">
      <c r="A19" s="80"/>
      <c r="B19" s="21" t="s">
        <v>33</v>
      </c>
      <c r="C19" s="208">
        <v>210220</v>
      </c>
      <c r="D19" s="208">
        <v>204520</v>
      </c>
      <c r="E19" s="90">
        <v>207310</v>
      </c>
      <c r="F19" s="90">
        <v>177719</v>
      </c>
      <c r="G19" s="90">
        <v>188486</v>
      </c>
      <c r="H19" s="90">
        <v>197568</v>
      </c>
      <c r="I19" s="90">
        <v>207597</v>
      </c>
      <c r="J19" s="90">
        <v>216734</v>
      </c>
      <c r="K19" s="90">
        <v>232178</v>
      </c>
      <c r="L19" s="90">
        <v>242652</v>
      </c>
      <c r="M19" s="492">
        <v>274679</v>
      </c>
      <c r="N19" s="492">
        <v>281037</v>
      </c>
      <c r="O19" s="492">
        <v>304545</v>
      </c>
      <c r="P19" s="492">
        <v>314170</v>
      </c>
      <c r="Q19" s="492">
        <v>303867</v>
      </c>
      <c r="R19" s="492">
        <v>265903</v>
      </c>
      <c r="S19" s="492">
        <v>288554</v>
      </c>
      <c r="T19" s="492">
        <v>300729</v>
      </c>
      <c r="U19" s="492">
        <v>304399</v>
      </c>
      <c r="V19" s="87"/>
    </row>
    <row r="20" spans="1:22" ht="15" customHeight="1" x14ac:dyDescent="0.15">
      <c r="A20" s="80"/>
      <c r="B20" s="21" t="s">
        <v>34</v>
      </c>
      <c r="C20" s="208">
        <v>145361</v>
      </c>
      <c r="D20" s="208">
        <v>131576</v>
      </c>
      <c r="E20" s="90">
        <v>134375</v>
      </c>
      <c r="F20" s="90">
        <v>117133</v>
      </c>
      <c r="G20" s="90">
        <v>121865</v>
      </c>
      <c r="H20" s="90">
        <v>119367</v>
      </c>
      <c r="I20" s="90">
        <v>123465</v>
      </c>
      <c r="J20" s="90">
        <v>136625</v>
      </c>
      <c r="K20" s="90">
        <v>133883</v>
      </c>
      <c r="L20" s="90">
        <v>139099</v>
      </c>
      <c r="M20" s="492">
        <v>133377</v>
      </c>
      <c r="N20" s="492">
        <v>129345</v>
      </c>
      <c r="O20" s="492">
        <v>126716</v>
      </c>
      <c r="P20" s="492">
        <v>112783</v>
      </c>
      <c r="Q20" s="492">
        <v>110863</v>
      </c>
      <c r="R20" s="492">
        <v>100704.45</v>
      </c>
      <c r="S20" s="492">
        <v>99893.2</v>
      </c>
      <c r="T20" s="492">
        <v>104760</v>
      </c>
      <c r="U20" s="492">
        <v>97296.77</v>
      </c>
      <c r="V20" s="87"/>
    </row>
    <row r="21" spans="1:22" ht="15" customHeight="1" x14ac:dyDescent="0.15">
      <c r="A21" s="80"/>
      <c r="B21" s="21" t="s">
        <v>35</v>
      </c>
      <c r="C21" s="208">
        <v>98628</v>
      </c>
      <c r="D21" s="208">
        <v>98657</v>
      </c>
      <c r="E21" s="90">
        <v>87288</v>
      </c>
      <c r="F21" s="90">
        <v>87998</v>
      </c>
      <c r="G21" s="90">
        <v>84121</v>
      </c>
      <c r="H21" s="90">
        <v>70784</v>
      </c>
      <c r="I21" s="90">
        <v>69378</v>
      </c>
      <c r="J21" s="90">
        <v>94165</v>
      </c>
      <c r="K21" s="90">
        <v>132076</v>
      </c>
      <c r="L21" s="90">
        <v>134098</v>
      </c>
      <c r="M21" s="492">
        <v>134336</v>
      </c>
      <c r="N21" s="492">
        <v>179619</v>
      </c>
      <c r="O21" s="492">
        <v>136584</v>
      </c>
      <c r="P21" s="492">
        <v>141922</v>
      </c>
      <c r="Q21" s="492">
        <v>146807</v>
      </c>
      <c r="R21" s="492">
        <v>141481</v>
      </c>
      <c r="S21" s="492">
        <v>140569</v>
      </c>
      <c r="T21" s="492">
        <v>136204</v>
      </c>
      <c r="U21" s="492">
        <v>128397</v>
      </c>
      <c r="V21" s="87"/>
    </row>
    <row r="22" spans="1:22" ht="15" customHeight="1" x14ac:dyDescent="0.15">
      <c r="A22" s="80"/>
      <c r="B22" s="21" t="s">
        <v>36</v>
      </c>
      <c r="C22" s="208">
        <v>5129</v>
      </c>
      <c r="D22" s="208">
        <v>5205</v>
      </c>
      <c r="E22" s="90">
        <v>5495</v>
      </c>
      <c r="F22" s="90">
        <v>4936</v>
      </c>
      <c r="G22" s="90">
        <v>5692</v>
      </c>
      <c r="H22" s="90">
        <v>5872</v>
      </c>
      <c r="I22" s="90">
        <v>5718</v>
      </c>
      <c r="J22" s="90">
        <v>4999</v>
      </c>
      <c r="K22" s="90">
        <v>5308</v>
      </c>
      <c r="L22" s="90">
        <v>4587</v>
      </c>
      <c r="M22" s="492">
        <v>4454</v>
      </c>
      <c r="N22" s="492">
        <v>4386</v>
      </c>
      <c r="O22" s="492">
        <v>3991</v>
      </c>
      <c r="P22" s="492">
        <v>4148</v>
      </c>
      <c r="Q22" s="492">
        <v>4033</v>
      </c>
      <c r="R22" s="492">
        <v>3452</v>
      </c>
      <c r="S22" s="492">
        <v>3361</v>
      </c>
      <c r="T22" s="492">
        <v>3448</v>
      </c>
      <c r="U22" s="492">
        <v>3626</v>
      </c>
      <c r="V22" s="87"/>
    </row>
    <row r="23" spans="1:22" ht="15" customHeight="1" x14ac:dyDescent="0.15">
      <c r="A23" s="80"/>
      <c r="B23" s="21" t="s">
        <v>37</v>
      </c>
      <c r="C23" s="208">
        <v>8911</v>
      </c>
      <c r="D23" s="208">
        <v>8412</v>
      </c>
      <c r="E23" s="90">
        <v>7677</v>
      </c>
      <c r="F23" s="90">
        <v>7798</v>
      </c>
      <c r="G23" s="90">
        <v>7963</v>
      </c>
      <c r="H23" s="90">
        <v>8137</v>
      </c>
      <c r="I23" s="90">
        <v>7986</v>
      </c>
      <c r="J23" s="90">
        <v>8584</v>
      </c>
      <c r="K23" s="90">
        <v>8141</v>
      </c>
      <c r="L23" s="90">
        <v>8469</v>
      </c>
      <c r="M23" s="492">
        <v>8092</v>
      </c>
      <c r="N23" s="492">
        <v>8197</v>
      </c>
      <c r="O23" s="492">
        <v>7851</v>
      </c>
      <c r="P23" s="492">
        <v>7828</v>
      </c>
      <c r="Q23" s="492">
        <v>8114</v>
      </c>
      <c r="R23" s="492">
        <v>8281</v>
      </c>
      <c r="S23" s="492">
        <v>8458</v>
      </c>
      <c r="T23" s="492">
        <v>8504</v>
      </c>
      <c r="U23" s="492">
        <v>8681</v>
      </c>
      <c r="V23" s="87"/>
    </row>
    <row r="24" spans="1:22" ht="15" customHeight="1" x14ac:dyDescent="0.15">
      <c r="A24" s="80"/>
      <c r="B24" s="21" t="s">
        <v>38</v>
      </c>
      <c r="C24" s="208">
        <v>188080</v>
      </c>
      <c r="D24" s="208">
        <v>173675</v>
      </c>
      <c r="E24" s="90">
        <v>177252</v>
      </c>
      <c r="F24" s="90">
        <v>180217</v>
      </c>
      <c r="G24" s="90">
        <v>192488</v>
      </c>
      <c r="H24" s="90">
        <v>196061</v>
      </c>
      <c r="I24" s="90">
        <v>209488</v>
      </c>
      <c r="J24" s="90">
        <v>216569</v>
      </c>
      <c r="K24" s="90">
        <v>213668</v>
      </c>
      <c r="L24" s="90">
        <v>165224</v>
      </c>
      <c r="M24" s="492">
        <v>162365</v>
      </c>
      <c r="N24" s="492">
        <v>165740</v>
      </c>
      <c r="O24" s="492">
        <v>154484</v>
      </c>
      <c r="P24" s="492">
        <v>149330</v>
      </c>
      <c r="Q24" s="492">
        <v>166207</v>
      </c>
      <c r="R24" s="492">
        <v>136859</v>
      </c>
      <c r="S24" s="492">
        <v>146549</v>
      </c>
      <c r="T24" s="492">
        <v>141460</v>
      </c>
      <c r="U24" s="492">
        <v>142224</v>
      </c>
      <c r="V24" s="87"/>
    </row>
    <row r="25" spans="1:22" ht="15" customHeight="1" x14ac:dyDescent="0.15">
      <c r="A25" s="80"/>
      <c r="B25" s="21" t="s">
        <v>39</v>
      </c>
      <c r="C25" s="208">
        <v>76818</v>
      </c>
      <c r="D25" s="208">
        <v>81657</v>
      </c>
      <c r="E25" s="90">
        <v>88108</v>
      </c>
      <c r="F25" s="90">
        <v>86666</v>
      </c>
      <c r="G25" s="90">
        <v>86954</v>
      </c>
      <c r="H25" s="90">
        <v>86284</v>
      </c>
      <c r="I25" s="90">
        <v>84609</v>
      </c>
      <c r="J25" s="90">
        <v>88170</v>
      </c>
      <c r="K25" s="90">
        <v>87761</v>
      </c>
      <c r="L25" s="90">
        <v>85926</v>
      </c>
      <c r="M25" s="492">
        <v>84222</v>
      </c>
      <c r="N25" s="492">
        <v>85706</v>
      </c>
      <c r="O25" s="492">
        <v>83655</v>
      </c>
      <c r="P25" s="492">
        <v>80659</v>
      </c>
      <c r="Q25" s="492">
        <v>79281</v>
      </c>
      <c r="R25" s="492">
        <v>78661.45</v>
      </c>
      <c r="S25" s="492">
        <v>76264.800000000003</v>
      </c>
      <c r="T25" s="492">
        <v>70337.399999999994</v>
      </c>
      <c r="U25" s="492">
        <v>69627</v>
      </c>
      <c r="V25" s="87"/>
    </row>
    <row r="26" spans="1:22" ht="15" customHeight="1" x14ac:dyDescent="0.15">
      <c r="A26" s="80"/>
      <c r="B26" s="21" t="s">
        <v>42</v>
      </c>
      <c r="C26" s="208">
        <v>329611</v>
      </c>
      <c r="D26" s="208">
        <v>355771</v>
      </c>
      <c r="E26" s="90">
        <v>315599</v>
      </c>
      <c r="F26" s="90">
        <v>333291</v>
      </c>
      <c r="G26" s="90">
        <v>342856</v>
      </c>
      <c r="H26" s="90">
        <v>363183</v>
      </c>
      <c r="I26" s="90">
        <v>365174</v>
      </c>
      <c r="J26" s="90">
        <v>376490</v>
      </c>
      <c r="K26" s="90">
        <v>259599</v>
      </c>
      <c r="L26" s="90">
        <v>280553</v>
      </c>
      <c r="M26" s="492">
        <v>287369</v>
      </c>
      <c r="N26" s="492">
        <v>287657</v>
      </c>
      <c r="O26" s="492">
        <v>287451</v>
      </c>
      <c r="P26" s="492">
        <v>287811</v>
      </c>
      <c r="Q26" s="492">
        <v>302899</v>
      </c>
      <c r="R26" s="492">
        <v>295095</v>
      </c>
      <c r="S26" s="492">
        <v>302622</v>
      </c>
      <c r="T26" s="492">
        <v>304422</v>
      </c>
      <c r="U26" s="492">
        <v>309247</v>
      </c>
      <c r="V26" s="87"/>
    </row>
    <row r="27" spans="1:22" ht="15" customHeight="1" x14ac:dyDescent="0.15">
      <c r="A27" s="80"/>
      <c r="B27" s="21" t="s">
        <v>43</v>
      </c>
      <c r="C27" s="208">
        <v>762880</v>
      </c>
      <c r="D27" s="208">
        <v>772630</v>
      </c>
      <c r="E27" s="90">
        <v>780630</v>
      </c>
      <c r="F27" s="90">
        <v>780710</v>
      </c>
      <c r="G27" s="90">
        <v>783080</v>
      </c>
      <c r="H27" s="90">
        <v>792590</v>
      </c>
      <c r="I27" s="90">
        <v>797255</v>
      </c>
      <c r="J27" s="90">
        <v>798940</v>
      </c>
      <c r="K27" s="90">
        <v>788380</v>
      </c>
      <c r="L27" s="90">
        <v>775528</v>
      </c>
      <c r="M27" s="492">
        <v>662963</v>
      </c>
      <c r="N27" s="492">
        <v>676872</v>
      </c>
      <c r="O27" s="492">
        <v>660964</v>
      </c>
      <c r="P27" s="492">
        <v>647020</v>
      </c>
      <c r="Q27" s="492">
        <v>629215</v>
      </c>
      <c r="R27" s="492">
        <v>614980</v>
      </c>
      <c r="S27" s="492">
        <v>607120</v>
      </c>
      <c r="T27" s="492">
        <v>600435</v>
      </c>
      <c r="U27" s="492">
        <v>607205</v>
      </c>
      <c r="V27" s="87"/>
    </row>
    <row r="28" spans="1:22" ht="15" customHeight="1" x14ac:dyDescent="0.15">
      <c r="A28" s="80"/>
      <c r="B28" s="79" t="s">
        <v>44</v>
      </c>
      <c r="C28" s="208">
        <v>6945</v>
      </c>
      <c r="D28" s="208">
        <v>6551</v>
      </c>
      <c r="E28" s="90">
        <v>6058</v>
      </c>
      <c r="F28" s="90">
        <v>7288</v>
      </c>
      <c r="G28" s="90">
        <v>7899</v>
      </c>
      <c r="H28" s="90">
        <v>6847</v>
      </c>
      <c r="I28" s="90">
        <v>8312</v>
      </c>
      <c r="J28" s="90">
        <v>7387</v>
      </c>
      <c r="K28" s="90">
        <v>6065</v>
      </c>
      <c r="L28" s="90">
        <v>5153</v>
      </c>
      <c r="M28" s="492">
        <v>5127</v>
      </c>
      <c r="N28" s="492">
        <v>4985</v>
      </c>
      <c r="O28" s="492">
        <v>5439</v>
      </c>
      <c r="P28" s="492">
        <v>6120</v>
      </c>
      <c r="Q28" s="492">
        <v>6854</v>
      </c>
      <c r="R28" s="492">
        <v>6053.23</v>
      </c>
      <c r="S28" s="492">
        <v>5001</v>
      </c>
      <c r="T28" s="492">
        <v>5176</v>
      </c>
      <c r="U28" s="492">
        <v>5181</v>
      </c>
      <c r="V28" s="87"/>
    </row>
    <row r="29" spans="1:22" ht="15" customHeight="1" x14ac:dyDescent="0.15">
      <c r="A29" s="80"/>
      <c r="B29" s="21" t="s">
        <v>45</v>
      </c>
      <c r="C29" s="208">
        <v>827</v>
      </c>
      <c r="D29" s="208">
        <v>814</v>
      </c>
      <c r="E29" s="90">
        <v>831</v>
      </c>
      <c r="F29" s="90">
        <v>957</v>
      </c>
      <c r="G29" s="90">
        <v>1286</v>
      </c>
      <c r="H29" s="90">
        <v>1501</v>
      </c>
      <c r="I29" s="90">
        <v>1758</v>
      </c>
      <c r="J29" s="90">
        <v>1929</v>
      </c>
      <c r="K29" s="90">
        <v>1982</v>
      </c>
      <c r="L29" s="90">
        <v>1992</v>
      </c>
      <c r="M29" s="492">
        <v>2056</v>
      </c>
      <c r="N29" s="492">
        <v>2130</v>
      </c>
      <c r="O29" s="492">
        <v>3115</v>
      </c>
      <c r="P29" s="492">
        <v>3361</v>
      </c>
      <c r="Q29" s="492">
        <v>2359</v>
      </c>
      <c r="R29" s="492">
        <v>2064</v>
      </c>
      <c r="S29" s="492">
        <v>2117</v>
      </c>
      <c r="T29" s="492">
        <v>2278</v>
      </c>
      <c r="U29" s="492">
        <v>2195</v>
      </c>
      <c r="V29" s="87"/>
    </row>
    <row r="30" spans="1:22" ht="15" customHeight="1" x14ac:dyDescent="0.15">
      <c r="A30" s="80"/>
      <c r="B30" s="21" t="s">
        <v>46</v>
      </c>
      <c r="C30" s="208">
        <v>2907</v>
      </c>
      <c r="D30" s="208">
        <v>2661</v>
      </c>
      <c r="E30" s="90">
        <v>3054</v>
      </c>
      <c r="F30" s="90">
        <v>3262</v>
      </c>
      <c r="G30" s="90">
        <v>3384</v>
      </c>
      <c r="H30" s="90">
        <v>3035</v>
      </c>
      <c r="I30" s="90">
        <v>2262</v>
      </c>
      <c r="J30" s="90">
        <v>1813</v>
      </c>
      <c r="K30" s="90">
        <v>1540</v>
      </c>
      <c r="L30" s="90">
        <v>994</v>
      </c>
      <c r="M30" s="492">
        <v>748</v>
      </c>
      <c r="N30" s="492">
        <v>939</v>
      </c>
      <c r="O30" s="492">
        <v>2377</v>
      </c>
      <c r="P30" s="492">
        <v>2472</v>
      </c>
      <c r="Q30" s="492">
        <v>2288</v>
      </c>
      <c r="R30" s="492">
        <v>2648.7</v>
      </c>
      <c r="S30" s="492">
        <v>2476</v>
      </c>
      <c r="T30" s="492">
        <v>2493</v>
      </c>
      <c r="U30" s="492">
        <v>2564</v>
      </c>
      <c r="V30" s="87"/>
    </row>
    <row r="31" spans="1:22" ht="15" customHeight="1" thickBot="1" x14ac:dyDescent="0.2">
      <c r="A31" s="85"/>
      <c r="B31" s="453" t="s">
        <v>47</v>
      </c>
      <c r="C31" s="457">
        <v>2331</v>
      </c>
      <c r="D31" s="457">
        <v>2059</v>
      </c>
      <c r="E31" s="493">
        <v>2146</v>
      </c>
      <c r="F31" s="493">
        <v>2867</v>
      </c>
      <c r="G31" s="493">
        <v>2997</v>
      </c>
      <c r="H31" s="493">
        <v>2839</v>
      </c>
      <c r="I31" s="493">
        <v>2988</v>
      </c>
      <c r="J31" s="493">
        <v>2712</v>
      </c>
      <c r="K31" s="493">
        <v>2919</v>
      </c>
      <c r="L31" s="493">
        <v>2907</v>
      </c>
      <c r="M31" s="494">
        <v>2518</v>
      </c>
      <c r="N31" s="494">
        <v>2524</v>
      </c>
      <c r="O31" s="494">
        <v>2549</v>
      </c>
      <c r="P31" s="494">
        <v>2225</v>
      </c>
      <c r="Q31" s="494">
        <v>2072</v>
      </c>
      <c r="R31" s="494">
        <v>2043</v>
      </c>
      <c r="S31" s="494">
        <v>1676</v>
      </c>
      <c r="T31" s="494">
        <v>1610</v>
      </c>
      <c r="U31" s="494">
        <v>1637</v>
      </c>
      <c r="V31" s="87"/>
    </row>
    <row r="32" spans="1:22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8">
    <tabColor theme="9" tint="0.59999389629810485"/>
  </sheetPr>
  <dimension ref="A2:Y37"/>
  <sheetViews>
    <sheetView showGridLines="0" zoomScaleNormal="100" workbookViewId="0">
      <selection activeCell="N6" sqref="N6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75" style="79" customWidth="1"/>
    <col min="23" max="16384" width="7" style="79"/>
  </cols>
  <sheetData>
    <row r="2" spans="1:25" ht="15.75" customHeight="1" x14ac:dyDescent="0.25">
      <c r="A2" s="216" t="s">
        <v>435</v>
      </c>
      <c r="B2" s="217"/>
    </row>
    <row r="3" spans="1:25" ht="13.35" customHeight="1" x14ac:dyDescent="0.15">
      <c r="A3" s="218" t="s">
        <v>218</v>
      </c>
      <c r="B3" s="218"/>
    </row>
    <row r="4" spans="1:25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</row>
    <row r="5" spans="1:25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5" ht="18" customHeight="1" x14ac:dyDescent="0.15">
      <c r="A6" s="1030" t="s">
        <v>93</v>
      </c>
      <c r="B6" s="1030"/>
      <c r="C6" s="662">
        <f t="shared" ref="C6:N6" si="0">(C8+C9+C10+C11+C12+C13+C14+C15+C16+C17+C18+C19+C20+C21+C22+C23+C24+C25+C26+C27+C28+C29+C30+C31)</f>
        <v>33686</v>
      </c>
      <c r="D6" s="662">
        <f t="shared" si="0"/>
        <v>33903</v>
      </c>
      <c r="E6" s="662">
        <f t="shared" si="0"/>
        <v>33839</v>
      </c>
      <c r="F6" s="662">
        <f t="shared" si="0"/>
        <v>33349</v>
      </c>
      <c r="G6" s="662">
        <f t="shared" si="0"/>
        <v>33457</v>
      </c>
      <c r="H6" s="662">
        <f t="shared" si="0"/>
        <v>33672</v>
      </c>
      <c r="I6" s="662">
        <f t="shared" si="0"/>
        <v>34253</v>
      </c>
      <c r="J6" s="662">
        <f t="shared" si="0"/>
        <v>35304</v>
      </c>
      <c r="K6" s="662">
        <f t="shared" si="0"/>
        <v>34904</v>
      </c>
      <c r="L6" s="662">
        <f t="shared" si="0"/>
        <v>34421</v>
      </c>
      <c r="M6" s="662">
        <f t="shared" si="0"/>
        <v>33165</v>
      </c>
      <c r="N6" s="662">
        <f t="shared" si="0"/>
        <v>33953</v>
      </c>
      <c r="O6" s="662">
        <f t="shared" ref="O6:U6" si="1">(O8+O9+O10+O11+O12+O13+O14+O15+O16+O17+O18+O19+O20+O21+O22+O23+O24+O25+O26+O27+O28+O29+O30+O31)</f>
        <v>33456</v>
      </c>
      <c r="P6" s="662">
        <f t="shared" si="1"/>
        <v>33673</v>
      </c>
      <c r="Q6" s="662">
        <f t="shared" si="1"/>
        <v>33782</v>
      </c>
      <c r="R6" s="662">
        <f t="shared" si="1"/>
        <v>32310.980000000003</v>
      </c>
      <c r="S6" s="662">
        <f t="shared" si="1"/>
        <v>33259.23000000001</v>
      </c>
      <c r="T6" s="662">
        <f t="shared" ref="T6" si="2">(T8+T9+T10+T11+T12+T13+T14+T15+T16+T17+T18+T19+T20+T21+T22+T23+T24+T25+T26+T27+T28+T29+T30+T31)</f>
        <v>33536.32</v>
      </c>
      <c r="U6" s="662">
        <f t="shared" si="1"/>
        <v>33690.399870369285</v>
      </c>
    </row>
    <row r="7" spans="1:25" ht="3" customHeight="1" x14ac:dyDescent="0.15">
      <c r="A7" s="80"/>
      <c r="B7" s="81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8"/>
      <c r="P7" s="208"/>
      <c r="Q7" s="208"/>
      <c r="R7" s="208"/>
      <c r="S7" s="208"/>
      <c r="T7" s="208"/>
      <c r="U7" s="208"/>
    </row>
    <row r="8" spans="1:25" ht="15" customHeight="1" x14ac:dyDescent="0.15">
      <c r="A8" s="80"/>
      <c r="B8" s="21" t="s">
        <v>19</v>
      </c>
      <c r="C8" s="208">
        <v>37</v>
      </c>
      <c r="D8" s="208">
        <v>43</v>
      </c>
      <c r="E8" s="208">
        <v>49</v>
      </c>
      <c r="F8" s="208">
        <v>57</v>
      </c>
      <c r="G8" s="208">
        <v>79</v>
      </c>
      <c r="H8" s="208">
        <v>96</v>
      </c>
      <c r="I8" s="208">
        <v>101</v>
      </c>
      <c r="J8" s="208">
        <v>95</v>
      </c>
      <c r="K8" s="208">
        <v>98</v>
      </c>
      <c r="L8" s="208">
        <v>102</v>
      </c>
      <c r="M8" s="169">
        <v>96</v>
      </c>
      <c r="N8" s="169">
        <v>21</v>
      </c>
      <c r="O8" s="208">
        <v>37</v>
      </c>
      <c r="P8" s="208">
        <v>34</v>
      </c>
      <c r="Q8" s="208">
        <v>33</v>
      </c>
      <c r="R8" s="208">
        <v>29.79</v>
      </c>
      <c r="S8" s="208">
        <v>28.37</v>
      </c>
      <c r="T8" s="208">
        <v>27.47</v>
      </c>
      <c r="U8" s="208">
        <v>36.616</v>
      </c>
      <c r="W8" s="589"/>
      <c r="X8" s="589"/>
      <c r="Y8" s="589"/>
    </row>
    <row r="9" spans="1:25" ht="15" customHeight="1" x14ac:dyDescent="0.15">
      <c r="A9" s="80"/>
      <c r="B9" s="21" t="s">
        <v>20</v>
      </c>
      <c r="C9" s="208">
        <v>717</v>
      </c>
      <c r="D9" s="208">
        <v>650</v>
      </c>
      <c r="E9" s="208">
        <v>641</v>
      </c>
      <c r="F9" s="208">
        <v>669</v>
      </c>
      <c r="G9" s="208">
        <v>716</v>
      </c>
      <c r="H9" s="208">
        <v>756</v>
      </c>
      <c r="I9" s="208">
        <v>900</v>
      </c>
      <c r="J9" s="208">
        <v>1309</v>
      </c>
      <c r="K9" s="208">
        <v>1257</v>
      </c>
      <c r="L9" s="208">
        <v>1092</v>
      </c>
      <c r="M9" s="169">
        <v>1222</v>
      </c>
      <c r="N9" s="169">
        <v>1205</v>
      </c>
      <c r="O9" s="208">
        <v>1360</v>
      </c>
      <c r="P9" s="208">
        <v>1478</v>
      </c>
      <c r="Q9" s="208">
        <v>1493</v>
      </c>
      <c r="R9" s="208">
        <v>1615.81</v>
      </c>
      <c r="S9" s="208">
        <v>1767.71</v>
      </c>
      <c r="T9" s="208">
        <v>1771.24</v>
      </c>
      <c r="U9" s="208">
        <v>1814.2130408935088</v>
      </c>
      <c r="V9" s="87"/>
      <c r="W9" s="589"/>
      <c r="X9" s="589"/>
      <c r="Y9" s="589"/>
    </row>
    <row r="10" spans="1:25" ht="15" customHeight="1" x14ac:dyDescent="0.15">
      <c r="A10" s="80"/>
      <c r="B10" s="21" t="s">
        <v>21</v>
      </c>
      <c r="C10" s="208">
        <v>390</v>
      </c>
      <c r="D10" s="208">
        <v>411</v>
      </c>
      <c r="E10" s="208">
        <v>464</v>
      </c>
      <c r="F10" s="208">
        <v>392</v>
      </c>
      <c r="G10" s="208">
        <v>439</v>
      </c>
      <c r="H10" s="208">
        <v>398</v>
      </c>
      <c r="I10" s="208">
        <v>454</v>
      </c>
      <c r="J10" s="208">
        <v>553</v>
      </c>
      <c r="K10" s="208">
        <v>583</v>
      </c>
      <c r="L10" s="208">
        <v>605</v>
      </c>
      <c r="M10" s="208">
        <v>577</v>
      </c>
      <c r="N10" s="208">
        <v>641</v>
      </c>
      <c r="O10" s="208">
        <v>539</v>
      </c>
      <c r="P10" s="208">
        <v>536</v>
      </c>
      <c r="Q10" s="208">
        <v>529</v>
      </c>
      <c r="R10" s="208">
        <v>476.24</v>
      </c>
      <c r="S10" s="208">
        <v>448.5</v>
      </c>
      <c r="T10" s="208">
        <v>428.85</v>
      </c>
      <c r="U10" s="208">
        <v>397.16404999999997</v>
      </c>
      <c r="V10" s="87"/>
      <c r="W10" s="589"/>
      <c r="X10" s="589"/>
      <c r="Y10" s="589"/>
    </row>
    <row r="11" spans="1:25" ht="15" customHeight="1" x14ac:dyDescent="0.15">
      <c r="A11" s="80"/>
      <c r="B11" s="21" t="s">
        <v>22</v>
      </c>
      <c r="C11" s="208">
        <v>1793</v>
      </c>
      <c r="D11" s="208">
        <v>1846</v>
      </c>
      <c r="E11" s="208">
        <v>1994</v>
      </c>
      <c r="F11" s="208">
        <v>2023</v>
      </c>
      <c r="G11" s="208">
        <v>2075</v>
      </c>
      <c r="H11" s="208">
        <v>2111</v>
      </c>
      <c r="I11" s="208">
        <v>2132</v>
      </c>
      <c r="J11" s="208">
        <v>2135</v>
      </c>
      <c r="K11" s="208">
        <v>2231</v>
      </c>
      <c r="L11" s="208">
        <v>2316</v>
      </c>
      <c r="M11" s="169">
        <v>2370</v>
      </c>
      <c r="N11" s="169">
        <v>2406</v>
      </c>
      <c r="O11" s="208">
        <v>2422</v>
      </c>
      <c r="P11" s="208">
        <v>2453</v>
      </c>
      <c r="Q11" s="208">
        <v>2504</v>
      </c>
      <c r="R11" s="208">
        <v>2545.5300000000002</v>
      </c>
      <c r="S11" s="208">
        <v>2608.0300000000002</v>
      </c>
      <c r="T11" s="208">
        <v>2850.39</v>
      </c>
      <c r="U11" s="208">
        <v>2939.6688600000002</v>
      </c>
      <c r="V11" s="87"/>
      <c r="W11" s="589"/>
      <c r="X11" s="589"/>
      <c r="Y11" s="589"/>
    </row>
    <row r="12" spans="1:25" ht="15" customHeight="1" x14ac:dyDescent="0.15">
      <c r="A12" s="80"/>
      <c r="B12" s="21" t="s">
        <v>23</v>
      </c>
      <c r="C12" s="208">
        <v>1511</v>
      </c>
      <c r="D12" s="208">
        <v>1597</v>
      </c>
      <c r="E12" s="208">
        <v>1709</v>
      </c>
      <c r="F12" s="208">
        <v>1546</v>
      </c>
      <c r="G12" s="208">
        <v>1618</v>
      </c>
      <c r="H12" s="208">
        <v>1631</v>
      </c>
      <c r="I12" s="208">
        <v>1601</v>
      </c>
      <c r="J12" s="208">
        <v>1547</v>
      </c>
      <c r="K12" s="208">
        <v>1771</v>
      </c>
      <c r="L12" s="208">
        <v>1834</v>
      </c>
      <c r="M12" s="169">
        <v>1556</v>
      </c>
      <c r="N12" s="169">
        <v>1467</v>
      </c>
      <c r="O12" s="208">
        <v>1219</v>
      </c>
      <c r="P12" s="208">
        <v>1185</v>
      </c>
      <c r="Q12" s="208">
        <v>1211</v>
      </c>
      <c r="R12" s="208">
        <v>907.52</v>
      </c>
      <c r="S12" s="208">
        <v>953.62</v>
      </c>
      <c r="T12" s="208">
        <v>954.97</v>
      </c>
      <c r="U12" s="208">
        <v>913.42691000000002</v>
      </c>
      <c r="V12" s="87"/>
      <c r="W12" s="589"/>
      <c r="X12" s="589"/>
      <c r="Y12" s="589"/>
    </row>
    <row r="13" spans="1:25" ht="15" customHeight="1" x14ac:dyDescent="0.15">
      <c r="A13" s="80"/>
      <c r="B13" s="21" t="s">
        <v>27</v>
      </c>
      <c r="C13" s="208">
        <v>69</v>
      </c>
      <c r="D13" s="208">
        <v>68</v>
      </c>
      <c r="E13" s="208">
        <v>60</v>
      </c>
      <c r="F13" s="208">
        <v>58</v>
      </c>
      <c r="G13" s="208">
        <v>72</v>
      </c>
      <c r="H13" s="208">
        <v>80</v>
      </c>
      <c r="I13" s="208">
        <v>78</v>
      </c>
      <c r="J13" s="208">
        <v>88</v>
      </c>
      <c r="K13" s="208">
        <v>87</v>
      </c>
      <c r="L13" s="208">
        <v>82</v>
      </c>
      <c r="M13" s="208">
        <v>76</v>
      </c>
      <c r="N13" s="208">
        <v>57</v>
      </c>
      <c r="O13" s="208">
        <v>51</v>
      </c>
      <c r="P13" s="208">
        <v>54</v>
      </c>
      <c r="Q13" s="208">
        <v>56</v>
      </c>
      <c r="R13" s="208">
        <v>46.85</v>
      </c>
      <c r="S13" s="208">
        <v>50.71</v>
      </c>
      <c r="T13" s="208">
        <v>53.85</v>
      </c>
      <c r="U13" s="208">
        <v>55.287100000000009</v>
      </c>
      <c r="V13" s="87"/>
      <c r="W13" s="589"/>
      <c r="X13" s="589"/>
      <c r="Y13" s="589"/>
    </row>
    <row r="14" spans="1:25" ht="15" customHeight="1" x14ac:dyDescent="0.15">
      <c r="A14" s="80"/>
      <c r="B14" s="21" t="s">
        <v>28</v>
      </c>
      <c r="C14" s="208">
        <v>948</v>
      </c>
      <c r="D14" s="208">
        <v>986</v>
      </c>
      <c r="E14" s="208">
        <v>985</v>
      </c>
      <c r="F14" s="208">
        <v>1048</v>
      </c>
      <c r="G14" s="208">
        <v>1155</v>
      </c>
      <c r="H14" s="208">
        <v>1158</v>
      </c>
      <c r="I14" s="208">
        <v>1197</v>
      </c>
      <c r="J14" s="208">
        <v>1210</v>
      </c>
      <c r="K14" s="208">
        <v>1228</v>
      </c>
      <c r="L14" s="208">
        <v>1242</v>
      </c>
      <c r="M14" s="169">
        <v>1304</v>
      </c>
      <c r="N14" s="169">
        <v>1365</v>
      </c>
      <c r="O14" s="208">
        <v>1376</v>
      </c>
      <c r="P14" s="208">
        <v>1398</v>
      </c>
      <c r="Q14" s="208">
        <v>1403</v>
      </c>
      <c r="R14" s="208">
        <v>1275.29</v>
      </c>
      <c r="S14" s="208">
        <v>1421.53</v>
      </c>
      <c r="T14" s="208">
        <v>1428.87</v>
      </c>
      <c r="U14" s="208">
        <v>1436.8788028763058</v>
      </c>
      <c r="V14" s="87"/>
      <c r="W14" s="589"/>
      <c r="X14" s="589"/>
      <c r="Y14" s="589"/>
    </row>
    <row r="15" spans="1:25" ht="15" customHeight="1" x14ac:dyDescent="0.15">
      <c r="A15" s="80"/>
      <c r="B15" s="21" t="s">
        <v>29</v>
      </c>
      <c r="C15" s="208">
        <v>1149</v>
      </c>
      <c r="D15" s="208">
        <v>1244</v>
      </c>
      <c r="E15" s="208">
        <v>1230</v>
      </c>
      <c r="F15" s="208">
        <v>1220</v>
      </c>
      <c r="G15" s="208">
        <v>1287</v>
      </c>
      <c r="H15" s="208">
        <v>1321</v>
      </c>
      <c r="I15" s="208">
        <v>1355</v>
      </c>
      <c r="J15" s="208">
        <v>1371</v>
      </c>
      <c r="K15" s="208">
        <v>1327</v>
      </c>
      <c r="L15" s="208">
        <v>1308</v>
      </c>
      <c r="M15" s="169">
        <v>1110</v>
      </c>
      <c r="N15" s="169">
        <v>1036</v>
      </c>
      <c r="O15" s="208">
        <v>976</v>
      </c>
      <c r="P15" s="208">
        <v>821</v>
      </c>
      <c r="Q15" s="208">
        <v>793</v>
      </c>
      <c r="R15" s="208">
        <v>705.27</v>
      </c>
      <c r="S15" s="208">
        <v>707.65</v>
      </c>
      <c r="T15" s="208">
        <v>663.59</v>
      </c>
      <c r="U15" s="208">
        <v>713.9445199999999</v>
      </c>
      <c r="V15" s="87"/>
      <c r="W15" s="589"/>
      <c r="X15" s="589"/>
      <c r="Y15" s="589"/>
    </row>
    <row r="16" spans="1:25" ht="15" customHeight="1" x14ac:dyDescent="0.15">
      <c r="A16" s="80"/>
      <c r="B16" s="21" t="s">
        <v>30</v>
      </c>
      <c r="C16" s="208">
        <v>69</v>
      </c>
      <c r="D16" s="208">
        <v>70</v>
      </c>
      <c r="E16" s="208">
        <v>73</v>
      </c>
      <c r="F16" s="208">
        <v>72</v>
      </c>
      <c r="G16" s="208">
        <v>73</v>
      </c>
      <c r="H16" s="208">
        <v>84</v>
      </c>
      <c r="I16" s="208">
        <v>89</v>
      </c>
      <c r="J16" s="208">
        <v>75</v>
      </c>
      <c r="K16" s="208">
        <v>80</v>
      </c>
      <c r="L16" s="208">
        <v>91</v>
      </c>
      <c r="M16" s="208">
        <v>90</v>
      </c>
      <c r="N16" s="208">
        <v>80</v>
      </c>
      <c r="O16" s="208">
        <v>61</v>
      </c>
      <c r="P16" s="208">
        <v>77</v>
      </c>
      <c r="Q16" s="208">
        <v>128</v>
      </c>
      <c r="R16" s="208">
        <v>130.75</v>
      </c>
      <c r="S16" s="208">
        <v>138.29</v>
      </c>
      <c r="T16" s="208">
        <v>143.54</v>
      </c>
      <c r="U16" s="208">
        <v>144.96375739999999</v>
      </c>
      <c r="V16" s="87"/>
      <c r="W16" s="589"/>
      <c r="X16" s="589"/>
      <c r="Y16" s="589"/>
    </row>
    <row r="17" spans="1:25" ht="15" customHeight="1" x14ac:dyDescent="0.15">
      <c r="A17" s="80"/>
      <c r="B17" s="21" t="s">
        <v>31</v>
      </c>
      <c r="C17" s="208">
        <v>2504</v>
      </c>
      <c r="D17" s="208">
        <v>2336</v>
      </c>
      <c r="E17" s="208">
        <v>2095</v>
      </c>
      <c r="F17" s="208">
        <v>1928</v>
      </c>
      <c r="G17" s="208">
        <v>1810</v>
      </c>
      <c r="H17" s="208">
        <v>1707</v>
      </c>
      <c r="I17" s="208">
        <v>1466</v>
      </c>
      <c r="J17" s="208">
        <v>1454</v>
      </c>
      <c r="K17" s="208">
        <v>1528</v>
      </c>
      <c r="L17" s="208">
        <v>1478</v>
      </c>
      <c r="M17" s="169">
        <v>1629</v>
      </c>
      <c r="N17" s="169">
        <v>1693</v>
      </c>
      <c r="O17" s="208">
        <v>1751</v>
      </c>
      <c r="P17" s="208">
        <v>1871</v>
      </c>
      <c r="Q17" s="208">
        <v>1799</v>
      </c>
      <c r="R17" s="208">
        <v>1740.21</v>
      </c>
      <c r="S17" s="208">
        <v>1760.98</v>
      </c>
      <c r="T17" s="208">
        <v>1776.52</v>
      </c>
      <c r="U17" s="208">
        <v>1801.7155046520706</v>
      </c>
      <c r="V17" s="87"/>
      <c r="W17" s="589"/>
      <c r="X17" s="589"/>
      <c r="Y17" s="589"/>
    </row>
    <row r="18" spans="1:25" ht="15" customHeight="1" x14ac:dyDescent="0.15">
      <c r="A18" s="80"/>
      <c r="B18" s="21" t="s">
        <v>32</v>
      </c>
      <c r="C18" s="208">
        <v>1744</v>
      </c>
      <c r="D18" s="208">
        <v>1784</v>
      </c>
      <c r="E18" s="208">
        <v>1887</v>
      </c>
      <c r="F18" s="208">
        <v>2262</v>
      </c>
      <c r="G18" s="208">
        <v>2064</v>
      </c>
      <c r="H18" s="208">
        <v>1859</v>
      </c>
      <c r="I18" s="208">
        <v>2101</v>
      </c>
      <c r="J18" s="208">
        <v>1897</v>
      </c>
      <c r="K18" s="208">
        <v>1901</v>
      </c>
      <c r="L18" s="208">
        <v>1693</v>
      </c>
      <c r="M18" s="169">
        <v>1560</v>
      </c>
      <c r="N18" s="169">
        <v>1307</v>
      </c>
      <c r="O18" s="208">
        <v>1381</v>
      </c>
      <c r="P18" s="208">
        <v>1319</v>
      </c>
      <c r="Q18" s="208">
        <v>1338</v>
      </c>
      <c r="R18" s="208">
        <v>1351.31</v>
      </c>
      <c r="S18" s="208">
        <v>1366.2</v>
      </c>
      <c r="T18" s="208">
        <v>1364.19</v>
      </c>
      <c r="U18" s="208">
        <v>1333.9349417423903</v>
      </c>
      <c r="V18" s="87"/>
      <c r="W18" s="589"/>
      <c r="X18" s="589"/>
      <c r="Y18" s="589"/>
    </row>
    <row r="19" spans="1:25" ht="15" customHeight="1" x14ac:dyDescent="0.15">
      <c r="A19" s="80"/>
      <c r="B19" s="21" t="s">
        <v>33</v>
      </c>
      <c r="C19" s="208">
        <v>2597</v>
      </c>
      <c r="D19" s="208">
        <v>2575</v>
      </c>
      <c r="E19" s="208">
        <v>2640</v>
      </c>
      <c r="F19" s="208">
        <v>2307</v>
      </c>
      <c r="G19" s="208">
        <v>2013</v>
      </c>
      <c r="H19" s="208">
        <v>2113</v>
      </c>
      <c r="I19" s="208">
        <v>2224</v>
      </c>
      <c r="J19" s="208">
        <v>2327</v>
      </c>
      <c r="K19" s="208">
        <v>2526</v>
      </c>
      <c r="L19" s="208">
        <v>2605</v>
      </c>
      <c r="M19" s="169">
        <v>2964</v>
      </c>
      <c r="N19" s="169">
        <v>2951</v>
      </c>
      <c r="O19" s="208">
        <v>3300</v>
      </c>
      <c r="P19" s="208">
        <v>3325</v>
      </c>
      <c r="Q19" s="208">
        <v>3285</v>
      </c>
      <c r="R19" s="208">
        <v>2856.1</v>
      </c>
      <c r="S19" s="208">
        <v>3204.15</v>
      </c>
      <c r="T19" s="208">
        <v>3400.46</v>
      </c>
      <c r="U19" s="208">
        <v>3508.6795999999995</v>
      </c>
      <c r="V19" s="87"/>
      <c r="W19" s="589"/>
      <c r="X19" s="589"/>
      <c r="Y19" s="589"/>
    </row>
    <row r="20" spans="1:25" ht="15" customHeight="1" x14ac:dyDescent="0.15">
      <c r="A20" s="80"/>
      <c r="B20" s="21" t="s">
        <v>34</v>
      </c>
      <c r="C20" s="208">
        <v>1471</v>
      </c>
      <c r="D20" s="208">
        <v>1329</v>
      </c>
      <c r="E20" s="208">
        <v>1357</v>
      </c>
      <c r="F20" s="208">
        <v>1181</v>
      </c>
      <c r="G20" s="208">
        <v>1223</v>
      </c>
      <c r="H20" s="208">
        <v>1225</v>
      </c>
      <c r="I20" s="208">
        <v>1322</v>
      </c>
      <c r="J20" s="208">
        <v>1433</v>
      </c>
      <c r="K20" s="208">
        <v>1510</v>
      </c>
      <c r="L20" s="208">
        <v>1663</v>
      </c>
      <c r="M20" s="169">
        <v>1660</v>
      </c>
      <c r="N20" s="169">
        <v>1536</v>
      </c>
      <c r="O20" s="208">
        <v>1601</v>
      </c>
      <c r="P20" s="208">
        <v>1395</v>
      </c>
      <c r="Q20" s="208">
        <v>1441</v>
      </c>
      <c r="R20" s="208">
        <v>1359.12</v>
      </c>
      <c r="S20" s="208">
        <v>1324.02</v>
      </c>
      <c r="T20" s="208">
        <v>1305.23</v>
      </c>
      <c r="U20" s="208">
        <v>1249.1697200000001</v>
      </c>
      <c r="V20" s="87"/>
      <c r="W20" s="589"/>
      <c r="X20" s="589"/>
      <c r="Y20" s="589"/>
    </row>
    <row r="21" spans="1:25" ht="15" customHeight="1" x14ac:dyDescent="0.15">
      <c r="A21" s="80"/>
      <c r="B21" s="21" t="s">
        <v>35</v>
      </c>
      <c r="C21" s="208">
        <v>1237</v>
      </c>
      <c r="D21" s="208">
        <v>1237</v>
      </c>
      <c r="E21" s="208">
        <v>1098</v>
      </c>
      <c r="F21" s="208">
        <v>1065</v>
      </c>
      <c r="G21" s="208">
        <v>992</v>
      </c>
      <c r="H21" s="208">
        <v>875</v>
      </c>
      <c r="I21" s="208">
        <v>892</v>
      </c>
      <c r="J21" s="208">
        <v>1049</v>
      </c>
      <c r="K21" s="208">
        <v>1455</v>
      </c>
      <c r="L21" s="208">
        <v>1533</v>
      </c>
      <c r="M21" s="169">
        <v>1590</v>
      </c>
      <c r="N21" s="169">
        <v>2635</v>
      </c>
      <c r="O21" s="208">
        <v>2024</v>
      </c>
      <c r="P21" s="208">
        <v>2094</v>
      </c>
      <c r="Q21" s="208">
        <v>2148</v>
      </c>
      <c r="R21" s="208">
        <v>2062.86</v>
      </c>
      <c r="S21" s="208">
        <v>2040.82</v>
      </c>
      <c r="T21" s="208">
        <v>1972.24</v>
      </c>
      <c r="U21" s="208">
        <v>1848.6866</v>
      </c>
      <c r="V21" s="87"/>
      <c r="W21" s="589"/>
      <c r="X21" s="589"/>
      <c r="Y21" s="589"/>
    </row>
    <row r="22" spans="1:25" ht="15" customHeight="1" x14ac:dyDescent="0.15">
      <c r="A22" s="80"/>
      <c r="B22" s="21" t="s">
        <v>36</v>
      </c>
      <c r="C22" s="208">
        <v>104</v>
      </c>
      <c r="D22" s="208">
        <v>107</v>
      </c>
      <c r="E22" s="208">
        <v>110</v>
      </c>
      <c r="F22" s="208">
        <v>102</v>
      </c>
      <c r="G22" s="208">
        <v>119</v>
      </c>
      <c r="H22" s="208">
        <v>122</v>
      </c>
      <c r="I22" s="208">
        <v>124</v>
      </c>
      <c r="J22" s="208">
        <v>105</v>
      </c>
      <c r="K22" s="208">
        <v>111</v>
      </c>
      <c r="L22" s="208">
        <v>100</v>
      </c>
      <c r="M22" s="169">
        <v>98</v>
      </c>
      <c r="N22" s="169">
        <v>95</v>
      </c>
      <c r="O22" s="208">
        <v>84</v>
      </c>
      <c r="P22" s="208">
        <v>87</v>
      </c>
      <c r="Q22" s="208">
        <v>82</v>
      </c>
      <c r="R22" s="208">
        <v>66.45</v>
      </c>
      <c r="S22" s="208">
        <v>71.2</v>
      </c>
      <c r="T22" s="208">
        <v>72.78</v>
      </c>
      <c r="U22" s="208">
        <v>77.152845624999998</v>
      </c>
      <c r="V22" s="87"/>
      <c r="W22" s="589"/>
      <c r="X22" s="589"/>
      <c r="Y22" s="589"/>
    </row>
    <row r="23" spans="1:25" ht="15" customHeight="1" x14ac:dyDescent="0.15">
      <c r="A23" s="80"/>
      <c r="B23" s="21" t="s">
        <v>37</v>
      </c>
      <c r="C23" s="208">
        <v>174</v>
      </c>
      <c r="D23" s="208">
        <v>166</v>
      </c>
      <c r="E23" s="208">
        <v>152</v>
      </c>
      <c r="F23" s="208">
        <v>153</v>
      </c>
      <c r="G23" s="208">
        <v>152</v>
      </c>
      <c r="H23" s="208">
        <v>163</v>
      </c>
      <c r="I23" s="208">
        <v>142</v>
      </c>
      <c r="J23" s="208">
        <v>173</v>
      </c>
      <c r="K23" s="208">
        <v>176</v>
      </c>
      <c r="L23" s="208">
        <v>180</v>
      </c>
      <c r="M23" s="169">
        <v>178</v>
      </c>
      <c r="N23" s="169">
        <v>180</v>
      </c>
      <c r="O23" s="208">
        <v>182</v>
      </c>
      <c r="P23" s="208">
        <v>183</v>
      </c>
      <c r="Q23" s="208">
        <v>187</v>
      </c>
      <c r="R23" s="208">
        <v>192.62</v>
      </c>
      <c r="S23" s="208">
        <v>197.08</v>
      </c>
      <c r="T23" s="208">
        <v>199.63</v>
      </c>
      <c r="U23" s="208">
        <v>209.16481199999998</v>
      </c>
      <c r="V23" s="87"/>
      <c r="W23" s="589"/>
      <c r="X23" s="589"/>
      <c r="Y23" s="589"/>
    </row>
    <row r="24" spans="1:25" ht="15" customHeight="1" x14ac:dyDescent="0.15">
      <c r="A24" s="80"/>
      <c r="B24" s="21" t="s">
        <v>38</v>
      </c>
      <c r="C24" s="208">
        <v>2045</v>
      </c>
      <c r="D24" s="208">
        <v>1936</v>
      </c>
      <c r="E24" s="208">
        <v>2001</v>
      </c>
      <c r="F24" s="208">
        <v>1853</v>
      </c>
      <c r="G24" s="208">
        <v>2068</v>
      </c>
      <c r="H24" s="208">
        <v>2130</v>
      </c>
      <c r="I24" s="208">
        <v>2269</v>
      </c>
      <c r="J24" s="208">
        <v>2448</v>
      </c>
      <c r="K24" s="208">
        <v>2458</v>
      </c>
      <c r="L24" s="208">
        <v>1887</v>
      </c>
      <c r="M24" s="169">
        <v>1893</v>
      </c>
      <c r="N24" s="169">
        <v>1908</v>
      </c>
      <c r="O24" s="208">
        <v>1839</v>
      </c>
      <c r="P24" s="208">
        <v>1779</v>
      </c>
      <c r="Q24" s="208">
        <v>1958</v>
      </c>
      <c r="R24" s="208">
        <v>1607.29</v>
      </c>
      <c r="S24" s="208">
        <v>1736.36</v>
      </c>
      <c r="T24" s="208">
        <v>1703.98</v>
      </c>
      <c r="U24" s="208">
        <v>1752.0371999999998</v>
      </c>
      <c r="V24" s="87"/>
      <c r="W24" s="589"/>
      <c r="X24" s="589"/>
      <c r="Y24" s="589"/>
    </row>
    <row r="25" spans="1:25" ht="15" customHeight="1" x14ac:dyDescent="0.15">
      <c r="A25" s="80"/>
      <c r="B25" s="21" t="s">
        <v>39</v>
      </c>
      <c r="C25" s="208">
        <v>923</v>
      </c>
      <c r="D25" s="208">
        <v>939</v>
      </c>
      <c r="E25" s="208">
        <v>1053</v>
      </c>
      <c r="F25" s="208">
        <v>1000</v>
      </c>
      <c r="G25" s="208">
        <v>1001</v>
      </c>
      <c r="H25" s="208">
        <v>982</v>
      </c>
      <c r="I25" s="208">
        <v>909</v>
      </c>
      <c r="J25" s="208">
        <v>910</v>
      </c>
      <c r="K25" s="208">
        <v>936</v>
      </c>
      <c r="L25" s="208">
        <v>968</v>
      </c>
      <c r="M25" s="169">
        <v>955</v>
      </c>
      <c r="N25" s="169">
        <v>962</v>
      </c>
      <c r="O25" s="208">
        <v>960</v>
      </c>
      <c r="P25" s="208">
        <v>932</v>
      </c>
      <c r="Q25" s="208">
        <v>920</v>
      </c>
      <c r="R25" s="208">
        <v>887.11</v>
      </c>
      <c r="S25" s="208">
        <v>848.43</v>
      </c>
      <c r="T25" s="208">
        <v>822.77</v>
      </c>
      <c r="U25" s="208">
        <v>791.72107999999992</v>
      </c>
      <c r="V25" s="87"/>
      <c r="W25" s="589"/>
      <c r="X25" s="589"/>
      <c r="Y25" s="589"/>
    </row>
    <row r="26" spans="1:25" ht="15" customHeight="1" x14ac:dyDescent="0.15">
      <c r="A26" s="80"/>
      <c r="B26" s="21" t="s">
        <v>42</v>
      </c>
      <c r="C26" s="208">
        <v>3756</v>
      </c>
      <c r="D26" s="208">
        <v>4105</v>
      </c>
      <c r="E26" s="208">
        <v>3616</v>
      </c>
      <c r="F26" s="208">
        <v>3766</v>
      </c>
      <c r="G26" s="208">
        <v>3762</v>
      </c>
      <c r="H26" s="208">
        <v>4018</v>
      </c>
      <c r="I26" s="208">
        <v>3929</v>
      </c>
      <c r="J26" s="208">
        <v>4070</v>
      </c>
      <c r="K26" s="208">
        <v>2865</v>
      </c>
      <c r="L26" s="208">
        <v>3109</v>
      </c>
      <c r="M26" s="169">
        <v>3222</v>
      </c>
      <c r="N26" s="169">
        <v>3235</v>
      </c>
      <c r="O26" s="208">
        <v>3232</v>
      </c>
      <c r="P26" s="208">
        <v>3710</v>
      </c>
      <c r="Q26" s="208">
        <v>3631</v>
      </c>
      <c r="R26" s="208">
        <v>3742.52</v>
      </c>
      <c r="S26" s="208">
        <v>3968.39</v>
      </c>
      <c r="T26" s="208">
        <v>4030.43</v>
      </c>
      <c r="U26" s="208">
        <v>4045.1340000000005</v>
      </c>
      <c r="V26" s="87"/>
      <c r="W26" s="589"/>
      <c r="X26" s="589"/>
      <c r="Y26" s="589"/>
    </row>
    <row r="27" spans="1:25" ht="15" customHeight="1" x14ac:dyDescent="0.15">
      <c r="A27" s="80"/>
      <c r="B27" s="21" t="s">
        <v>43</v>
      </c>
      <c r="C27" s="208">
        <v>10246</v>
      </c>
      <c r="D27" s="208">
        <v>10288</v>
      </c>
      <c r="E27" s="208">
        <v>10431</v>
      </c>
      <c r="F27" s="208">
        <v>10445</v>
      </c>
      <c r="G27" s="208">
        <v>10534</v>
      </c>
      <c r="H27" s="208">
        <v>10653</v>
      </c>
      <c r="I27" s="208">
        <v>10759</v>
      </c>
      <c r="J27" s="208">
        <v>10869</v>
      </c>
      <c r="K27" s="208">
        <v>10609</v>
      </c>
      <c r="L27" s="208">
        <v>10379</v>
      </c>
      <c r="M27" s="169">
        <v>8876</v>
      </c>
      <c r="N27" s="169">
        <v>9034</v>
      </c>
      <c r="O27" s="208">
        <v>8891</v>
      </c>
      <c r="P27" s="208">
        <v>8767</v>
      </c>
      <c r="Q27" s="208">
        <v>8679</v>
      </c>
      <c r="R27" s="208">
        <v>8557.7900000000009</v>
      </c>
      <c r="S27" s="208">
        <v>8469.86</v>
      </c>
      <c r="T27" s="208">
        <v>8420.4699999999993</v>
      </c>
      <c r="U27" s="208">
        <v>8477.4590000000007</v>
      </c>
      <c r="V27" s="87"/>
      <c r="W27" s="589"/>
      <c r="X27" s="589"/>
      <c r="Y27" s="589"/>
    </row>
    <row r="28" spans="1:25" ht="15" customHeight="1" x14ac:dyDescent="0.15">
      <c r="A28" s="80"/>
      <c r="B28" s="79" t="s">
        <v>44</v>
      </c>
      <c r="C28" s="208">
        <v>97</v>
      </c>
      <c r="D28" s="208">
        <v>92</v>
      </c>
      <c r="E28" s="208">
        <v>90</v>
      </c>
      <c r="F28" s="208">
        <v>98</v>
      </c>
      <c r="G28" s="208">
        <v>93</v>
      </c>
      <c r="H28" s="208">
        <v>85</v>
      </c>
      <c r="I28" s="208">
        <v>105</v>
      </c>
      <c r="J28" s="208">
        <v>91</v>
      </c>
      <c r="K28" s="208">
        <v>74</v>
      </c>
      <c r="L28" s="208">
        <v>63</v>
      </c>
      <c r="M28" s="169">
        <v>62</v>
      </c>
      <c r="N28" s="169">
        <v>57</v>
      </c>
      <c r="O28" s="208">
        <v>60</v>
      </c>
      <c r="P28" s="208">
        <v>67</v>
      </c>
      <c r="Q28" s="208">
        <v>71</v>
      </c>
      <c r="R28" s="208">
        <v>67.16</v>
      </c>
      <c r="S28" s="208">
        <v>60.58</v>
      </c>
      <c r="T28" s="208">
        <v>58.2</v>
      </c>
      <c r="U28" s="208">
        <v>57.274016180000004</v>
      </c>
      <c r="V28" s="87"/>
      <c r="W28" s="589"/>
      <c r="X28" s="589"/>
      <c r="Y28" s="589"/>
    </row>
    <row r="29" spans="1:25" ht="15" customHeight="1" x14ac:dyDescent="0.15">
      <c r="A29" s="80"/>
      <c r="B29" s="21" t="s">
        <v>45</v>
      </c>
      <c r="C29" s="208">
        <v>12</v>
      </c>
      <c r="D29" s="208">
        <v>10</v>
      </c>
      <c r="E29" s="208">
        <v>12</v>
      </c>
      <c r="F29" s="208">
        <v>15</v>
      </c>
      <c r="G29" s="208">
        <v>19</v>
      </c>
      <c r="H29" s="208">
        <v>21</v>
      </c>
      <c r="I29" s="208">
        <v>24</v>
      </c>
      <c r="J29" s="208">
        <v>25</v>
      </c>
      <c r="K29" s="208">
        <v>27</v>
      </c>
      <c r="L29" s="208">
        <v>27</v>
      </c>
      <c r="M29" s="169">
        <v>26</v>
      </c>
      <c r="N29" s="169">
        <v>26</v>
      </c>
      <c r="O29" s="208">
        <v>36</v>
      </c>
      <c r="P29" s="208">
        <v>39</v>
      </c>
      <c r="Q29" s="208">
        <v>29</v>
      </c>
      <c r="R29" s="208">
        <v>26.69</v>
      </c>
      <c r="S29" s="208">
        <v>28.86</v>
      </c>
      <c r="T29" s="208">
        <v>28.65</v>
      </c>
      <c r="U29" s="208">
        <v>29.564800000000002</v>
      </c>
      <c r="V29" s="87"/>
      <c r="W29" s="589"/>
      <c r="X29" s="589"/>
      <c r="Y29" s="589"/>
    </row>
    <row r="30" spans="1:25" ht="15" customHeight="1" x14ac:dyDescent="0.15">
      <c r="A30" s="80"/>
      <c r="B30" s="21" t="s">
        <v>46</v>
      </c>
      <c r="C30" s="208">
        <v>52</v>
      </c>
      <c r="D30" s="208">
        <v>48</v>
      </c>
      <c r="E30" s="208">
        <v>54</v>
      </c>
      <c r="F30" s="208">
        <v>38</v>
      </c>
      <c r="G30" s="208">
        <v>39</v>
      </c>
      <c r="H30" s="208">
        <v>34</v>
      </c>
      <c r="I30" s="208">
        <v>26</v>
      </c>
      <c r="J30" s="208">
        <v>20</v>
      </c>
      <c r="K30" s="208">
        <v>17</v>
      </c>
      <c r="L30" s="208">
        <v>12</v>
      </c>
      <c r="M30" s="169">
        <v>9</v>
      </c>
      <c r="N30" s="169">
        <v>11</v>
      </c>
      <c r="O30" s="208">
        <v>28</v>
      </c>
      <c r="P30" s="208">
        <v>30</v>
      </c>
      <c r="Q30" s="208">
        <v>28</v>
      </c>
      <c r="R30" s="208">
        <v>27.96</v>
      </c>
      <c r="S30" s="208">
        <v>29</v>
      </c>
      <c r="T30" s="208">
        <v>29.79</v>
      </c>
      <c r="U30" s="208">
        <v>30.117150000000002</v>
      </c>
      <c r="V30" s="87"/>
      <c r="W30" s="589"/>
      <c r="X30" s="589"/>
      <c r="Y30" s="589"/>
    </row>
    <row r="31" spans="1:25" ht="15" customHeight="1" thickBot="1" x14ac:dyDescent="0.2">
      <c r="A31" s="85"/>
      <c r="B31" s="453" t="s">
        <v>47</v>
      </c>
      <c r="C31" s="457">
        <v>41</v>
      </c>
      <c r="D31" s="457">
        <v>36</v>
      </c>
      <c r="E31" s="457">
        <v>38</v>
      </c>
      <c r="F31" s="457">
        <v>51</v>
      </c>
      <c r="G31" s="457">
        <v>54</v>
      </c>
      <c r="H31" s="457">
        <v>50</v>
      </c>
      <c r="I31" s="457">
        <v>54</v>
      </c>
      <c r="J31" s="457">
        <v>50</v>
      </c>
      <c r="K31" s="457">
        <v>49</v>
      </c>
      <c r="L31" s="457">
        <v>52</v>
      </c>
      <c r="M31" s="460">
        <v>42</v>
      </c>
      <c r="N31" s="460">
        <v>45</v>
      </c>
      <c r="O31" s="457">
        <v>46</v>
      </c>
      <c r="P31" s="457">
        <v>39</v>
      </c>
      <c r="Q31" s="457">
        <v>36</v>
      </c>
      <c r="R31" s="457">
        <v>32.74</v>
      </c>
      <c r="S31" s="457">
        <v>28.89</v>
      </c>
      <c r="T31" s="457">
        <v>28.21</v>
      </c>
      <c r="U31" s="457">
        <v>26.425558999999996</v>
      </c>
      <c r="V31" s="87"/>
      <c r="W31" s="589"/>
      <c r="X31" s="589"/>
      <c r="Y31" s="589"/>
    </row>
    <row r="32" spans="1:25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14"/>
      <c r="P32" s="214"/>
      <c r="Q32" s="214"/>
      <c r="R32" s="214"/>
      <c r="S32" s="214"/>
      <c r="T32" s="214"/>
      <c r="U32" s="21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4"/>
      <c r="Q33" s="214"/>
      <c r="R33" s="214"/>
      <c r="S33" s="214"/>
      <c r="T33" s="214"/>
      <c r="U33" s="214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4"/>
      <c r="Q34" s="214"/>
      <c r="R34" s="214"/>
      <c r="S34" s="214"/>
      <c r="T34" s="214"/>
      <c r="U34" s="214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  <c r="P35" s="87"/>
      <c r="Q35" s="87"/>
      <c r="R35" s="87"/>
      <c r="S35" s="87"/>
      <c r="T35" s="87"/>
      <c r="U35" s="87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  <c r="P36" s="87"/>
      <c r="Q36" s="87"/>
      <c r="R36" s="87"/>
      <c r="S36" s="87"/>
      <c r="T36" s="87"/>
      <c r="U36" s="87"/>
    </row>
    <row r="37" spans="1:21" ht="13.35" customHeight="1" x14ac:dyDescent="0.15">
      <c r="P37" s="87"/>
      <c r="Q37" s="87"/>
      <c r="R37" s="87"/>
      <c r="S37" s="87"/>
      <c r="T37" s="87"/>
      <c r="U37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T5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9">
    <tabColor theme="9" tint="0.59999389629810485"/>
  </sheetPr>
  <dimension ref="A2:Y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375" style="79" customWidth="1"/>
    <col min="23" max="16384" width="7" style="79"/>
  </cols>
  <sheetData>
    <row r="2" spans="1:25" ht="15.75" customHeight="1" x14ac:dyDescent="0.25">
      <c r="A2" s="216" t="s">
        <v>436</v>
      </c>
      <c r="B2" s="217"/>
    </row>
    <row r="3" spans="1:25" ht="13.35" customHeight="1" x14ac:dyDescent="0.15">
      <c r="A3" s="218" t="s">
        <v>362</v>
      </c>
      <c r="B3" s="218"/>
    </row>
    <row r="4" spans="1:25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5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5" ht="18" customHeight="1" x14ac:dyDescent="0.15">
      <c r="A6" s="1030" t="s">
        <v>100</v>
      </c>
      <c r="B6" s="1030"/>
      <c r="C6" s="664">
        <v>3.31</v>
      </c>
      <c r="D6" s="664">
        <v>3.32</v>
      </c>
      <c r="E6" s="664">
        <v>3.49</v>
      </c>
      <c r="F6" s="664">
        <v>3.9</v>
      </c>
      <c r="G6" s="664">
        <v>4.13</v>
      </c>
      <c r="H6" s="664">
        <v>4.46</v>
      </c>
      <c r="I6" s="664">
        <v>4.5199999999999996</v>
      </c>
      <c r="J6" s="664">
        <v>4.9000000000000004</v>
      </c>
      <c r="K6" s="664">
        <v>5.04</v>
      </c>
      <c r="L6" s="664">
        <v>5.73</v>
      </c>
      <c r="M6" s="664">
        <v>5.79</v>
      </c>
      <c r="N6" s="664">
        <v>5.91</v>
      </c>
      <c r="O6" s="664">
        <v>5.6</v>
      </c>
      <c r="P6" s="664">
        <v>5.56</v>
      </c>
      <c r="Q6" s="664">
        <v>5.6</v>
      </c>
      <c r="R6" s="664">
        <v>5.43</v>
      </c>
      <c r="S6" s="664">
        <v>5.58</v>
      </c>
      <c r="T6" s="664">
        <v>5.61</v>
      </c>
      <c r="U6" s="664">
        <v>5.6428020331145419</v>
      </c>
    </row>
    <row r="7" spans="1:25" ht="3" customHeight="1" x14ac:dyDescent="0.15">
      <c r="A7" s="80"/>
      <c r="B7" s="81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</row>
    <row r="8" spans="1:25" ht="15" customHeight="1" x14ac:dyDescent="0.15">
      <c r="A8" s="80"/>
      <c r="B8" s="21" t="s">
        <v>19</v>
      </c>
      <c r="C8" s="224">
        <v>4.01</v>
      </c>
      <c r="D8" s="224">
        <v>3.68</v>
      </c>
      <c r="E8" s="224">
        <v>3.73</v>
      </c>
      <c r="F8" s="224">
        <v>3.76</v>
      </c>
      <c r="G8" s="224">
        <v>3.85</v>
      </c>
      <c r="H8" s="224">
        <v>3.55</v>
      </c>
      <c r="I8" s="224">
        <v>4.01</v>
      </c>
      <c r="J8" s="224">
        <v>4.01</v>
      </c>
      <c r="K8" s="224">
        <v>4.54</v>
      </c>
      <c r="L8" s="224">
        <v>4.51</v>
      </c>
      <c r="M8" s="224">
        <v>5.62</v>
      </c>
      <c r="N8" s="224">
        <v>5.5</v>
      </c>
      <c r="O8" s="224">
        <v>5.49</v>
      </c>
      <c r="P8" s="224">
        <v>5.56</v>
      </c>
      <c r="Q8" s="224">
        <v>5.5</v>
      </c>
      <c r="R8" s="224">
        <v>5.45</v>
      </c>
      <c r="S8" s="224">
        <v>5.74</v>
      </c>
      <c r="T8" s="224">
        <v>5.75</v>
      </c>
      <c r="U8" s="224">
        <v>5.7420187896001753</v>
      </c>
      <c r="W8" s="157"/>
      <c r="X8" s="157"/>
      <c r="Y8" s="157"/>
    </row>
    <row r="9" spans="1:25" ht="15" customHeight="1" x14ac:dyDescent="0.15">
      <c r="A9" s="80"/>
      <c r="B9" s="21" t="s">
        <v>20</v>
      </c>
      <c r="C9" s="224">
        <v>2.99</v>
      </c>
      <c r="D9" s="224">
        <v>3.07</v>
      </c>
      <c r="E9" s="224">
        <v>3.32</v>
      </c>
      <c r="F9" s="224">
        <v>3.87</v>
      </c>
      <c r="G9" s="224">
        <v>4.0999999999999996</v>
      </c>
      <c r="H9" s="224">
        <v>4.2300000000000004</v>
      </c>
      <c r="I9" s="224">
        <v>4.1399999999999997</v>
      </c>
      <c r="J9" s="224">
        <v>4.18</v>
      </c>
      <c r="K9" s="224">
        <v>4.25</v>
      </c>
      <c r="L9" s="224">
        <v>4.45</v>
      </c>
      <c r="M9" s="224">
        <v>5.39</v>
      </c>
      <c r="N9" s="224">
        <v>5.8</v>
      </c>
      <c r="O9" s="224">
        <v>5.68</v>
      </c>
      <c r="P9" s="224">
        <v>5.62</v>
      </c>
      <c r="Q9" s="224">
        <v>5.61</v>
      </c>
      <c r="R9" s="224">
        <v>5.54</v>
      </c>
      <c r="S9" s="224">
        <v>5.86</v>
      </c>
      <c r="T9" s="224">
        <v>5.92</v>
      </c>
      <c r="U9" s="224">
        <v>5.964813748018984</v>
      </c>
      <c r="W9" s="157"/>
      <c r="X9" s="157"/>
      <c r="Y9" s="157"/>
    </row>
    <row r="10" spans="1:25" ht="15" customHeight="1" x14ac:dyDescent="0.15">
      <c r="A10" s="80"/>
      <c r="B10" s="21" t="s">
        <v>21</v>
      </c>
      <c r="C10" s="224">
        <v>3.44</v>
      </c>
      <c r="D10" s="224">
        <v>3.27</v>
      </c>
      <c r="E10" s="224">
        <v>3.64</v>
      </c>
      <c r="F10" s="224">
        <v>3.83</v>
      </c>
      <c r="G10" s="224">
        <v>4.21</v>
      </c>
      <c r="H10" s="224">
        <v>4.17</v>
      </c>
      <c r="I10" s="224">
        <v>4.1500000000000004</v>
      </c>
      <c r="J10" s="224">
        <v>4.3499999999999996</v>
      </c>
      <c r="K10" s="224">
        <v>4.46</v>
      </c>
      <c r="L10" s="224">
        <v>4.8600000000000003</v>
      </c>
      <c r="M10" s="224">
        <v>5.31</v>
      </c>
      <c r="N10" s="224">
        <v>5.81</v>
      </c>
      <c r="O10" s="224">
        <v>5.78</v>
      </c>
      <c r="P10" s="224">
        <v>5.73</v>
      </c>
      <c r="Q10" s="224">
        <v>5.77</v>
      </c>
      <c r="R10" s="224">
        <v>5.75</v>
      </c>
      <c r="S10" s="224">
        <v>5.95</v>
      </c>
      <c r="T10" s="224">
        <v>5.95</v>
      </c>
      <c r="U10" s="224">
        <v>5.9713845327818555</v>
      </c>
      <c r="W10" s="157"/>
      <c r="X10" s="157"/>
      <c r="Y10" s="157"/>
    </row>
    <row r="11" spans="1:25" ht="15" customHeight="1" x14ac:dyDescent="0.15">
      <c r="A11" s="80"/>
      <c r="B11" s="21" t="s">
        <v>22</v>
      </c>
      <c r="C11" s="224">
        <v>3.36</v>
      </c>
      <c r="D11" s="224">
        <v>3.43</v>
      </c>
      <c r="E11" s="224">
        <v>3.65</v>
      </c>
      <c r="F11" s="224">
        <v>3.9</v>
      </c>
      <c r="G11" s="224">
        <v>3.72</v>
      </c>
      <c r="H11" s="224">
        <v>3.24</v>
      </c>
      <c r="I11" s="224">
        <v>4</v>
      </c>
      <c r="J11" s="224">
        <v>4.62</v>
      </c>
      <c r="K11" s="224">
        <v>4.91</v>
      </c>
      <c r="L11" s="224">
        <v>4.91</v>
      </c>
      <c r="M11" s="224">
        <v>5.05</v>
      </c>
      <c r="N11" s="224">
        <v>5.3</v>
      </c>
      <c r="O11" s="224">
        <v>5.55</v>
      </c>
      <c r="P11" s="224">
        <v>5.68</v>
      </c>
      <c r="Q11" s="224">
        <v>5.75</v>
      </c>
      <c r="R11" s="224">
        <v>5.65</v>
      </c>
      <c r="S11" s="224">
        <v>5.97</v>
      </c>
      <c r="T11" s="224">
        <v>5.93</v>
      </c>
      <c r="U11" s="224">
        <v>5.9729732802163298</v>
      </c>
      <c r="W11" s="157"/>
      <c r="X11" s="157"/>
      <c r="Y11" s="157"/>
    </row>
    <row r="12" spans="1:25" ht="15" customHeight="1" x14ac:dyDescent="0.15">
      <c r="A12" s="80"/>
      <c r="B12" s="21" t="s">
        <v>23</v>
      </c>
      <c r="C12" s="224">
        <v>3.9</v>
      </c>
      <c r="D12" s="224">
        <v>3.63</v>
      </c>
      <c r="E12" s="224">
        <v>3.53</v>
      </c>
      <c r="F12" s="224">
        <v>3.87</v>
      </c>
      <c r="G12" s="224">
        <v>3.96</v>
      </c>
      <c r="H12" s="224">
        <v>3.94</v>
      </c>
      <c r="I12" s="224">
        <v>4.08</v>
      </c>
      <c r="J12" s="224">
        <v>4.59</v>
      </c>
      <c r="K12" s="224">
        <v>4.6399999999999997</v>
      </c>
      <c r="L12" s="224">
        <v>4.9000000000000004</v>
      </c>
      <c r="M12" s="224">
        <v>4.9400000000000004</v>
      </c>
      <c r="N12" s="224">
        <v>4.9400000000000004</v>
      </c>
      <c r="O12" s="224">
        <v>4.8499999999999996</v>
      </c>
      <c r="P12" s="224">
        <v>4.8</v>
      </c>
      <c r="Q12" s="224">
        <v>4.76</v>
      </c>
      <c r="R12" s="224">
        <v>4.71</v>
      </c>
      <c r="S12" s="224">
        <v>4.84</v>
      </c>
      <c r="T12" s="224">
        <v>4.84</v>
      </c>
      <c r="U12" s="224">
        <v>4.834822651274858</v>
      </c>
      <c r="W12" s="157"/>
      <c r="X12" s="157"/>
      <c r="Y12" s="157"/>
    </row>
    <row r="13" spans="1:25" ht="15" customHeight="1" x14ac:dyDescent="0.15">
      <c r="A13" s="80"/>
      <c r="B13" s="21" t="s">
        <v>27</v>
      </c>
      <c r="C13" s="224">
        <v>3.87</v>
      </c>
      <c r="D13" s="224">
        <v>3.81</v>
      </c>
      <c r="E13" s="224">
        <v>3.75</v>
      </c>
      <c r="F13" s="224">
        <v>3.67</v>
      </c>
      <c r="G13" s="224">
        <v>3.98</v>
      </c>
      <c r="H13" s="224">
        <v>4.0599999999999996</v>
      </c>
      <c r="I13" s="224">
        <v>4.5999999999999996</v>
      </c>
      <c r="J13" s="224">
        <v>4.4000000000000004</v>
      </c>
      <c r="K13" s="224">
        <v>4.3600000000000003</v>
      </c>
      <c r="L13" s="224">
        <v>6.42</v>
      </c>
      <c r="M13" s="224">
        <v>5.4</v>
      </c>
      <c r="N13" s="224">
        <v>5.49</v>
      </c>
      <c r="O13" s="224">
        <v>5.47</v>
      </c>
      <c r="P13" s="224">
        <v>5.33</v>
      </c>
      <c r="Q13" s="224">
        <v>5.24</v>
      </c>
      <c r="R13" s="224">
        <v>5.23</v>
      </c>
      <c r="S13" s="224">
        <v>5.41</v>
      </c>
      <c r="T13" s="224">
        <v>5.43</v>
      </c>
      <c r="U13" s="224">
        <v>5.4669310906160753</v>
      </c>
      <c r="W13" s="157"/>
      <c r="X13" s="157"/>
      <c r="Y13" s="157"/>
    </row>
    <row r="14" spans="1:25" ht="15" customHeight="1" x14ac:dyDescent="0.15">
      <c r="A14" s="80"/>
      <c r="B14" s="21" t="s">
        <v>28</v>
      </c>
      <c r="C14" s="224">
        <v>3.32</v>
      </c>
      <c r="D14" s="224">
        <v>3.75</v>
      </c>
      <c r="E14" s="224">
        <v>4.03</v>
      </c>
      <c r="F14" s="224">
        <v>4.32</v>
      </c>
      <c r="G14" s="224">
        <v>4.1399999999999997</v>
      </c>
      <c r="H14" s="224">
        <v>3.66</v>
      </c>
      <c r="I14" s="224">
        <v>3.78</v>
      </c>
      <c r="J14" s="224">
        <v>4.66</v>
      </c>
      <c r="K14" s="224">
        <v>4.97</v>
      </c>
      <c r="L14" s="224">
        <v>4.71</v>
      </c>
      <c r="M14" s="224">
        <v>4.8099999999999996</v>
      </c>
      <c r="N14" s="224">
        <v>4.9400000000000004</v>
      </c>
      <c r="O14" s="224">
        <v>4.78</v>
      </c>
      <c r="P14" s="224">
        <v>4.83</v>
      </c>
      <c r="Q14" s="224">
        <v>4.7699999999999996</v>
      </c>
      <c r="R14" s="224">
        <v>4.92</v>
      </c>
      <c r="S14" s="224">
        <v>4.82</v>
      </c>
      <c r="T14" s="224">
        <v>4.83</v>
      </c>
      <c r="U14" s="224">
        <v>4.8798375898611539</v>
      </c>
      <c r="W14" s="157"/>
      <c r="X14" s="157"/>
      <c r="Y14" s="157"/>
    </row>
    <row r="15" spans="1:25" ht="15" customHeight="1" x14ac:dyDescent="0.15">
      <c r="A15" s="80"/>
      <c r="B15" s="21" t="s">
        <v>29</v>
      </c>
      <c r="C15" s="224">
        <v>3.43</v>
      </c>
      <c r="D15" s="224">
        <v>3.49</v>
      </c>
      <c r="E15" s="224">
        <v>3.4</v>
      </c>
      <c r="F15" s="224">
        <v>4.1100000000000003</v>
      </c>
      <c r="G15" s="224">
        <v>4.41</v>
      </c>
      <c r="H15" s="224">
        <v>3.8</v>
      </c>
      <c r="I15" s="224">
        <v>4.7300000000000004</v>
      </c>
      <c r="J15" s="224">
        <v>3.99</v>
      </c>
      <c r="K15" s="224">
        <v>4.32</v>
      </c>
      <c r="L15" s="224">
        <v>4.34</v>
      </c>
      <c r="M15" s="224">
        <v>4.88</v>
      </c>
      <c r="N15" s="224">
        <v>5.53</v>
      </c>
      <c r="O15" s="224">
        <v>5.76</v>
      </c>
      <c r="P15" s="224">
        <v>5.7</v>
      </c>
      <c r="Q15" s="224">
        <v>5.69</v>
      </c>
      <c r="R15" s="224">
        <v>5.5</v>
      </c>
      <c r="S15" s="224">
        <v>5.9</v>
      </c>
      <c r="T15" s="224">
        <v>6.01</v>
      </c>
      <c r="U15" s="224">
        <v>6.145882466228846</v>
      </c>
      <c r="W15" s="157"/>
      <c r="X15" s="157"/>
      <c r="Y15" s="157"/>
    </row>
    <row r="16" spans="1:25" ht="15" customHeight="1" x14ac:dyDescent="0.15">
      <c r="A16" s="80"/>
      <c r="B16" s="21" t="s">
        <v>30</v>
      </c>
      <c r="C16" s="224">
        <v>2.44</v>
      </c>
      <c r="D16" s="224">
        <v>2.56</v>
      </c>
      <c r="E16" s="224">
        <v>2.93</v>
      </c>
      <c r="F16" s="224">
        <v>3.36</v>
      </c>
      <c r="G16" s="224">
        <v>4</v>
      </c>
      <c r="H16" s="224">
        <v>4.2699999999999996</v>
      </c>
      <c r="I16" s="224">
        <v>4.46</v>
      </c>
      <c r="J16" s="224">
        <v>4.79</v>
      </c>
      <c r="K16" s="224">
        <v>5.42</v>
      </c>
      <c r="L16" s="224">
        <v>5.7</v>
      </c>
      <c r="M16" s="224">
        <v>5.43</v>
      </c>
      <c r="N16" s="224">
        <v>4.96</v>
      </c>
      <c r="O16" s="224">
        <v>5.27</v>
      </c>
      <c r="P16" s="224">
        <v>5.2</v>
      </c>
      <c r="Q16" s="224">
        <v>5.3</v>
      </c>
      <c r="R16" s="224">
        <v>5.3</v>
      </c>
      <c r="S16" s="224">
        <v>5.54</v>
      </c>
      <c r="T16" s="224">
        <v>5.59</v>
      </c>
      <c r="U16" s="224">
        <v>5.6016871191792115</v>
      </c>
      <c r="W16" s="157"/>
      <c r="X16" s="157"/>
      <c r="Y16" s="157"/>
    </row>
    <row r="17" spans="1:25" ht="15" customHeight="1" x14ac:dyDescent="0.15">
      <c r="A17" s="80"/>
      <c r="B17" s="21" t="s">
        <v>31</v>
      </c>
      <c r="C17" s="224">
        <v>3.47</v>
      </c>
      <c r="D17" s="224">
        <v>3.49</v>
      </c>
      <c r="E17" s="224">
        <v>3.53</v>
      </c>
      <c r="F17" s="224">
        <v>3.64</v>
      </c>
      <c r="G17" s="224">
        <v>4.71</v>
      </c>
      <c r="H17" s="224">
        <v>3.81</v>
      </c>
      <c r="I17" s="224">
        <v>4.66</v>
      </c>
      <c r="J17" s="224">
        <v>4.5999999999999996</v>
      </c>
      <c r="K17" s="224">
        <v>4.59</v>
      </c>
      <c r="L17" s="224">
        <v>4.71</v>
      </c>
      <c r="M17" s="224">
        <v>5.59</v>
      </c>
      <c r="N17" s="224">
        <v>5.5</v>
      </c>
      <c r="O17" s="224">
        <v>5.45</v>
      </c>
      <c r="P17" s="224">
        <v>5.55</v>
      </c>
      <c r="Q17" s="224">
        <v>5.54</v>
      </c>
      <c r="R17" s="224">
        <v>5.48</v>
      </c>
      <c r="S17" s="224">
        <v>5.48</v>
      </c>
      <c r="T17" s="224">
        <v>5.49</v>
      </c>
      <c r="U17" s="224">
        <v>5.5186151806921515</v>
      </c>
      <c r="W17" s="157"/>
      <c r="X17" s="157"/>
      <c r="Y17" s="157"/>
    </row>
    <row r="18" spans="1:25" ht="15" customHeight="1" x14ac:dyDescent="0.15">
      <c r="A18" s="80"/>
      <c r="B18" s="21" t="s">
        <v>32</v>
      </c>
      <c r="C18" s="224">
        <v>2.87</v>
      </c>
      <c r="D18" s="224">
        <v>2.94</v>
      </c>
      <c r="E18" s="224">
        <v>3.41</v>
      </c>
      <c r="F18" s="224">
        <v>3.94</v>
      </c>
      <c r="G18" s="224">
        <v>3.97</v>
      </c>
      <c r="H18" s="224">
        <v>4.1399999999999997</v>
      </c>
      <c r="I18" s="224">
        <v>4.9400000000000004</v>
      </c>
      <c r="J18" s="224">
        <v>5.37</v>
      </c>
      <c r="K18" s="224">
        <v>4.46</v>
      </c>
      <c r="L18" s="224">
        <v>5.73</v>
      </c>
      <c r="M18" s="224">
        <v>6.09</v>
      </c>
      <c r="N18" s="224">
        <v>5.66</v>
      </c>
      <c r="O18" s="224">
        <v>5.48</v>
      </c>
      <c r="P18" s="224">
        <v>5.52</v>
      </c>
      <c r="Q18" s="224">
        <v>5.46</v>
      </c>
      <c r="R18" s="224">
        <v>5.39</v>
      </c>
      <c r="S18" s="224">
        <v>5.44</v>
      </c>
      <c r="T18" s="224">
        <v>5.43</v>
      </c>
      <c r="U18" s="224">
        <v>5.4309489199392198</v>
      </c>
      <c r="W18" s="157"/>
      <c r="X18" s="157"/>
      <c r="Y18" s="157"/>
    </row>
    <row r="19" spans="1:25" ht="15" customHeight="1" x14ac:dyDescent="0.15">
      <c r="A19" s="80"/>
      <c r="B19" s="21" t="s">
        <v>33</v>
      </c>
      <c r="C19" s="224">
        <v>3.52</v>
      </c>
      <c r="D19" s="224">
        <v>3.48</v>
      </c>
      <c r="E19" s="224">
        <v>3.43</v>
      </c>
      <c r="F19" s="224">
        <v>4.43</v>
      </c>
      <c r="G19" s="224">
        <v>4.1900000000000004</v>
      </c>
      <c r="H19" s="224">
        <v>4.8499999999999996</v>
      </c>
      <c r="I19" s="224">
        <v>5.0599999999999996</v>
      </c>
      <c r="J19" s="224">
        <v>5.84</v>
      </c>
      <c r="K19" s="224">
        <v>5.62</v>
      </c>
      <c r="L19" s="224">
        <v>5.88</v>
      </c>
      <c r="M19" s="224">
        <v>6.3</v>
      </c>
      <c r="N19" s="224">
        <v>6.53</v>
      </c>
      <c r="O19" s="224">
        <v>6.47</v>
      </c>
      <c r="P19" s="224">
        <v>6.21</v>
      </c>
      <c r="Q19" s="224">
        <v>6.07</v>
      </c>
      <c r="R19" s="224">
        <v>5.95</v>
      </c>
      <c r="S19" s="224">
        <v>5.97</v>
      </c>
      <c r="T19" s="224">
        <v>5.95</v>
      </c>
      <c r="U19" s="224">
        <v>5.9626272337890303</v>
      </c>
      <c r="W19" s="157"/>
      <c r="X19" s="157"/>
      <c r="Y19" s="157"/>
    </row>
    <row r="20" spans="1:25" ht="15" customHeight="1" x14ac:dyDescent="0.15">
      <c r="A20" s="80"/>
      <c r="B20" s="21" t="s">
        <v>34</v>
      </c>
      <c r="C20" s="224">
        <v>3.91</v>
      </c>
      <c r="D20" s="224">
        <v>3.39</v>
      </c>
      <c r="E20" s="224">
        <v>3.55</v>
      </c>
      <c r="F20" s="224">
        <v>3.9</v>
      </c>
      <c r="G20" s="224">
        <v>3.99</v>
      </c>
      <c r="H20" s="224">
        <v>3.9</v>
      </c>
      <c r="I20" s="224">
        <v>4.22</v>
      </c>
      <c r="J20" s="224">
        <v>5.05</v>
      </c>
      <c r="K20" s="224">
        <v>4.71</v>
      </c>
      <c r="L20" s="224">
        <v>5.2</v>
      </c>
      <c r="M20" s="224">
        <v>5.67</v>
      </c>
      <c r="N20" s="224">
        <v>5.64</v>
      </c>
      <c r="O20" s="224">
        <v>5.44</v>
      </c>
      <c r="P20" s="224">
        <v>5.26</v>
      </c>
      <c r="Q20" s="224">
        <v>5.0199999999999996</v>
      </c>
      <c r="R20" s="224">
        <v>5.01</v>
      </c>
      <c r="S20" s="224">
        <v>5.28</v>
      </c>
      <c r="T20" s="224">
        <v>5.25</v>
      </c>
      <c r="U20" s="224">
        <v>5.2390499613455255</v>
      </c>
      <c r="W20" s="157"/>
      <c r="X20" s="157"/>
      <c r="Y20" s="157"/>
    </row>
    <row r="21" spans="1:25" ht="15" customHeight="1" x14ac:dyDescent="0.15">
      <c r="A21" s="80"/>
      <c r="B21" s="21" t="s">
        <v>35</v>
      </c>
      <c r="C21" s="224">
        <v>3.56</v>
      </c>
      <c r="D21" s="224">
        <v>3.48</v>
      </c>
      <c r="E21" s="224">
        <v>3.37</v>
      </c>
      <c r="F21" s="224">
        <v>3.98</v>
      </c>
      <c r="G21" s="224">
        <v>4.45</v>
      </c>
      <c r="H21" s="224">
        <v>4.8499999999999996</v>
      </c>
      <c r="I21" s="224">
        <v>4.75</v>
      </c>
      <c r="J21" s="224">
        <v>4.8</v>
      </c>
      <c r="K21" s="224">
        <v>5.12</v>
      </c>
      <c r="L21" s="224">
        <v>4.95</v>
      </c>
      <c r="M21" s="224">
        <v>5.34</v>
      </c>
      <c r="N21" s="224">
        <v>5.65</v>
      </c>
      <c r="O21" s="224">
        <v>5.5</v>
      </c>
      <c r="P21" s="224">
        <v>5.56</v>
      </c>
      <c r="Q21" s="224">
        <v>5.45</v>
      </c>
      <c r="R21" s="224">
        <v>5.28</v>
      </c>
      <c r="S21" s="224">
        <v>5.5</v>
      </c>
      <c r="T21" s="224">
        <v>5.56</v>
      </c>
      <c r="U21" s="224">
        <v>5.6094941735932959</v>
      </c>
      <c r="W21" s="157"/>
      <c r="X21" s="157"/>
      <c r="Y21" s="157"/>
    </row>
    <row r="22" spans="1:25" ht="15" customHeight="1" x14ac:dyDescent="0.15">
      <c r="A22" s="80"/>
      <c r="B22" s="21" t="s">
        <v>36</v>
      </c>
      <c r="C22" s="224">
        <v>3.53</v>
      </c>
      <c r="D22" s="224">
        <v>3.52</v>
      </c>
      <c r="E22" s="224">
        <v>3.49</v>
      </c>
      <c r="F22" s="224">
        <v>3.71</v>
      </c>
      <c r="G22" s="224">
        <v>4.21</v>
      </c>
      <c r="H22" s="224">
        <v>3.61</v>
      </c>
      <c r="I22" s="224">
        <v>4.12</v>
      </c>
      <c r="J22" s="224">
        <v>4.4800000000000004</v>
      </c>
      <c r="K22" s="224">
        <v>4.58</v>
      </c>
      <c r="L22" s="224">
        <v>4.6500000000000004</v>
      </c>
      <c r="M22" s="224">
        <v>5.08</v>
      </c>
      <c r="N22" s="224">
        <v>5.22</v>
      </c>
      <c r="O22" s="224">
        <v>5.01</v>
      </c>
      <c r="P22" s="224">
        <v>5.04</v>
      </c>
      <c r="Q22" s="224">
        <v>5.0199999999999996</v>
      </c>
      <c r="R22" s="224">
        <v>4.9000000000000004</v>
      </c>
      <c r="S22" s="224">
        <v>5.18</v>
      </c>
      <c r="T22" s="224">
        <v>5.25</v>
      </c>
      <c r="U22" s="224">
        <v>5.2636137782408596</v>
      </c>
      <c r="W22" s="157"/>
      <c r="X22" s="157"/>
      <c r="Y22" s="157"/>
    </row>
    <row r="23" spans="1:25" ht="15" customHeight="1" x14ac:dyDescent="0.15">
      <c r="A23" s="80"/>
      <c r="B23" s="21" t="s">
        <v>37</v>
      </c>
      <c r="C23" s="224">
        <v>3.93</v>
      </c>
      <c r="D23" s="224">
        <v>3.62</v>
      </c>
      <c r="E23" s="224">
        <v>3.63</v>
      </c>
      <c r="F23" s="224">
        <v>3.73</v>
      </c>
      <c r="G23" s="224">
        <v>3.19</v>
      </c>
      <c r="H23" s="224">
        <v>3.25</v>
      </c>
      <c r="I23" s="224">
        <v>4.21</v>
      </c>
      <c r="J23" s="224">
        <v>4.62</v>
      </c>
      <c r="K23" s="224">
        <v>4.71</v>
      </c>
      <c r="L23" s="224">
        <v>4.8099999999999996</v>
      </c>
      <c r="M23" s="224">
        <v>4.84</v>
      </c>
      <c r="N23" s="224">
        <v>5.4</v>
      </c>
      <c r="O23" s="224">
        <v>5.03</v>
      </c>
      <c r="P23" s="224">
        <v>5.12</v>
      </c>
      <c r="Q23" s="224">
        <v>5.15</v>
      </c>
      <c r="R23" s="224">
        <v>5.09</v>
      </c>
      <c r="S23" s="224">
        <v>5.24</v>
      </c>
      <c r="T23" s="224">
        <v>5.32</v>
      </c>
      <c r="U23" s="224">
        <v>5.3555512130788046</v>
      </c>
      <c r="W23" s="157"/>
      <c r="X23" s="157"/>
      <c r="Y23" s="157"/>
    </row>
    <row r="24" spans="1:25" ht="15" customHeight="1" x14ac:dyDescent="0.15">
      <c r="A24" s="80"/>
      <c r="B24" s="21" t="s">
        <v>38</v>
      </c>
      <c r="C24" s="224">
        <v>3.55</v>
      </c>
      <c r="D24" s="224">
        <v>3.52</v>
      </c>
      <c r="E24" s="224">
        <v>3.54</v>
      </c>
      <c r="F24" s="224">
        <v>3.47</v>
      </c>
      <c r="G24" s="224">
        <v>3.71</v>
      </c>
      <c r="H24" s="224">
        <v>4.0199999999999996</v>
      </c>
      <c r="I24" s="224">
        <v>4.75</v>
      </c>
      <c r="J24" s="224">
        <v>4.74</v>
      </c>
      <c r="K24" s="224">
        <v>4.68</v>
      </c>
      <c r="L24" s="224">
        <v>4.66</v>
      </c>
      <c r="M24" s="224">
        <v>4.82</v>
      </c>
      <c r="N24" s="224">
        <v>4.84</v>
      </c>
      <c r="O24" s="224">
        <v>5.09</v>
      </c>
      <c r="P24" s="224">
        <v>5.1100000000000003</v>
      </c>
      <c r="Q24" s="224">
        <v>5.12</v>
      </c>
      <c r="R24" s="224">
        <v>5.08</v>
      </c>
      <c r="S24" s="224">
        <v>5.2</v>
      </c>
      <c r="T24" s="224">
        <v>5.45</v>
      </c>
      <c r="U24" s="224">
        <v>5.4305112692812703</v>
      </c>
      <c r="W24" s="157"/>
      <c r="X24" s="157"/>
      <c r="Y24" s="157"/>
    </row>
    <row r="25" spans="1:25" ht="15" customHeight="1" x14ac:dyDescent="0.15">
      <c r="A25" s="80"/>
      <c r="B25" s="21" t="s">
        <v>39</v>
      </c>
      <c r="C25" s="224">
        <v>3.38</v>
      </c>
      <c r="D25" s="224">
        <v>3.56</v>
      </c>
      <c r="E25" s="224">
        <v>3.41</v>
      </c>
      <c r="F25" s="224">
        <v>3.54</v>
      </c>
      <c r="G25" s="224">
        <v>3.38</v>
      </c>
      <c r="H25" s="224">
        <v>4.47</v>
      </c>
      <c r="I25" s="224">
        <v>4.9800000000000004</v>
      </c>
      <c r="J25" s="224">
        <v>4.84</v>
      </c>
      <c r="K25" s="224">
        <v>4.9800000000000004</v>
      </c>
      <c r="L25" s="224">
        <v>5.22</v>
      </c>
      <c r="M25" s="224">
        <v>5.29</v>
      </c>
      <c r="N25" s="224">
        <v>5.19</v>
      </c>
      <c r="O25" s="224">
        <v>5.16</v>
      </c>
      <c r="P25" s="224">
        <v>5.17</v>
      </c>
      <c r="Q25" s="224">
        <v>5.08</v>
      </c>
      <c r="R25" s="224">
        <v>5</v>
      </c>
      <c r="S25" s="224">
        <v>4.8499999999999996</v>
      </c>
      <c r="T25" s="224">
        <v>4.83</v>
      </c>
      <c r="U25" s="224">
        <v>4.9096700578946297</v>
      </c>
      <c r="W25" s="157"/>
      <c r="X25" s="157"/>
      <c r="Y25" s="157"/>
    </row>
    <row r="26" spans="1:25" ht="15" customHeight="1" x14ac:dyDescent="0.15">
      <c r="A26" s="80"/>
      <c r="B26" s="21" t="s">
        <v>42</v>
      </c>
      <c r="C26" s="224">
        <v>3.84</v>
      </c>
      <c r="D26" s="224">
        <v>3.69</v>
      </c>
      <c r="E26" s="224">
        <v>3.63</v>
      </c>
      <c r="F26" s="224">
        <v>3.82</v>
      </c>
      <c r="G26" s="224">
        <v>4.07</v>
      </c>
      <c r="H26" s="224">
        <v>4.2699999999999996</v>
      </c>
      <c r="I26" s="224">
        <v>4.6399999999999997</v>
      </c>
      <c r="J26" s="224">
        <v>5.04</v>
      </c>
      <c r="K26" s="224">
        <v>5.31</v>
      </c>
      <c r="L26" s="224">
        <v>5.69</v>
      </c>
      <c r="M26" s="224">
        <v>6</v>
      </c>
      <c r="N26" s="224">
        <v>6.2</v>
      </c>
      <c r="O26" s="224">
        <v>6.23</v>
      </c>
      <c r="P26" s="224">
        <v>6.06</v>
      </c>
      <c r="Q26" s="224">
        <v>6.11</v>
      </c>
      <c r="R26" s="224">
        <v>5.16</v>
      </c>
      <c r="S26" s="224">
        <v>5.51</v>
      </c>
      <c r="T26" s="224">
        <v>5.57</v>
      </c>
      <c r="U26" s="224">
        <v>5.5938456097622469</v>
      </c>
      <c r="W26" s="157"/>
      <c r="X26" s="157"/>
      <c r="Y26" s="157"/>
    </row>
    <row r="27" spans="1:25" ht="15" customHeight="1" x14ac:dyDescent="0.15">
      <c r="A27" s="80"/>
      <c r="B27" s="21" t="s">
        <v>43</v>
      </c>
      <c r="C27" s="224">
        <v>2.83</v>
      </c>
      <c r="D27" s="224">
        <v>2.95</v>
      </c>
      <c r="E27" s="224">
        <v>3.39</v>
      </c>
      <c r="F27" s="224">
        <v>3.91</v>
      </c>
      <c r="G27" s="224">
        <v>4.3099999999999996</v>
      </c>
      <c r="H27" s="224">
        <v>5.29</v>
      </c>
      <c r="I27" s="224">
        <v>4.4800000000000004</v>
      </c>
      <c r="J27" s="224">
        <v>4.99</v>
      </c>
      <c r="K27" s="224">
        <v>5.45</v>
      </c>
      <c r="L27" s="224">
        <v>7.14</v>
      </c>
      <c r="M27" s="224">
        <v>6.52</v>
      </c>
      <c r="N27" s="224">
        <v>6.68</v>
      </c>
      <c r="O27" s="224">
        <v>5.52</v>
      </c>
      <c r="P27" s="224">
        <v>5.45</v>
      </c>
      <c r="Q27" s="224">
        <v>5.75</v>
      </c>
      <c r="R27" s="224">
        <v>5.64</v>
      </c>
      <c r="S27" s="224">
        <v>5.75</v>
      </c>
      <c r="T27" s="224">
        <v>5.73</v>
      </c>
      <c r="U27" s="224">
        <v>5.7685645574929936</v>
      </c>
      <c r="W27" s="157"/>
      <c r="X27" s="157"/>
      <c r="Y27" s="157"/>
    </row>
    <row r="28" spans="1:25" ht="15" customHeight="1" x14ac:dyDescent="0.15">
      <c r="A28" s="80"/>
      <c r="B28" s="79" t="s">
        <v>44</v>
      </c>
      <c r="C28" s="224">
        <v>2.2999999999999998</v>
      </c>
      <c r="D28" s="224">
        <v>2.2799999999999998</v>
      </c>
      <c r="E28" s="224">
        <v>2.57</v>
      </c>
      <c r="F28" s="224">
        <v>3.56</v>
      </c>
      <c r="G28" s="224">
        <v>4.04</v>
      </c>
      <c r="H28" s="224">
        <v>4.6100000000000003</v>
      </c>
      <c r="I28" s="224">
        <v>5.31</v>
      </c>
      <c r="J28" s="224">
        <v>5.57</v>
      </c>
      <c r="K28" s="224">
        <v>5.61</v>
      </c>
      <c r="L28" s="224">
        <v>5.54</v>
      </c>
      <c r="M28" s="224">
        <v>5.83</v>
      </c>
      <c r="N28" s="224">
        <v>5.96</v>
      </c>
      <c r="O28" s="224">
        <v>5.59</v>
      </c>
      <c r="P28" s="224">
        <v>5.47</v>
      </c>
      <c r="Q28" s="224">
        <v>5.43</v>
      </c>
      <c r="R28" s="224">
        <v>5.38</v>
      </c>
      <c r="S28" s="224">
        <v>5.4</v>
      </c>
      <c r="T28" s="224">
        <v>5.36</v>
      </c>
      <c r="U28" s="224">
        <v>5.3497992240368859</v>
      </c>
      <c r="W28" s="157"/>
      <c r="X28" s="157"/>
      <c r="Y28" s="157"/>
    </row>
    <row r="29" spans="1:25" ht="15" customHeight="1" x14ac:dyDescent="0.15">
      <c r="A29" s="80"/>
      <c r="B29" s="21" t="s">
        <v>45</v>
      </c>
      <c r="C29" s="224">
        <v>2.97</v>
      </c>
      <c r="D29" s="224">
        <v>3.18</v>
      </c>
      <c r="E29" s="224">
        <v>3.32</v>
      </c>
      <c r="F29" s="224">
        <v>4.08</v>
      </c>
      <c r="G29" s="224">
        <v>4.03</v>
      </c>
      <c r="H29" s="224">
        <v>4.03</v>
      </c>
      <c r="I29" s="224">
        <v>4.2</v>
      </c>
      <c r="J29" s="224">
        <v>4.96</v>
      </c>
      <c r="K29" s="224">
        <v>5.13</v>
      </c>
      <c r="L29" s="224">
        <v>6.23</v>
      </c>
      <c r="M29" s="224">
        <v>4.16</v>
      </c>
      <c r="N29" s="224">
        <v>4.07</v>
      </c>
      <c r="O29" s="224">
        <v>4.37</v>
      </c>
      <c r="P29" s="224">
        <v>4.67</v>
      </c>
      <c r="Q29" s="224">
        <v>4.6500000000000004</v>
      </c>
      <c r="R29" s="224">
        <v>4.55</v>
      </c>
      <c r="S29" s="224">
        <v>4.87</v>
      </c>
      <c r="T29" s="224">
        <v>4.6399999999999997</v>
      </c>
      <c r="U29" s="224">
        <v>4.6842472940794453</v>
      </c>
      <c r="W29" s="157"/>
      <c r="X29" s="157"/>
      <c r="Y29" s="157"/>
    </row>
    <row r="30" spans="1:25" ht="15" customHeight="1" x14ac:dyDescent="0.15">
      <c r="A30" s="80"/>
      <c r="B30" s="21" t="s">
        <v>46</v>
      </c>
      <c r="C30" s="224">
        <v>3.24</v>
      </c>
      <c r="D30" s="224">
        <v>3.24</v>
      </c>
      <c r="E30" s="224">
        <v>3.69</v>
      </c>
      <c r="F30" s="224">
        <v>3.93</v>
      </c>
      <c r="G30" s="224">
        <v>4.3899999999999997</v>
      </c>
      <c r="H30" s="224">
        <v>4.74</v>
      </c>
      <c r="I30" s="224">
        <v>5.1100000000000003</v>
      </c>
      <c r="J30" s="224">
        <v>5.51</v>
      </c>
      <c r="K30" s="224">
        <v>5.65</v>
      </c>
      <c r="L30" s="224">
        <v>5.68</v>
      </c>
      <c r="M30" s="224">
        <v>5.47</v>
      </c>
      <c r="N30" s="224">
        <v>5.12</v>
      </c>
      <c r="O30" s="224">
        <v>4.92</v>
      </c>
      <c r="P30" s="224">
        <v>4.9000000000000004</v>
      </c>
      <c r="Q30" s="224">
        <v>4.8499999999999996</v>
      </c>
      <c r="R30" s="224">
        <v>4.8099999999999996</v>
      </c>
      <c r="S30" s="224">
        <v>4.8899999999999997</v>
      </c>
      <c r="T30" s="224">
        <v>4.8600000000000003</v>
      </c>
      <c r="U30" s="224">
        <v>4.8701350194158479</v>
      </c>
      <c r="W30" s="157"/>
      <c r="X30" s="157"/>
      <c r="Y30" s="157"/>
    </row>
    <row r="31" spans="1:25" ht="15" customHeight="1" thickBot="1" x14ac:dyDescent="0.2">
      <c r="A31" s="85"/>
      <c r="B31" s="453" t="s">
        <v>47</v>
      </c>
      <c r="C31" s="452">
        <v>4.0199999999999996</v>
      </c>
      <c r="D31" s="452">
        <v>3.91</v>
      </c>
      <c r="E31" s="452">
        <v>3.84</v>
      </c>
      <c r="F31" s="452">
        <v>3.87</v>
      </c>
      <c r="G31" s="452">
        <v>4.04</v>
      </c>
      <c r="H31" s="452">
        <v>4.2</v>
      </c>
      <c r="I31" s="452">
        <v>5.03</v>
      </c>
      <c r="J31" s="452">
        <v>5.14</v>
      </c>
      <c r="K31" s="452">
        <v>4.91</v>
      </c>
      <c r="L31" s="452">
        <v>5.42</v>
      </c>
      <c r="M31" s="452">
        <v>4.9000000000000004</v>
      </c>
      <c r="N31" s="452">
        <v>5.03</v>
      </c>
      <c r="O31" s="452">
        <v>5.47</v>
      </c>
      <c r="P31" s="452">
        <v>5.22</v>
      </c>
      <c r="Q31" s="452">
        <v>5.15</v>
      </c>
      <c r="R31" s="452">
        <v>5.15</v>
      </c>
      <c r="S31" s="452">
        <v>5.13</v>
      </c>
      <c r="T31" s="452">
        <v>5.1100000000000003</v>
      </c>
      <c r="U31" s="452">
        <v>5.1133903979098418</v>
      </c>
      <c r="W31" s="157"/>
      <c r="X31" s="157"/>
      <c r="Y31" s="157"/>
    </row>
    <row r="32" spans="1:25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877" t="s">
        <v>366</v>
      </c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2"/>
      <c r="Q33" s="212"/>
      <c r="R33" s="212"/>
      <c r="S33" s="212"/>
      <c r="T33" s="212"/>
      <c r="U33" s="212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2"/>
      <c r="Q34" s="212"/>
      <c r="R34" s="212"/>
      <c r="S34" s="212"/>
      <c r="T34" s="212"/>
      <c r="U34" s="212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7"/>
      <c r="N36" s="87"/>
      <c r="O36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30">
    <tabColor theme="9" tint="0.59999389629810485"/>
  </sheetPr>
  <dimension ref="A2:W36"/>
  <sheetViews>
    <sheetView showGridLines="0" topLeftCell="A2" zoomScaleNormal="100" workbookViewId="0">
      <selection activeCell="O2" sqref="O2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75" style="79" customWidth="1"/>
    <col min="23" max="16384" width="7" style="79"/>
  </cols>
  <sheetData>
    <row r="2" spans="1:23" ht="15" customHeight="1" x14ac:dyDescent="0.25">
      <c r="A2" s="216" t="s">
        <v>652</v>
      </c>
      <c r="B2" s="217"/>
    </row>
    <row r="3" spans="1:23" ht="13.35" customHeight="1" x14ac:dyDescent="0.15">
      <c r="A3" s="218" t="s">
        <v>219</v>
      </c>
      <c r="B3" s="218"/>
    </row>
    <row r="4" spans="1:23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3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3" ht="18" customHeight="1" x14ac:dyDescent="0.15">
      <c r="A6" s="1030" t="s">
        <v>93</v>
      </c>
      <c r="B6" s="1030"/>
      <c r="C6" s="662">
        <f t="shared" ref="C6:N6" si="0">(C8+C9+C10+C11+C12+C13+C14+C15+C16+C17+C18+C19+C20+C21+C22+C23+C24+C25+C26+C27+C28+C29+C30+C31)</f>
        <v>6333240</v>
      </c>
      <c r="D6" s="662">
        <f t="shared" si="0"/>
        <v>6054839</v>
      </c>
      <c r="E6" s="663">
        <f t="shared" si="0"/>
        <v>6468169</v>
      </c>
      <c r="F6" s="663">
        <f t="shared" si="0"/>
        <v>5869896</v>
      </c>
      <c r="G6" s="663">
        <f t="shared" si="0"/>
        <v>6035367</v>
      </c>
      <c r="H6" s="663">
        <f t="shared" si="0"/>
        <v>6004149</v>
      </c>
      <c r="I6" s="663">
        <f t="shared" si="0"/>
        <v>5985893</v>
      </c>
      <c r="J6" s="663">
        <f t="shared" si="0"/>
        <v>6618656</v>
      </c>
      <c r="K6" s="663">
        <f t="shared" si="0"/>
        <v>6104259</v>
      </c>
      <c r="L6" s="663">
        <f t="shared" si="0"/>
        <v>5741017</v>
      </c>
      <c r="M6" s="663">
        <f t="shared" si="0"/>
        <v>5162592</v>
      </c>
      <c r="N6" s="663">
        <f t="shared" si="0"/>
        <v>5575611</v>
      </c>
      <c r="O6" s="663">
        <f t="shared" ref="O6:U6" si="1">(O8+O9+O10+O11+O12+O13+O14+O15+O16+O17+O18+O19+O20+O21+O22+O23+O24+O25+O26+O27+O28+O29+O30+O31)</f>
        <v>4574331</v>
      </c>
      <c r="P6" s="663">
        <f t="shared" si="1"/>
        <v>4559586</v>
      </c>
      <c r="Q6" s="663">
        <f t="shared" si="1"/>
        <v>4304515</v>
      </c>
      <c r="R6" s="663">
        <f t="shared" si="1"/>
        <v>4099800.59</v>
      </c>
      <c r="S6" s="663">
        <f t="shared" si="1"/>
        <v>4237001.4000000004</v>
      </c>
      <c r="T6" s="663">
        <f t="shared" ref="T6" si="2">(T8+T9+T10+T11+T12+T13+T14+T15+T16+T17+T18+T19+T20+T21+T22+T23+T24+T25+T26+T27+T28+T29+T30+T31)</f>
        <v>4296344.4826990506</v>
      </c>
      <c r="U6" s="663">
        <f t="shared" si="1"/>
        <v>4240780.7080000006</v>
      </c>
    </row>
    <row r="7" spans="1:23" ht="3" customHeight="1" x14ac:dyDescent="0.15">
      <c r="A7" s="80"/>
      <c r="B7" s="81"/>
      <c r="C7" s="209"/>
      <c r="D7" s="209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</row>
    <row r="8" spans="1:23" ht="15" customHeight="1" x14ac:dyDescent="0.15">
      <c r="A8" s="80"/>
      <c r="B8" s="21" t="s">
        <v>19</v>
      </c>
      <c r="C8" s="208">
        <v>0</v>
      </c>
      <c r="D8" s="208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492">
        <v>0</v>
      </c>
      <c r="N8" s="492">
        <v>0</v>
      </c>
      <c r="O8" s="492">
        <v>0</v>
      </c>
      <c r="P8" s="492">
        <v>0</v>
      </c>
      <c r="Q8" s="492">
        <v>0</v>
      </c>
      <c r="R8" s="492">
        <v>0</v>
      </c>
      <c r="S8" s="492">
        <v>0</v>
      </c>
      <c r="T8" s="492">
        <v>0</v>
      </c>
      <c r="U8" s="492">
        <v>0</v>
      </c>
    </row>
    <row r="9" spans="1:23" ht="15" customHeight="1" x14ac:dyDescent="0.15">
      <c r="A9" s="80"/>
      <c r="B9" s="21" t="s">
        <v>20</v>
      </c>
      <c r="C9" s="208">
        <v>0</v>
      </c>
      <c r="D9" s="208">
        <v>0</v>
      </c>
      <c r="E9" s="90">
        <v>0</v>
      </c>
      <c r="F9" s="90">
        <v>0</v>
      </c>
      <c r="G9" s="90">
        <v>0</v>
      </c>
      <c r="H9" s="90">
        <v>107736</v>
      </c>
      <c r="I9" s="90">
        <v>97404</v>
      </c>
      <c r="J9" s="90">
        <v>53488</v>
      </c>
      <c r="K9" s="90">
        <v>29541</v>
      </c>
      <c r="L9" s="90">
        <v>29537</v>
      </c>
      <c r="M9" s="492">
        <v>40324</v>
      </c>
      <c r="N9" s="492">
        <v>40651</v>
      </c>
      <c r="O9" s="492">
        <v>33100</v>
      </c>
      <c r="P9" s="492">
        <v>17665</v>
      </c>
      <c r="Q9" s="492">
        <v>18515</v>
      </c>
      <c r="R9" s="492">
        <v>23964</v>
      </c>
      <c r="S9" s="492">
        <v>23982</v>
      </c>
      <c r="T9" s="492">
        <v>23737.362699050398</v>
      </c>
      <c r="U9" s="492">
        <v>23198</v>
      </c>
      <c r="W9" s="87"/>
    </row>
    <row r="10" spans="1:23" ht="15" customHeight="1" x14ac:dyDescent="0.15">
      <c r="A10" s="80"/>
      <c r="B10" s="21" t="s">
        <v>21</v>
      </c>
      <c r="C10" s="208">
        <v>0</v>
      </c>
      <c r="D10" s="208">
        <v>0</v>
      </c>
      <c r="E10" s="90">
        <v>0</v>
      </c>
      <c r="F10" s="90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W10" s="87"/>
    </row>
    <row r="11" spans="1:23" ht="15" customHeight="1" x14ac:dyDescent="0.15">
      <c r="A11" s="80"/>
      <c r="B11" s="21" t="s">
        <v>22</v>
      </c>
      <c r="C11" s="208">
        <v>281748</v>
      </c>
      <c r="D11" s="208">
        <v>286802</v>
      </c>
      <c r="E11" s="90">
        <v>279649</v>
      </c>
      <c r="F11" s="90">
        <v>283207</v>
      </c>
      <c r="G11" s="90">
        <v>283873</v>
      </c>
      <c r="H11" s="90">
        <v>289844</v>
      </c>
      <c r="I11" s="90">
        <v>290743</v>
      </c>
      <c r="J11" s="90">
        <v>292769</v>
      </c>
      <c r="K11" s="90">
        <v>291404</v>
      </c>
      <c r="L11" s="90">
        <v>291951</v>
      </c>
      <c r="M11" s="492">
        <v>260787</v>
      </c>
      <c r="N11" s="492">
        <v>245858</v>
      </c>
      <c r="O11" s="492">
        <v>245396</v>
      </c>
      <c r="P11" s="492">
        <v>247738</v>
      </c>
      <c r="Q11" s="492">
        <v>249612</v>
      </c>
      <c r="R11" s="492">
        <v>252084</v>
      </c>
      <c r="S11" s="492">
        <v>254269</v>
      </c>
      <c r="T11" s="492">
        <v>260004</v>
      </c>
      <c r="U11" s="492">
        <v>263458</v>
      </c>
      <c r="W11" s="87"/>
    </row>
    <row r="12" spans="1:23" ht="15" customHeight="1" x14ac:dyDescent="0.15">
      <c r="A12" s="80"/>
      <c r="B12" s="21" t="s">
        <v>23</v>
      </c>
      <c r="C12" s="208">
        <v>215929</v>
      </c>
      <c r="D12" s="208">
        <v>210011</v>
      </c>
      <c r="E12" s="90">
        <v>211100</v>
      </c>
      <c r="F12" s="90">
        <v>177507</v>
      </c>
      <c r="G12" s="90">
        <v>130630</v>
      </c>
      <c r="H12" s="90">
        <v>96513</v>
      </c>
      <c r="I12" s="90">
        <v>119101</v>
      </c>
      <c r="J12" s="90">
        <v>156318</v>
      </c>
      <c r="K12" s="90">
        <v>168682</v>
      </c>
      <c r="L12" s="90">
        <v>142168</v>
      </c>
      <c r="M12" s="492">
        <v>156231</v>
      </c>
      <c r="N12" s="492">
        <v>220329</v>
      </c>
      <c r="O12" s="492">
        <v>219313</v>
      </c>
      <c r="P12" s="492">
        <v>194266</v>
      </c>
      <c r="Q12" s="492">
        <v>165750</v>
      </c>
      <c r="R12" s="492">
        <v>158054</v>
      </c>
      <c r="S12" s="492">
        <v>159350.13</v>
      </c>
      <c r="T12" s="492">
        <v>146799.79999999999</v>
      </c>
      <c r="U12" s="492">
        <v>140112.34000000003</v>
      </c>
      <c r="W12" s="87"/>
    </row>
    <row r="13" spans="1:23" ht="15" customHeight="1" x14ac:dyDescent="0.15">
      <c r="A13" s="80"/>
      <c r="B13" s="21" t="s">
        <v>27</v>
      </c>
      <c r="C13" s="208">
        <v>16207</v>
      </c>
      <c r="D13" s="208">
        <v>16605</v>
      </c>
      <c r="E13" s="90">
        <v>20165</v>
      </c>
      <c r="F13" s="90">
        <v>7590</v>
      </c>
      <c r="G13" s="90">
        <v>18463</v>
      </c>
      <c r="H13" s="90">
        <v>18399</v>
      </c>
      <c r="I13" s="90">
        <v>12411</v>
      </c>
      <c r="J13" s="90">
        <v>16445</v>
      </c>
      <c r="K13" s="90">
        <v>15240</v>
      </c>
      <c r="L13" s="90">
        <v>15696</v>
      </c>
      <c r="M13" s="90">
        <v>11420</v>
      </c>
      <c r="N13" s="90">
        <v>6911</v>
      </c>
      <c r="O13" s="90">
        <v>6474</v>
      </c>
      <c r="P13" s="90">
        <v>6209</v>
      </c>
      <c r="Q13" s="90">
        <v>5255</v>
      </c>
      <c r="R13" s="90">
        <v>6041</v>
      </c>
      <c r="S13" s="90">
        <v>6224</v>
      </c>
      <c r="T13" s="90">
        <v>6395</v>
      </c>
      <c r="U13" s="90">
        <v>6054</v>
      </c>
      <c r="W13" s="87"/>
    </row>
    <row r="14" spans="1:23" ht="15" customHeight="1" x14ac:dyDescent="0.15">
      <c r="A14" s="80"/>
      <c r="B14" s="21" t="s">
        <v>28</v>
      </c>
      <c r="C14" s="208">
        <v>48636</v>
      </c>
      <c r="D14" s="208">
        <v>44644</v>
      </c>
      <c r="E14" s="90">
        <v>36892</v>
      </c>
      <c r="F14" s="90">
        <v>34713</v>
      </c>
      <c r="G14" s="90">
        <v>7537</v>
      </c>
      <c r="H14" s="90">
        <v>7597</v>
      </c>
      <c r="I14" s="90">
        <v>38529</v>
      </c>
      <c r="J14" s="90">
        <v>13552</v>
      </c>
      <c r="K14" s="90">
        <v>5569</v>
      </c>
      <c r="L14" s="90">
        <v>4170</v>
      </c>
      <c r="M14" s="492">
        <v>9018</v>
      </c>
      <c r="N14" s="492">
        <v>11954</v>
      </c>
      <c r="O14" s="492">
        <v>7689</v>
      </c>
      <c r="P14" s="492">
        <v>7229</v>
      </c>
      <c r="Q14" s="492">
        <v>7076</v>
      </c>
      <c r="R14" s="492">
        <v>6515</v>
      </c>
      <c r="S14" s="492">
        <v>6488</v>
      </c>
      <c r="T14" s="492">
        <v>7363.25</v>
      </c>
      <c r="U14" s="492">
        <v>10280</v>
      </c>
      <c r="W14" s="87"/>
    </row>
    <row r="15" spans="1:23" ht="15" customHeight="1" x14ac:dyDescent="0.15">
      <c r="A15" s="80"/>
      <c r="B15" s="21" t="s">
        <v>29</v>
      </c>
      <c r="C15" s="208">
        <v>51382</v>
      </c>
      <c r="D15" s="208">
        <v>53479</v>
      </c>
      <c r="E15" s="90">
        <v>69851</v>
      </c>
      <c r="F15" s="90">
        <v>68198</v>
      </c>
      <c r="G15" s="90">
        <v>83497</v>
      </c>
      <c r="H15" s="90">
        <v>79799</v>
      </c>
      <c r="I15" s="90">
        <v>78888</v>
      </c>
      <c r="J15" s="90">
        <v>71441</v>
      </c>
      <c r="K15" s="90">
        <v>48547</v>
      </c>
      <c r="L15" s="90">
        <v>82242</v>
      </c>
      <c r="M15" s="492">
        <v>92565</v>
      </c>
      <c r="N15" s="492">
        <v>111905</v>
      </c>
      <c r="O15" s="492">
        <v>69508</v>
      </c>
      <c r="P15" s="492">
        <v>103820</v>
      </c>
      <c r="Q15" s="492">
        <v>91432</v>
      </c>
      <c r="R15" s="492">
        <v>84125</v>
      </c>
      <c r="S15" s="492">
        <v>115395.70000000001</v>
      </c>
      <c r="T15" s="492">
        <v>104213.47</v>
      </c>
      <c r="U15" s="492">
        <v>89625.368000000002</v>
      </c>
      <c r="W15" s="87"/>
    </row>
    <row r="16" spans="1:23" ht="15" customHeight="1" x14ac:dyDescent="0.15">
      <c r="A16" s="80"/>
      <c r="B16" s="21" t="s">
        <v>30</v>
      </c>
      <c r="C16" s="208">
        <v>0</v>
      </c>
      <c r="D16" s="208">
        <v>0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W16" s="87"/>
    </row>
    <row r="17" spans="1:23" ht="15" customHeight="1" x14ac:dyDescent="0.15">
      <c r="A17" s="80"/>
      <c r="B17" s="21" t="s">
        <v>31</v>
      </c>
      <c r="C17" s="208">
        <v>373540</v>
      </c>
      <c r="D17" s="208">
        <v>283894</v>
      </c>
      <c r="E17" s="90">
        <v>207959</v>
      </c>
      <c r="F17" s="90">
        <v>140552</v>
      </c>
      <c r="G17" s="90">
        <v>142079</v>
      </c>
      <c r="H17" s="90">
        <v>121870</v>
      </c>
      <c r="I17" s="90">
        <v>62310</v>
      </c>
      <c r="J17" s="90">
        <v>146950</v>
      </c>
      <c r="K17" s="90">
        <v>221464</v>
      </c>
      <c r="L17" s="90">
        <v>214127</v>
      </c>
      <c r="M17" s="492">
        <v>193576</v>
      </c>
      <c r="N17" s="492">
        <v>173587</v>
      </c>
      <c r="O17" s="492">
        <v>164539</v>
      </c>
      <c r="P17" s="492">
        <v>162255</v>
      </c>
      <c r="Q17" s="492">
        <v>140446</v>
      </c>
      <c r="R17" s="492">
        <v>109744</v>
      </c>
      <c r="S17" s="492">
        <v>98449</v>
      </c>
      <c r="T17" s="492">
        <v>83172</v>
      </c>
      <c r="U17" s="492">
        <v>78569</v>
      </c>
      <c r="W17" s="87"/>
    </row>
    <row r="18" spans="1:23" ht="15" customHeight="1" x14ac:dyDescent="0.15">
      <c r="A18" s="80"/>
      <c r="B18" s="21" t="s">
        <v>32</v>
      </c>
      <c r="C18" s="208">
        <v>522839</v>
      </c>
      <c r="D18" s="208">
        <v>559070</v>
      </c>
      <c r="E18" s="90">
        <v>561105</v>
      </c>
      <c r="F18" s="90">
        <v>565575</v>
      </c>
      <c r="G18" s="90">
        <v>569138</v>
      </c>
      <c r="H18" s="90">
        <v>676896</v>
      </c>
      <c r="I18" s="90">
        <v>493852</v>
      </c>
      <c r="J18" s="90">
        <v>660319</v>
      </c>
      <c r="K18" s="90">
        <v>609890</v>
      </c>
      <c r="L18" s="90">
        <v>402146</v>
      </c>
      <c r="M18" s="492">
        <v>420519</v>
      </c>
      <c r="N18" s="492">
        <v>333733</v>
      </c>
      <c r="O18" s="492">
        <v>349285</v>
      </c>
      <c r="P18" s="492">
        <v>370620</v>
      </c>
      <c r="Q18" s="492">
        <v>367427</v>
      </c>
      <c r="R18" s="492">
        <v>370762</v>
      </c>
      <c r="S18" s="492">
        <v>386152</v>
      </c>
      <c r="T18" s="492">
        <v>365091</v>
      </c>
      <c r="U18" s="492">
        <v>396539</v>
      </c>
      <c r="W18" s="87"/>
    </row>
    <row r="19" spans="1:23" ht="15" customHeight="1" x14ac:dyDescent="0.15">
      <c r="A19" s="80"/>
      <c r="B19" s="21" t="s">
        <v>33</v>
      </c>
      <c r="C19" s="208">
        <v>601360</v>
      </c>
      <c r="D19" s="208">
        <v>609680</v>
      </c>
      <c r="E19" s="90">
        <v>439697</v>
      </c>
      <c r="F19" s="90">
        <v>510031</v>
      </c>
      <c r="G19" s="90">
        <v>621211</v>
      </c>
      <c r="H19" s="90">
        <v>645082</v>
      </c>
      <c r="I19" s="90">
        <v>635182</v>
      </c>
      <c r="J19" s="90">
        <v>687908</v>
      </c>
      <c r="K19" s="90">
        <v>666029</v>
      </c>
      <c r="L19" s="90">
        <v>691762</v>
      </c>
      <c r="M19" s="492">
        <v>714025</v>
      </c>
      <c r="N19" s="492">
        <v>744843</v>
      </c>
      <c r="O19" s="492">
        <v>789102</v>
      </c>
      <c r="P19" s="492">
        <v>795972</v>
      </c>
      <c r="Q19" s="492">
        <v>723937</v>
      </c>
      <c r="R19" s="492">
        <v>643434</v>
      </c>
      <c r="S19" s="492">
        <v>701476</v>
      </c>
      <c r="T19" s="492">
        <v>871890</v>
      </c>
      <c r="U19" s="492">
        <v>872873</v>
      </c>
      <c r="W19" s="87"/>
    </row>
    <row r="20" spans="1:23" ht="15" customHeight="1" x14ac:dyDescent="0.15">
      <c r="A20" s="80"/>
      <c r="B20" s="21" t="s">
        <v>34</v>
      </c>
      <c r="C20" s="208">
        <v>444847</v>
      </c>
      <c r="D20" s="208">
        <v>319084</v>
      </c>
      <c r="E20" s="90">
        <v>281860</v>
      </c>
      <c r="F20" s="90">
        <v>220170</v>
      </c>
      <c r="G20" s="90">
        <v>210481</v>
      </c>
      <c r="H20" s="90">
        <v>126110</v>
      </c>
      <c r="I20" s="90">
        <v>265607</v>
      </c>
      <c r="J20" s="90">
        <v>267529</v>
      </c>
      <c r="K20" s="90">
        <v>244443</v>
      </c>
      <c r="L20" s="90">
        <v>109210</v>
      </c>
      <c r="M20" s="492">
        <v>79116</v>
      </c>
      <c r="N20" s="492">
        <v>182727</v>
      </c>
      <c r="O20" s="492">
        <v>190568</v>
      </c>
      <c r="P20" s="492">
        <v>211173</v>
      </c>
      <c r="Q20" s="492">
        <v>149074</v>
      </c>
      <c r="R20" s="492">
        <v>151961</v>
      </c>
      <c r="S20" s="492">
        <v>146554.5</v>
      </c>
      <c r="T20" s="492">
        <v>137822.39999999999</v>
      </c>
      <c r="U20" s="492">
        <v>127851</v>
      </c>
      <c r="W20" s="87"/>
    </row>
    <row r="21" spans="1:23" ht="15" customHeight="1" x14ac:dyDescent="0.15">
      <c r="A21" s="80"/>
      <c r="B21" s="21" t="s">
        <v>35</v>
      </c>
      <c r="C21" s="208">
        <v>53126</v>
      </c>
      <c r="D21" s="208">
        <v>56331</v>
      </c>
      <c r="E21" s="90">
        <v>67652</v>
      </c>
      <c r="F21" s="90">
        <v>72955</v>
      </c>
      <c r="G21" s="90">
        <v>65145</v>
      </c>
      <c r="H21" s="90">
        <v>54146</v>
      </c>
      <c r="I21" s="90">
        <v>40498</v>
      </c>
      <c r="J21" s="90">
        <v>53450</v>
      </c>
      <c r="K21" s="90">
        <v>55508</v>
      </c>
      <c r="L21" s="90">
        <v>57633</v>
      </c>
      <c r="M21" s="492">
        <v>50977</v>
      </c>
      <c r="N21" s="492">
        <v>44355</v>
      </c>
      <c r="O21" s="492">
        <v>40495</v>
      </c>
      <c r="P21" s="492">
        <v>33496</v>
      </c>
      <c r="Q21" s="492">
        <v>35281</v>
      </c>
      <c r="R21" s="492">
        <v>37961</v>
      </c>
      <c r="S21" s="492">
        <v>34122</v>
      </c>
      <c r="T21" s="492">
        <v>30965</v>
      </c>
      <c r="U21" s="492">
        <v>31615</v>
      </c>
      <c r="W21" s="87"/>
    </row>
    <row r="22" spans="1:23" ht="15" customHeight="1" x14ac:dyDescent="0.15">
      <c r="A22" s="80"/>
      <c r="B22" s="21" t="s">
        <v>36</v>
      </c>
      <c r="C22" s="208">
        <v>1738</v>
      </c>
      <c r="D22" s="208">
        <v>1050</v>
      </c>
      <c r="E22" s="90">
        <v>478</v>
      </c>
      <c r="F22" s="90">
        <v>2420</v>
      </c>
      <c r="G22" s="90">
        <v>1680</v>
      </c>
      <c r="H22" s="90">
        <v>1435</v>
      </c>
      <c r="I22" s="90">
        <v>41</v>
      </c>
      <c r="J22" s="90">
        <v>0</v>
      </c>
      <c r="K22" s="90">
        <v>134</v>
      </c>
      <c r="L22" s="90">
        <v>5740</v>
      </c>
      <c r="M22" s="492">
        <v>4455</v>
      </c>
      <c r="N22" s="492">
        <v>4350</v>
      </c>
      <c r="O22" s="492">
        <v>3430</v>
      </c>
      <c r="P22" s="492">
        <v>3245</v>
      </c>
      <c r="Q22" s="492">
        <v>2550</v>
      </c>
      <c r="R22" s="492">
        <v>2785.1</v>
      </c>
      <c r="S22" s="492">
        <v>2630</v>
      </c>
      <c r="T22" s="492">
        <v>2431</v>
      </c>
      <c r="U22" s="492">
        <v>2453</v>
      </c>
      <c r="W22" s="87"/>
    </row>
    <row r="23" spans="1:23" ht="15" customHeight="1" x14ac:dyDescent="0.15">
      <c r="A23" s="80"/>
      <c r="B23" s="21" t="s">
        <v>37</v>
      </c>
      <c r="C23" s="208">
        <v>0</v>
      </c>
      <c r="D23" s="208">
        <v>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492">
        <v>0</v>
      </c>
      <c r="N23" s="492">
        <v>0</v>
      </c>
      <c r="O23" s="492">
        <v>0</v>
      </c>
      <c r="P23" s="492">
        <v>0</v>
      </c>
      <c r="Q23" s="492">
        <v>0</v>
      </c>
      <c r="R23" s="492">
        <v>0</v>
      </c>
      <c r="S23" s="492">
        <v>0</v>
      </c>
      <c r="T23" s="492">
        <v>0</v>
      </c>
      <c r="U23" s="492">
        <v>0</v>
      </c>
      <c r="W23" s="87"/>
    </row>
    <row r="24" spans="1:23" ht="15" customHeight="1" x14ac:dyDescent="0.15">
      <c r="A24" s="80"/>
      <c r="B24" s="21" t="s">
        <v>38</v>
      </c>
      <c r="C24" s="208">
        <v>306255</v>
      </c>
      <c r="D24" s="208">
        <v>259301</v>
      </c>
      <c r="E24" s="90">
        <v>308791</v>
      </c>
      <c r="F24" s="90">
        <v>263354</v>
      </c>
      <c r="G24" s="90">
        <v>297670</v>
      </c>
      <c r="H24" s="90">
        <v>302992</v>
      </c>
      <c r="I24" s="90">
        <v>316003</v>
      </c>
      <c r="J24" s="90">
        <v>309791</v>
      </c>
      <c r="K24" s="90">
        <v>343320</v>
      </c>
      <c r="L24" s="90">
        <v>237721</v>
      </c>
      <c r="M24" s="492">
        <v>207731</v>
      </c>
      <c r="N24" s="492">
        <v>186981</v>
      </c>
      <c r="O24" s="492">
        <v>190207</v>
      </c>
      <c r="P24" s="492">
        <v>176812</v>
      </c>
      <c r="Q24" s="492">
        <v>172759</v>
      </c>
      <c r="R24" s="492">
        <v>147012</v>
      </c>
      <c r="S24" s="492">
        <v>135385.70000000001</v>
      </c>
      <c r="T24" s="492">
        <v>126436</v>
      </c>
      <c r="U24" s="492">
        <v>112360</v>
      </c>
      <c r="W24" s="87"/>
    </row>
    <row r="25" spans="1:23" ht="15" customHeight="1" x14ac:dyDescent="0.15">
      <c r="A25" s="80"/>
      <c r="B25" s="21" t="s">
        <v>39</v>
      </c>
      <c r="C25" s="208">
        <v>126618</v>
      </c>
      <c r="D25" s="208">
        <v>157417</v>
      </c>
      <c r="E25" s="90">
        <v>183811</v>
      </c>
      <c r="F25" s="90">
        <v>138770</v>
      </c>
      <c r="G25" s="90">
        <v>127588</v>
      </c>
      <c r="H25" s="90">
        <v>120774</v>
      </c>
      <c r="I25" s="90">
        <v>174595</v>
      </c>
      <c r="J25" s="90">
        <v>195609</v>
      </c>
      <c r="K25" s="90">
        <v>186257</v>
      </c>
      <c r="L25" s="90">
        <v>167112</v>
      </c>
      <c r="M25" s="492">
        <v>161112</v>
      </c>
      <c r="N25" s="492">
        <v>116274</v>
      </c>
      <c r="O25" s="492">
        <v>94800</v>
      </c>
      <c r="P25" s="492">
        <v>86132</v>
      </c>
      <c r="Q25" s="492">
        <v>78918</v>
      </c>
      <c r="R25" s="492">
        <v>77439.489999999991</v>
      </c>
      <c r="S25" s="492">
        <v>74081.37</v>
      </c>
      <c r="T25" s="492">
        <v>69694.2</v>
      </c>
      <c r="U25" s="492">
        <v>67143</v>
      </c>
      <c r="W25" s="87"/>
    </row>
    <row r="26" spans="1:23" ht="15" customHeight="1" x14ac:dyDescent="0.15">
      <c r="A26" s="80"/>
      <c r="B26" s="21" t="s">
        <v>42</v>
      </c>
      <c r="C26" s="208">
        <v>452205</v>
      </c>
      <c r="D26" s="208">
        <v>315691</v>
      </c>
      <c r="E26" s="90">
        <v>938139</v>
      </c>
      <c r="F26" s="90">
        <v>536724</v>
      </c>
      <c r="G26" s="90">
        <v>604785</v>
      </c>
      <c r="H26" s="90">
        <v>474316</v>
      </c>
      <c r="I26" s="90">
        <v>456759</v>
      </c>
      <c r="J26" s="90">
        <v>814517</v>
      </c>
      <c r="K26" s="90">
        <v>532231</v>
      </c>
      <c r="L26" s="90">
        <v>508145</v>
      </c>
      <c r="M26" s="492">
        <v>493362</v>
      </c>
      <c r="N26" s="492">
        <v>488496</v>
      </c>
      <c r="O26" s="492">
        <v>484555</v>
      </c>
      <c r="P26" s="492">
        <v>450804</v>
      </c>
      <c r="Q26" s="492">
        <v>464593</v>
      </c>
      <c r="R26" s="492">
        <v>444659</v>
      </c>
      <c r="S26" s="492">
        <v>504162</v>
      </c>
      <c r="T26" s="492">
        <v>470620</v>
      </c>
      <c r="U26" s="492">
        <v>465170</v>
      </c>
      <c r="W26" s="87"/>
    </row>
    <row r="27" spans="1:23" ht="15" customHeight="1" x14ac:dyDescent="0.15">
      <c r="A27" s="80"/>
      <c r="B27" s="21" t="s">
        <v>43</v>
      </c>
      <c r="C27" s="208">
        <v>2836810</v>
      </c>
      <c r="D27" s="208">
        <v>2881780</v>
      </c>
      <c r="E27" s="90">
        <v>2861020</v>
      </c>
      <c r="F27" s="90">
        <v>2848130</v>
      </c>
      <c r="G27" s="90">
        <v>2871590</v>
      </c>
      <c r="H27" s="90">
        <v>2880640</v>
      </c>
      <c r="I27" s="90">
        <v>2903970</v>
      </c>
      <c r="J27" s="90">
        <v>2878570</v>
      </c>
      <c r="K27" s="90">
        <v>2686000</v>
      </c>
      <c r="L27" s="90">
        <v>2781657</v>
      </c>
      <c r="M27" s="492">
        <v>2267374</v>
      </c>
      <c r="N27" s="492">
        <v>2662657</v>
      </c>
      <c r="O27" s="492">
        <v>1685870</v>
      </c>
      <c r="P27" s="492">
        <v>1692150</v>
      </c>
      <c r="Q27" s="492">
        <v>1631890</v>
      </c>
      <c r="R27" s="492">
        <v>1583260</v>
      </c>
      <c r="S27" s="492">
        <v>1588280</v>
      </c>
      <c r="T27" s="492">
        <v>1589710</v>
      </c>
      <c r="U27" s="492">
        <v>1553480</v>
      </c>
      <c r="W27" s="87"/>
    </row>
    <row r="28" spans="1:23" ht="15" customHeight="1" x14ac:dyDescent="0.15">
      <c r="A28" s="80"/>
      <c r="B28" s="79" t="s">
        <v>44</v>
      </c>
      <c r="C28" s="208">
        <v>0</v>
      </c>
      <c r="D28" s="208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492">
        <v>0</v>
      </c>
      <c r="N28" s="492">
        <v>0</v>
      </c>
      <c r="O28" s="492">
        <v>0</v>
      </c>
      <c r="P28" s="492">
        <v>0</v>
      </c>
      <c r="Q28" s="492">
        <v>0</v>
      </c>
      <c r="R28" s="492">
        <v>0</v>
      </c>
      <c r="S28" s="492">
        <v>0</v>
      </c>
      <c r="T28" s="492">
        <v>0</v>
      </c>
      <c r="U28" s="492">
        <v>0</v>
      </c>
      <c r="W28" s="87"/>
    </row>
    <row r="29" spans="1:23" ht="15" customHeight="1" x14ac:dyDescent="0.15">
      <c r="A29" s="80"/>
      <c r="B29" s="21" t="s">
        <v>45</v>
      </c>
      <c r="C29" s="208">
        <v>0</v>
      </c>
      <c r="D29" s="208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492">
        <v>0</v>
      </c>
      <c r="N29" s="492">
        <v>0</v>
      </c>
      <c r="O29" s="492">
        <v>0</v>
      </c>
      <c r="P29" s="492">
        <v>0</v>
      </c>
      <c r="Q29" s="492">
        <v>0</v>
      </c>
      <c r="R29" s="492">
        <v>0</v>
      </c>
      <c r="S29" s="492">
        <v>0</v>
      </c>
      <c r="T29" s="492">
        <v>0</v>
      </c>
      <c r="U29" s="492">
        <v>0</v>
      </c>
      <c r="W29" s="87"/>
    </row>
    <row r="30" spans="1:23" ht="15" customHeight="1" x14ac:dyDescent="0.15">
      <c r="A30" s="80"/>
      <c r="B30" s="21" t="s">
        <v>46</v>
      </c>
      <c r="C30" s="208">
        <v>0</v>
      </c>
      <c r="D30" s="208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492">
        <v>0</v>
      </c>
      <c r="N30" s="492">
        <v>0</v>
      </c>
      <c r="O30" s="492">
        <v>0</v>
      </c>
      <c r="P30" s="492">
        <v>0</v>
      </c>
      <c r="Q30" s="492">
        <v>0</v>
      </c>
      <c r="R30" s="492">
        <v>0</v>
      </c>
      <c r="S30" s="492">
        <v>0</v>
      </c>
      <c r="T30" s="492">
        <v>0</v>
      </c>
      <c r="U30" s="492">
        <v>0</v>
      </c>
      <c r="W30" s="87"/>
    </row>
    <row r="31" spans="1:23" ht="15" customHeight="1" thickBot="1" x14ac:dyDescent="0.2">
      <c r="A31" s="85"/>
      <c r="B31" s="453" t="s">
        <v>47</v>
      </c>
      <c r="C31" s="457">
        <v>0</v>
      </c>
      <c r="D31" s="457">
        <v>0</v>
      </c>
      <c r="E31" s="493">
        <v>0</v>
      </c>
      <c r="F31" s="493">
        <v>0</v>
      </c>
      <c r="G31" s="493">
        <v>0</v>
      </c>
      <c r="H31" s="493">
        <v>0</v>
      </c>
      <c r="I31" s="493">
        <v>0</v>
      </c>
      <c r="J31" s="493">
        <v>0</v>
      </c>
      <c r="K31" s="493">
        <v>0</v>
      </c>
      <c r="L31" s="493">
        <v>0</v>
      </c>
      <c r="M31" s="494">
        <v>0</v>
      </c>
      <c r="N31" s="494">
        <v>0</v>
      </c>
      <c r="O31" s="494">
        <v>0</v>
      </c>
      <c r="P31" s="494">
        <v>0</v>
      </c>
      <c r="Q31" s="494">
        <v>0</v>
      </c>
      <c r="R31" s="494">
        <v>0</v>
      </c>
      <c r="S31" s="494">
        <v>0</v>
      </c>
      <c r="T31" s="494">
        <v>0</v>
      </c>
      <c r="U31" s="494">
        <v>0</v>
      </c>
      <c r="W31" s="87"/>
    </row>
    <row r="32" spans="1:23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T5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1">
    <tabColor theme="9" tint="0.59999389629810485"/>
  </sheetPr>
  <dimension ref="A2:Y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375" style="79" customWidth="1"/>
    <col min="23" max="16384" width="7" style="79"/>
  </cols>
  <sheetData>
    <row r="2" spans="1:25" ht="16.5" customHeight="1" x14ac:dyDescent="0.25">
      <c r="A2" s="216" t="s">
        <v>437</v>
      </c>
      <c r="B2" s="217"/>
    </row>
    <row r="3" spans="1:25" ht="13.35" customHeight="1" x14ac:dyDescent="0.15">
      <c r="A3" s="218" t="s">
        <v>218</v>
      </c>
      <c r="B3" s="218"/>
    </row>
    <row r="4" spans="1:25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5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5" ht="18" customHeight="1" x14ac:dyDescent="0.15">
      <c r="A6" s="1030" t="s">
        <v>93</v>
      </c>
      <c r="B6" s="1030"/>
      <c r="C6" s="666">
        <f t="shared" ref="C6:N6" si="0">(C8+C9+C10+C11+C12+C13+C14+C15+C16+C17+C18+C19+C20+C21+C22+C23+C24+C25+C26+C27+C28+C29+C30+C31)</f>
        <v>10914</v>
      </c>
      <c r="D6" s="666">
        <f t="shared" si="0"/>
        <v>10375</v>
      </c>
      <c r="E6" s="662">
        <f t="shared" si="0"/>
        <v>10894</v>
      </c>
      <c r="F6" s="662">
        <f t="shared" si="0"/>
        <v>10087</v>
      </c>
      <c r="G6" s="662">
        <f t="shared" si="0"/>
        <v>10280</v>
      </c>
      <c r="H6" s="662">
        <f t="shared" si="0"/>
        <v>10219</v>
      </c>
      <c r="I6" s="662">
        <f t="shared" si="0"/>
        <v>10293</v>
      </c>
      <c r="J6" s="662">
        <f t="shared" si="0"/>
        <v>11029</v>
      </c>
      <c r="K6" s="662">
        <f t="shared" si="0"/>
        <v>10405</v>
      </c>
      <c r="L6" s="662">
        <f t="shared" si="0"/>
        <v>9975</v>
      </c>
      <c r="M6" s="662">
        <f t="shared" si="0"/>
        <v>8955</v>
      </c>
      <c r="N6" s="662">
        <f t="shared" si="0"/>
        <v>9353</v>
      </c>
      <c r="O6" s="662">
        <f t="shared" ref="O6:U6" si="1">(O8+O9+O10+O11+O12+O13+O14+O15+O16+O17+O18+O19+O20+O21+O22+O23+O24+O25+O26+O27+O28+O29+O30+O31)</f>
        <v>8139</v>
      </c>
      <c r="P6" s="662">
        <f t="shared" si="1"/>
        <v>8056</v>
      </c>
      <c r="Q6" s="662">
        <f t="shared" si="1"/>
        <v>7742</v>
      </c>
      <c r="R6" s="662">
        <f t="shared" si="1"/>
        <v>7466.5</v>
      </c>
      <c r="S6" s="662">
        <f t="shared" si="1"/>
        <v>7690.0999999999995</v>
      </c>
      <c r="T6" s="662">
        <f t="shared" ref="T6" si="2">(T8+T9+T10+T11+T12+T13+T14+T15+T16+T17+T18+T19+T20+T21+T22+T23+T24+T25+T26+T27+T28+T29+T30+T31)</f>
        <v>7983.9000000000005</v>
      </c>
      <c r="U6" s="662">
        <f t="shared" si="1"/>
        <v>8009.8296005761085</v>
      </c>
    </row>
    <row r="7" spans="1:25" ht="3" customHeight="1" x14ac:dyDescent="0.15">
      <c r="A7" s="80"/>
      <c r="B7" s="81"/>
      <c r="C7" s="221"/>
      <c r="D7" s="221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</row>
    <row r="8" spans="1:25" ht="15" customHeight="1" x14ac:dyDescent="0.15">
      <c r="A8" s="80"/>
      <c r="B8" s="21" t="s">
        <v>19</v>
      </c>
      <c r="C8" s="222">
        <v>0</v>
      </c>
      <c r="D8" s="222">
        <v>0</v>
      </c>
      <c r="E8" s="208">
        <v>0</v>
      </c>
      <c r="F8" s="208">
        <v>0</v>
      </c>
      <c r="G8" s="208">
        <v>0</v>
      </c>
      <c r="H8" s="208">
        <v>0</v>
      </c>
      <c r="I8" s="208">
        <v>0</v>
      </c>
      <c r="J8" s="208">
        <v>0</v>
      </c>
      <c r="K8" s="208">
        <v>0</v>
      </c>
      <c r="L8" s="208">
        <v>0</v>
      </c>
      <c r="M8" s="169">
        <v>0</v>
      </c>
      <c r="N8" s="169">
        <v>0</v>
      </c>
      <c r="O8" s="169">
        <v>0</v>
      </c>
      <c r="P8" s="169">
        <v>0</v>
      </c>
      <c r="Q8" s="169">
        <v>0</v>
      </c>
      <c r="R8" s="169">
        <v>0</v>
      </c>
      <c r="S8" s="169">
        <v>0</v>
      </c>
      <c r="T8" s="169">
        <v>0</v>
      </c>
      <c r="U8" s="169">
        <v>0</v>
      </c>
      <c r="W8" s="590"/>
      <c r="X8" s="590"/>
      <c r="Y8" s="590"/>
    </row>
    <row r="9" spans="1:25" ht="15" customHeight="1" x14ac:dyDescent="0.15">
      <c r="A9" s="80"/>
      <c r="B9" s="21" t="s">
        <v>20</v>
      </c>
      <c r="C9" s="222">
        <v>0</v>
      </c>
      <c r="D9" s="222">
        <v>0</v>
      </c>
      <c r="E9" s="208">
        <v>0</v>
      </c>
      <c r="F9" s="208">
        <v>0</v>
      </c>
      <c r="G9" s="208">
        <v>0</v>
      </c>
      <c r="H9" s="208">
        <v>114</v>
      </c>
      <c r="I9" s="208">
        <v>116</v>
      </c>
      <c r="J9" s="208">
        <v>57</v>
      </c>
      <c r="K9" s="208">
        <v>45</v>
      </c>
      <c r="L9" s="208">
        <v>44</v>
      </c>
      <c r="M9" s="169">
        <v>60</v>
      </c>
      <c r="N9" s="169">
        <v>61</v>
      </c>
      <c r="O9" s="169">
        <v>50</v>
      </c>
      <c r="P9" s="169">
        <v>24</v>
      </c>
      <c r="Q9" s="169">
        <v>17</v>
      </c>
      <c r="R9" s="169">
        <v>25</v>
      </c>
      <c r="S9" s="169">
        <v>25.5</v>
      </c>
      <c r="T9" s="169">
        <v>25.8</v>
      </c>
      <c r="U9" s="169">
        <v>25.515822110853545</v>
      </c>
      <c r="W9" s="590"/>
      <c r="X9" s="590"/>
      <c r="Y9" s="590"/>
    </row>
    <row r="10" spans="1:25" ht="15" customHeight="1" x14ac:dyDescent="0.15">
      <c r="A10" s="80"/>
      <c r="B10" s="21" t="s">
        <v>21</v>
      </c>
      <c r="C10" s="222">
        <v>0</v>
      </c>
      <c r="D10" s="222">
        <v>0</v>
      </c>
      <c r="E10" s="208">
        <v>0</v>
      </c>
      <c r="F10" s="208">
        <v>0</v>
      </c>
      <c r="G10" s="208">
        <v>0</v>
      </c>
      <c r="H10" s="208">
        <v>0</v>
      </c>
      <c r="I10" s="208">
        <v>0</v>
      </c>
      <c r="J10" s="208">
        <v>0</v>
      </c>
      <c r="K10" s="208">
        <v>0</v>
      </c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  <c r="U10" s="208">
        <v>0</v>
      </c>
      <c r="W10" s="590"/>
      <c r="X10" s="590"/>
      <c r="Y10" s="590"/>
    </row>
    <row r="11" spans="1:25" ht="15" customHeight="1" x14ac:dyDescent="0.15">
      <c r="A11" s="80"/>
      <c r="B11" s="21" t="s">
        <v>22</v>
      </c>
      <c r="C11" s="222">
        <v>640</v>
      </c>
      <c r="D11" s="222">
        <v>686</v>
      </c>
      <c r="E11" s="208">
        <v>689</v>
      </c>
      <c r="F11" s="208">
        <v>688</v>
      </c>
      <c r="G11" s="208">
        <v>703</v>
      </c>
      <c r="H11" s="208">
        <v>709</v>
      </c>
      <c r="I11" s="208">
        <v>721</v>
      </c>
      <c r="J11" s="208">
        <v>733</v>
      </c>
      <c r="K11" s="208">
        <v>732</v>
      </c>
      <c r="L11" s="208">
        <v>735</v>
      </c>
      <c r="M11" s="169">
        <v>690</v>
      </c>
      <c r="N11" s="169">
        <v>706</v>
      </c>
      <c r="O11" s="169">
        <v>706</v>
      </c>
      <c r="P11" s="169">
        <v>724</v>
      </c>
      <c r="Q11" s="169">
        <v>734</v>
      </c>
      <c r="R11" s="169">
        <v>745.3</v>
      </c>
      <c r="S11" s="169">
        <v>751.9</v>
      </c>
      <c r="T11" s="169">
        <v>777.6</v>
      </c>
      <c r="U11" s="169">
        <v>798.61761999999999</v>
      </c>
      <c r="W11" s="590"/>
      <c r="X11" s="590"/>
      <c r="Y11" s="590"/>
    </row>
    <row r="12" spans="1:25" ht="15" customHeight="1" x14ac:dyDescent="0.15">
      <c r="A12" s="80"/>
      <c r="B12" s="21" t="s">
        <v>23</v>
      </c>
      <c r="C12" s="222">
        <v>335</v>
      </c>
      <c r="D12" s="222">
        <v>330</v>
      </c>
      <c r="E12" s="208">
        <v>324</v>
      </c>
      <c r="F12" s="208">
        <v>302</v>
      </c>
      <c r="G12" s="208">
        <v>213</v>
      </c>
      <c r="H12" s="208">
        <v>142</v>
      </c>
      <c r="I12" s="208">
        <v>189</v>
      </c>
      <c r="J12" s="208">
        <v>228</v>
      </c>
      <c r="K12" s="208">
        <v>253</v>
      </c>
      <c r="L12" s="208">
        <v>194</v>
      </c>
      <c r="M12" s="169">
        <v>212</v>
      </c>
      <c r="N12" s="169">
        <v>192</v>
      </c>
      <c r="O12" s="169">
        <v>443</v>
      </c>
      <c r="P12" s="169">
        <v>407</v>
      </c>
      <c r="Q12" s="169">
        <v>286</v>
      </c>
      <c r="R12" s="169">
        <v>271.60000000000002</v>
      </c>
      <c r="S12" s="169">
        <v>262.60000000000002</v>
      </c>
      <c r="T12" s="169">
        <v>233.9</v>
      </c>
      <c r="U12" s="169">
        <v>218.560473</v>
      </c>
      <c r="W12" s="590"/>
      <c r="X12" s="590"/>
      <c r="Y12" s="590"/>
    </row>
    <row r="13" spans="1:25" ht="15" customHeight="1" x14ac:dyDescent="0.15">
      <c r="A13" s="80"/>
      <c r="B13" s="21" t="s">
        <v>27</v>
      </c>
      <c r="C13" s="222">
        <v>20</v>
      </c>
      <c r="D13" s="222">
        <v>23</v>
      </c>
      <c r="E13" s="208">
        <v>29</v>
      </c>
      <c r="F13" s="208">
        <v>7</v>
      </c>
      <c r="G13" s="208">
        <v>19</v>
      </c>
      <c r="H13" s="208">
        <v>18</v>
      </c>
      <c r="I13" s="208">
        <v>10</v>
      </c>
      <c r="J13" s="208">
        <v>11</v>
      </c>
      <c r="K13" s="208">
        <v>10</v>
      </c>
      <c r="L13" s="208">
        <v>10</v>
      </c>
      <c r="M13" s="208">
        <v>7</v>
      </c>
      <c r="N13" s="208">
        <v>4</v>
      </c>
      <c r="O13" s="208">
        <v>4</v>
      </c>
      <c r="P13" s="208">
        <v>4</v>
      </c>
      <c r="Q13" s="208">
        <v>3</v>
      </c>
      <c r="R13" s="208">
        <v>3.8</v>
      </c>
      <c r="S13" s="208">
        <v>3.9</v>
      </c>
      <c r="T13" s="208">
        <v>4</v>
      </c>
      <c r="U13" s="208">
        <v>3.7032329440000002</v>
      </c>
      <c r="W13" s="590"/>
      <c r="X13" s="590"/>
      <c r="Y13" s="590"/>
    </row>
    <row r="14" spans="1:25" ht="15" customHeight="1" x14ac:dyDescent="0.15">
      <c r="A14" s="80"/>
      <c r="B14" s="21" t="s">
        <v>28</v>
      </c>
      <c r="C14" s="222">
        <v>63</v>
      </c>
      <c r="D14" s="222">
        <v>57</v>
      </c>
      <c r="E14" s="208">
        <v>47</v>
      </c>
      <c r="F14" s="208">
        <v>44</v>
      </c>
      <c r="G14" s="208">
        <v>10</v>
      </c>
      <c r="H14" s="208">
        <v>10</v>
      </c>
      <c r="I14" s="208">
        <v>49</v>
      </c>
      <c r="J14" s="208">
        <v>17</v>
      </c>
      <c r="K14" s="208">
        <v>7</v>
      </c>
      <c r="L14" s="208">
        <v>5</v>
      </c>
      <c r="M14" s="169">
        <v>11</v>
      </c>
      <c r="N14" s="169">
        <v>15</v>
      </c>
      <c r="O14" s="169">
        <v>10</v>
      </c>
      <c r="P14" s="169">
        <v>10</v>
      </c>
      <c r="Q14" s="169">
        <v>9</v>
      </c>
      <c r="R14" s="169">
        <v>9.1999999999999993</v>
      </c>
      <c r="S14" s="169">
        <v>9.5</v>
      </c>
      <c r="T14" s="169">
        <v>11</v>
      </c>
      <c r="U14" s="169">
        <v>19.720188445000602</v>
      </c>
      <c r="W14" s="590"/>
      <c r="X14" s="590"/>
      <c r="Y14" s="590"/>
    </row>
    <row r="15" spans="1:25" ht="15" customHeight="1" x14ac:dyDescent="0.15">
      <c r="A15" s="80"/>
      <c r="B15" s="21" t="s">
        <v>29</v>
      </c>
      <c r="C15" s="222">
        <v>57</v>
      </c>
      <c r="D15" s="222">
        <v>60</v>
      </c>
      <c r="E15" s="208">
        <v>83</v>
      </c>
      <c r="F15" s="208">
        <v>77</v>
      </c>
      <c r="G15" s="208">
        <v>87</v>
      </c>
      <c r="H15" s="208">
        <v>82</v>
      </c>
      <c r="I15" s="208">
        <v>122</v>
      </c>
      <c r="J15" s="208">
        <v>123</v>
      </c>
      <c r="K15" s="208">
        <v>59</v>
      </c>
      <c r="L15" s="208">
        <v>97</v>
      </c>
      <c r="M15" s="169">
        <v>107</v>
      </c>
      <c r="N15" s="169">
        <v>135</v>
      </c>
      <c r="O15" s="169">
        <v>96</v>
      </c>
      <c r="P15" s="169">
        <v>133</v>
      </c>
      <c r="Q15" s="169">
        <v>120</v>
      </c>
      <c r="R15" s="169">
        <v>110</v>
      </c>
      <c r="S15" s="169">
        <v>145.6</v>
      </c>
      <c r="T15" s="169">
        <v>135.5</v>
      </c>
      <c r="U15" s="169">
        <v>123.0931052</v>
      </c>
      <c r="W15" s="590"/>
      <c r="X15" s="590"/>
      <c r="Y15" s="590"/>
    </row>
    <row r="16" spans="1:25" ht="15" customHeight="1" x14ac:dyDescent="0.15">
      <c r="A16" s="80"/>
      <c r="B16" s="21" t="s">
        <v>30</v>
      </c>
      <c r="C16" s="222">
        <v>0</v>
      </c>
      <c r="D16" s="222">
        <v>0</v>
      </c>
      <c r="E16" s="208">
        <v>0</v>
      </c>
      <c r="F16" s="208">
        <v>0</v>
      </c>
      <c r="G16" s="208">
        <v>0</v>
      </c>
      <c r="H16" s="208">
        <v>0</v>
      </c>
      <c r="I16" s="208">
        <v>0</v>
      </c>
      <c r="J16" s="208">
        <v>0</v>
      </c>
      <c r="K16" s="208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  <c r="U16" s="208">
        <v>0</v>
      </c>
      <c r="W16" s="590"/>
      <c r="X16" s="590"/>
      <c r="Y16" s="590"/>
    </row>
    <row r="17" spans="1:25" ht="15" customHeight="1" x14ac:dyDescent="0.15">
      <c r="A17" s="80"/>
      <c r="B17" s="21" t="s">
        <v>31</v>
      </c>
      <c r="C17" s="222">
        <v>666</v>
      </c>
      <c r="D17" s="222">
        <v>496</v>
      </c>
      <c r="E17" s="208">
        <v>362</v>
      </c>
      <c r="F17" s="208">
        <v>237</v>
      </c>
      <c r="G17" s="208">
        <v>251</v>
      </c>
      <c r="H17" s="208">
        <v>181</v>
      </c>
      <c r="I17" s="208">
        <v>97</v>
      </c>
      <c r="J17" s="208">
        <v>191</v>
      </c>
      <c r="K17" s="208">
        <v>342</v>
      </c>
      <c r="L17" s="208">
        <v>278</v>
      </c>
      <c r="M17" s="169">
        <v>278</v>
      </c>
      <c r="N17" s="169">
        <v>214</v>
      </c>
      <c r="O17" s="169">
        <v>245</v>
      </c>
      <c r="P17" s="169">
        <v>228</v>
      </c>
      <c r="Q17" s="169">
        <v>209</v>
      </c>
      <c r="R17" s="169">
        <v>188.8</v>
      </c>
      <c r="S17" s="169">
        <v>167.6</v>
      </c>
      <c r="T17" s="169">
        <v>137.80000000000001</v>
      </c>
      <c r="U17" s="169">
        <v>130.527776496255</v>
      </c>
      <c r="W17" s="590"/>
      <c r="X17" s="590"/>
      <c r="Y17" s="590"/>
    </row>
    <row r="18" spans="1:25" ht="15" customHeight="1" x14ac:dyDescent="0.15">
      <c r="A18" s="80"/>
      <c r="B18" s="21" t="s">
        <v>32</v>
      </c>
      <c r="C18" s="222">
        <v>1130</v>
      </c>
      <c r="D18" s="222">
        <v>1204</v>
      </c>
      <c r="E18" s="208">
        <v>1157</v>
      </c>
      <c r="F18" s="208">
        <v>1211</v>
      </c>
      <c r="G18" s="208">
        <v>1162</v>
      </c>
      <c r="H18" s="208">
        <v>1311</v>
      </c>
      <c r="I18" s="208">
        <v>895</v>
      </c>
      <c r="J18" s="208">
        <v>1165</v>
      </c>
      <c r="K18" s="208">
        <v>1071</v>
      </c>
      <c r="L18" s="208">
        <v>724</v>
      </c>
      <c r="M18" s="169">
        <v>778</v>
      </c>
      <c r="N18" s="169">
        <v>600</v>
      </c>
      <c r="O18" s="169">
        <v>659</v>
      </c>
      <c r="P18" s="169">
        <v>691</v>
      </c>
      <c r="Q18" s="169">
        <v>646</v>
      </c>
      <c r="R18" s="169">
        <v>643.5</v>
      </c>
      <c r="S18" s="169">
        <v>685.8</v>
      </c>
      <c r="T18" s="169">
        <v>677.7</v>
      </c>
      <c r="U18" s="169">
        <v>736.45811417999994</v>
      </c>
      <c r="W18" s="590"/>
      <c r="X18" s="590"/>
      <c r="Y18" s="590"/>
    </row>
    <row r="19" spans="1:25" ht="15" customHeight="1" x14ac:dyDescent="0.15">
      <c r="A19" s="80"/>
      <c r="B19" s="21" t="s">
        <v>33</v>
      </c>
      <c r="C19" s="222">
        <v>943</v>
      </c>
      <c r="D19" s="222">
        <v>971</v>
      </c>
      <c r="E19" s="208">
        <v>730</v>
      </c>
      <c r="F19" s="208">
        <v>872</v>
      </c>
      <c r="G19" s="208">
        <v>1048</v>
      </c>
      <c r="H19" s="208">
        <v>1104</v>
      </c>
      <c r="I19" s="208">
        <v>1097</v>
      </c>
      <c r="J19" s="208">
        <v>1110</v>
      </c>
      <c r="K19" s="208">
        <v>1052</v>
      </c>
      <c r="L19" s="208">
        <v>1154</v>
      </c>
      <c r="M19" s="169">
        <v>1179</v>
      </c>
      <c r="N19" s="169">
        <v>1208</v>
      </c>
      <c r="O19" s="169">
        <v>1260</v>
      </c>
      <c r="P19" s="169">
        <v>1252</v>
      </c>
      <c r="Q19" s="169">
        <v>1306</v>
      </c>
      <c r="R19" s="169">
        <v>1135.4000000000001</v>
      </c>
      <c r="S19" s="169">
        <v>1214.3</v>
      </c>
      <c r="T19" s="169">
        <v>1588.3</v>
      </c>
      <c r="U19" s="169">
        <v>1594.6475832000001</v>
      </c>
      <c r="W19" s="590"/>
      <c r="X19" s="590"/>
      <c r="Y19" s="590"/>
    </row>
    <row r="20" spans="1:25" ht="15" customHeight="1" x14ac:dyDescent="0.15">
      <c r="A20" s="80"/>
      <c r="B20" s="21" t="s">
        <v>34</v>
      </c>
      <c r="C20" s="222">
        <v>877</v>
      </c>
      <c r="D20" s="222">
        <v>563</v>
      </c>
      <c r="E20" s="208">
        <v>499</v>
      </c>
      <c r="F20" s="208">
        <v>388</v>
      </c>
      <c r="G20" s="208">
        <v>379</v>
      </c>
      <c r="H20" s="208">
        <v>236</v>
      </c>
      <c r="I20" s="208">
        <v>497</v>
      </c>
      <c r="J20" s="208">
        <v>518</v>
      </c>
      <c r="K20" s="208">
        <v>456</v>
      </c>
      <c r="L20" s="208">
        <v>218</v>
      </c>
      <c r="M20" s="169">
        <v>128</v>
      </c>
      <c r="N20" s="169">
        <v>178</v>
      </c>
      <c r="O20" s="169">
        <v>334</v>
      </c>
      <c r="P20" s="169">
        <v>363</v>
      </c>
      <c r="Q20" s="169">
        <v>280</v>
      </c>
      <c r="R20" s="169">
        <v>235.3</v>
      </c>
      <c r="S20" s="169">
        <v>228.6</v>
      </c>
      <c r="T20" s="169">
        <v>214.3</v>
      </c>
      <c r="U20" s="169">
        <v>197.29185899999999</v>
      </c>
      <c r="W20" s="590"/>
      <c r="X20" s="590"/>
      <c r="Y20" s="590"/>
    </row>
    <row r="21" spans="1:25" ht="15" customHeight="1" x14ac:dyDescent="0.15">
      <c r="A21" s="80"/>
      <c r="B21" s="21" t="s">
        <v>35</v>
      </c>
      <c r="C21" s="222">
        <v>72</v>
      </c>
      <c r="D21" s="222">
        <v>77</v>
      </c>
      <c r="E21" s="208">
        <v>94</v>
      </c>
      <c r="F21" s="208">
        <v>100</v>
      </c>
      <c r="G21" s="208">
        <v>89</v>
      </c>
      <c r="H21" s="208">
        <v>75</v>
      </c>
      <c r="I21" s="208">
        <v>57</v>
      </c>
      <c r="J21" s="208">
        <v>77</v>
      </c>
      <c r="K21" s="208">
        <v>84</v>
      </c>
      <c r="L21" s="208">
        <v>87</v>
      </c>
      <c r="M21" s="169">
        <v>80</v>
      </c>
      <c r="N21" s="169">
        <v>68</v>
      </c>
      <c r="O21" s="169">
        <v>63</v>
      </c>
      <c r="P21" s="169">
        <v>51</v>
      </c>
      <c r="Q21" s="169">
        <v>54</v>
      </c>
      <c r="R21" s="169">
        <v>57.1</v>
      </c>
      <c r="S21" s="169">
        <v>51.6</v>
      </c>
      <c r="T21" s="169">
        <v>46.7</v>
      </c>
      <c r="U21" s="169">
        <v>47.642514999999996</v>
      </c>
      <c r="W21" s="590"/>
      <c r="X21" s="590"/>
      <c r="Y21" s="590"/>
    </row>
    <row r="22" spans="1:25" ht="15" customHeight="1" x14ac:dyDescent="0.15">
      <c r="A22" s="80"/>
      <c r="B22" s="21" t="s">
        <v>36</v>
      </c>
      <c r="C22" s="222">
        <v>3</v>
      </c>
      <c r="D22" s="222">
        <v>2</v>
      </c>
      <c r="E22" s="208">
        <v>1</v>
      </c>
      <c r="F22" s="208">
        <v>6</v>
      </c>
      <c r="G22" s="208">
        <v>4</v>
      </c>
      <c r="H22" s="208">
        <v>3</v>
      </c>
      <c r="I22" s="208">
        <v>0</v>
      </c>
      <c r="J22" s="208">
        <v>0</v>
      </c>
      <c r="K22" s="208">
        <v>0</v>
      </c>
      <c r="L22" s="208">
        <v>8</v>
      </c>
      <c r="M22" s="169">
        <v>6</v>
      </c>
      <c r="N22" s="169">
        <v>6</v>
      </c>
      <c r="O22" s="169">
        <v>5</v>
      </c>
      <c r="P22" s="169">
        <v>4</v>
      </c>
      <c r="Q22" s="169">
        <v>3</v>
      </c>
      <c r="R22" s="169">
        <v>3.8</v>
      </c>
      <c r="S22" s="169">
        <v>3.7</v>
      </c>
      <c r="T22" s="169">
        <v>3.6</v>
      </c>
      <c r="U22" s="169">
        <v>3.7241310000000003</v>
      </c>
      <c r="W22" s="590"/>
      <c r="X22" s="590"/>
      <c r="Y22" s="590"/>
    </row>
    <row r="23" spans="1:25" ht="15" customHeight="1" x14ac:dyDescent="0.15">
      <c r="A23" s="80"/>
      <c r="B23" s="21" t="s">
        <v>37</v>
      </c>
      <c r="C23" s="222">
        <v>0</v>
      </c>
      <c r="D23" s="222">
        <v>0</v>
      </c>
      <c r="E23" s="208">
        <v>0</v>
      </c>
      <c r="F23" s="208">
        <v>0</v>
      </c>
      <c r="G23" s="208">
        <v>0</v>
      </c>
      <c r="H23" s="208">
        <v>0</v>
      </c>
      <c r="I23" s="208">
        <v>0</v>
      </c>
      <c r="J23" s="208">
        <v>0</v>
      </c>
      <c r="K23" s="208">
        <v>0</v>
      </c>
      <c r="L23" s="208">
        <v>0</v>
      </c>
      <c r="M23" s="169">
        <v>0</v>
      </c>
      <c r="N23" s="169">
        <v>0</v>
      </c>
      <c r="O23" s="169">
        <v>0</v>
      </c>
      <c r="P23" s="169">
        <v>0</v>
      </c>
      <c r="Q23" s="169">
        <v>0</v>
      </c>
      <c r="R23" s="169">
        <v>0</v>
      </c>
      <c r="S23" s="169">
        <v>0</v>
      </c>
      <c r="T23" s="169">
        <v>0</v>
      </c>
      <c r="U23" s="169">
        <v>0</v>
      </c>
      <c r="W23" s="590"/>
      <c r="X23" s="590"/>
      <c r="Y23" s="590"/>
    </row>
    <row r="24" spans="1:25" ht="15" customHeight="1" x14ac:dyDescent="0.15">
      <c r="A24" s="80"/>
      <c r="B24" s="21" t="s">
        <v>38</v>
      </c>
      <c r="C24" s="222">
        <v>439</v>
      </c>
      <c r="D24" s="222">
        <v>380</v>
      </c>
      <c r="E24" s="208">
        <v>443</v>
      </c>
      <c r="F24" s="208">
        <v>385</v>
      </c>
      <c r="G24" s="208">
        <v>425</v>
      </c>
      <c r="H24" s="208">
        <v>401</v>
      </c>
      <c r="I24" s="208">
        <v>440</v>
      </c>
      <c r="J24" s="208">
        <v>429</v>
      </c>
      <c r="K24" s="208">
        <v>469</v>
      </c>
      <c r="L24" s="208">
        <v>342</v>
      </c>
      <c r="M24" s="169">
        <v>290</v>
      </c>
      <c r="N24" s="169">
        <v>262</v>
      </c>
      <c r="O24" s="169">
        <v>329</v>
      </c>
      <c r="P24" s="169">
        <v>257</v>
      </c>
      <c r="Q24" s="169">
        <v>238</v>
      </c>
      <c r="R24" s="169">
        <v>200.2</v>
      </c>
      <c r="S24" s="169">
        <v>197.5</v>
      </c>
      <c r="T24" s="169">
        <v>179.4</v>
      </c>
      <c r="U24" s="169">
        <v>149.87475000000001</v>
      </c>
      <c r="W24" s="590"/>
      <c r="X24" s="590"/>
      <c r="Y24" s="590"/>
    </row>
    <row r="25" spans="1:25" ht="15" customHeight="1" x14ac:dyDescent="0.15">
      <c r="A25" s="80"/>
      <c r="B25" s="21" t="s">
        <v>39</v>
      </c>
      <c r="C25" s="222">
        <v>197</v>
      </c>
      <c r="D25" s="222">
        <v>221</v>
      </c>
      <c r="E25" s="208">
        <v>254</v>
      </c>
      <c r="F25" s="208">
        <v>191</v>
      </c>
      <c r="G25" s="208">
        <v>150</v>
      </c>
      <c r="H25" s="208">
        <v>147</v>
      </c>
      <c r="I25" s="208">
        <v>280</v>
      </c>
      <c r="J25" s="208">
        <v>330</v>
      </c>
      <c r="K25" s="208">
        <v>352</v>
      </c>
      <c r="L25" s="208">
        <v>322</v>
      </c>
      <c r="M25" s="169">
        <v>304</v>
      </c>
      <c r="N25" s="169">
        <v>219</v>
      </c>
      <c r="O25" s="169">
        <v>177</v>
      </c>
      <c r="P25" s="169">
        <v>164</v>
      </c>
      <c r="Q25" s="169">
        <v>148</v>
      </c>
      <c r="R25" s="169">
        <v>142.4</v>
      </c>
      <c r="S25" s="169">
        <v>132.80000000000001</v>
      </c>
      <c r="T25" s="169">
        <v>126.7</v>
      </c>
      <c r="U25" s="169">
        <v>120.80582199999999</v>
      </c>
      <c r="W25" s="590"/>
      <c r="X25" s="590"/>
      <c r="Y25" s="590"/>
    </row>
    <row r="26" spans="1:25" ht="15" customHeight="1" x14ac:dyDescent="0.15">
      <c r="A26" s="80"/>
      <c r="B26" s="21" t="s">
        <v>42</v>
      </c>
      <c r="C26" s="222">
        <v>532</v>
      </c>
      <c r="D26" s="222">
        <v>363</v>
      </c>
      <c r="E26" s="208">
        <v>1222</v>
      </c>
      <c r="F26" s="208">
        <v>639</v>
      </c>
      <c r="G26" s="208">
        <v>762</v>
      </c>
      <c r="H26" s="208">
        <v>679</v>
      </c>
      <c r="I26" s="208">
        <v>685</v>
      </c>
      <c r="J26" s="208">
        <v>1070</v>
      </c>
      <c r="K26" s="208">
        <v>805</v>
      </c>
      <c r="L26" s="208">
        <v>768</v>
      </c>
      <c r="M26" s="169">
        <v>748</v>
      </c>
      <c r="N26" s="169">
        <v>735</v>
      </c>
      <c r="O26" s="169">
        <v>723</v>
      </c>
      <c r="P26" s="169">
        <v>676</v>
      </c>
      <c r="Q26" s="169">
        <v>673</v>
      </c>
      <c r="R26" s="169">
        <v>659.4</v>
      </c>
      <c r="S26" s="169">
        <v>744.2</v>
      </c>
      <c r="T26" s="169">
        <v>751.1</v>
      </c>
      <c r="U26" s="169">
        <v>742.78360799999996</v>
      </c>
      <c r="W26" s="590"/>
      <c r="X26" s="590"/>
      <c r="Y26" s="590"/>
    </row>
    <row r="27" spans="1:25" ht="15" customHeight="1" x14ac:dyDescent="0.15">
      <c r="A27" s="80"/>
      <c r="B27" s="21" t="s">
        <v>43</v>
      </c>
      <c r="C27" s="222">
        <v>4940</v>
      </c>
      <c r="D27" s="222">
        <v>4942</v>
      </c>
      <c r="E27" s="208">
        <v>4960</v>
      </c>
      <c r="F27" s="208">
        <v>4940</v>
      </c>
      <c r="G27" s="208">
        <v>4978</v>
      </c>
      <c r="H27" s="208">
        <v>5007</v>
      </c>
      <c r="I27" s="208">
        <v>5038</v>
      </c>
      <c r="J27" s="208">
        <v>4970</v>
      </c>
      <c r="K27" s="208">
        <v>4668</v>
      </c>
      <c r="L27" s="208">
        <v>4989</v>
      </c>
      <c r="M27" s="169">
        <v>4077</v>
      </c>
      <c r="N27" s="169">
        <v>4750</v>
      </c>
      <c r="O27" s="169">
        <v>3035</v>
      </c>
      <c r="P27" s="169">
        <v>3068</v>
      </c>
      <c r="Q27" s="169">
        <v>3016</v>
      </c>
      <c r="R27" s="169">
        <v>3035.7</v>
      </c>
      <c r="S27" s="169">
        <v>3065</v>
      </c>
      <c r="T27" s="169">
        <v>3070.5</v>
      </c>
      <c r="U27" s="169">
        <v>3096.8629999999994</v>
      </c>
      <c r="W27" s="590"/>
      <c r="X27" s="590"/>
      <c r="Y27" s="590"/>
    </row>
    <row r="28" spans="1:25" ht="15" customHeight="1" x14ac:dyDescent="0.15">
      <c r="A28" s="80"/>
      <c r="B28" s="79" t="s">
        <v>44</v>
      </c>
      <c r="C28" s="222">
        <v>0</v>
      </c>
      <c r="D28" s="222">
        <v>0</v>
      </c>
      <c r="E28" s="208">
        <v>0</v>
      </c>
      <c r="F28" s="208">
        <v>0</v>
      </c>
      <c r="G28" s="208">
        <v>0</v>
      </c>
      <c r="H28" s="208">
        <v>0</v>
      </c>
      <c r="I28" s="208">
        <v>0</v>
      </c>
      <c r="J28" s="208">
        <v>0</v>
      </c>
      <c r="K28" s="208">
        <v>0</v>
      </c>
      <c r="L28" s="208">
        <v>0</v>
      </c>
      <c r="M28" s="169">
        <v>0</v>
      </c>
      <c r="N28" s="169">
        <v>0</v>
      </c>
      <c r="O28" s="169">
        <v>0</v>
      </c>
      <c r="P28" s="169">
        <v>0</v>
      </c>
      <c r="Q28" s="169">
        <v>0</v>
      </c>
      <c r="R28" s="169">
        <v>0</v>
      </c>
      <c r="S28" s="169">
        <v>0</v>
      </c>
      <c r="T28" s="169">
        <v>0</v>
      </c>
      <c r="U28" s="169">
        <v>0</v>
      </c>
      <c r="W28" s="87"/>
    </row>
    <row r="29" spans="1:25" ht="15" customHeight="1" x14ac:dyDescent="0.15">
      <c r="A29" s="80"/>
      <c r="B29" s="21" t="s">
        <v>45</v>
      </c>
      <c r="C29" s="222">
        <v>0</v>
      </c>
      <c r="D29" s="222">
        <v>0</v>
      </c>
      <c r="E29" s="208">
        <v>0</v>
      </c>
      <c r="F29" s="208">
        <v>0</v>
      </c>
      <c r="G29" s="208">
        <v>0</v>
      </c>
      <c r="H29" s="208">
        <v>0</v>
      </c>
      <c r="I29" s="208">
        <v>0</v>
      </c>
      <c r="J29" s="208">
        <v>0</v>
      </c>
      <c r="K29" s="208">
        <v>0</v>
      </c>
      <c r="L29" s="208">
        <v>0</v>
      </c>
      <c r="M29" s="169">
        <v>0</v>
      </c>
      <c r="N29" s="169">
        <v>0</v>
      </c>
      <c r="O29" s="169">
        <v>0</v>
      </c>
      <c r="P29" s="169">
        <v>0</v>
      </c>
      <c r="Q29" s="169">
        <v>0</v>
      </c>
      <c r="R29" s="169">
        <v>0</v>
      </c>
      <c r="S29" s="169">
        <v>0</v>
      </c>
      <c r="T29" s="169">
        <v>0</v>
      </c>
      <c r="U29" s="169">
        <v>0</v>
      </c>
      <c r="W29" s="87"/>
    </row>
    <row r="30" spans="1:25" ht="15" customHeight="1" x14ac:dyDescent="0.15">
      <c r="A30" s="80"/>
      <c r="B30" s="21" t="s">
        <v>46</v>
      </c>
      <c r="C30" s="222">
        <v>0</v>
      </c>
      <c r="D30" s="222">
        <v>0</v>
      </c>
      <c r="E30" s="208">
        <v>0</v>
      </c>
      <c r="F30" s="208">
        <v>0</v>
      </c>
      <c r="G30" s="208">
        <v>0</v>
      </c>
      <c r="H30" s="208">
        <v>0</v>
      </c>
      <c r="I30" s="208">
        <v>0</v>
      </c>
      <c r="J30" s="208">
        <v>0</v>
      </c>
      <c r="K30" s="208">
        <v>0</v>
      </c>
      <c r="L30" s="208">
        <v>0</v>
      </c>
      <c r="M30" s="169">
        <v>0</v>
      </c>
      <c r="N30" s="169">
        <v>0</v>
      </c>
      <c r="O30" s="169">
        <v>0</v>
      </c>
      <c r="P30" s="169">
        <v>0</v>
      </c>
      <c r="Q30" s="169">
        <v>0</v>
      </c>
      <c r="R30" s="169">
        <v>0</v>
      </c>
      <c r="S30" s="169">
        <v>0</v>
      </c>
      <c r="T30" s="169">
        <v>0</v>
      </c>
      <c r="U30" s="169">
        <v>0</v>
      </c>
      <c r="W30" s="87"/>
    </row>
    <row r="31" spans="1:25" ht="15" customHeight="1" thickBot="1" x14ac:dyDescent="0.2">
      <c r="A31" s="85"/>
      <c r="B31" s="453" t="s">
        <v>47</v>
      </c>
      <c r="C31" s="461">
        <v>0</v>
      </c>
      <c r="D31" s="461">
        <v>0</v>
      </c>
      <c r="E31" s="457">
        <v>0</v>
      </c>
      <c r="F31" s="457">
        <v>0</v>
      </c>
      <c r="G31" s="457">
        <v>0</v>
      </c>
      <c r="H31" s="457">
        <v>0</v>
      </c>
      <c r="I31" s="457">
        <v>0</v>
      </c>
      <c r="J31" s="457">
        <v>0</v>
      </c>
      <c r="K31" s="457">
        <v>0</v>
      </c>
      <c r="L31" s="457">
        <v>0</v>
      </c>
      <c r="M31" s="460">
        <v>0</v>
      </c>
      <c r="N31" s="460">
        <v>0</v>
      </c>
      <c r="O31" s="460">
        <v>0</v>
      </c>
      <c r="P31" s="460">
        <v>0</v>
      </c>
      <c r="Q31" s="460">
        <v>0</v>
      </c>
      <c r="R31" s="460">
        <v>0</v>
      </c>
      <c r="S31" s="460">
        <v>0</v>
      </c>
      <c r="T31" s="460">
        <v>0</v>
      </c>
      <c r="U31" s="460">
        <v>0</v>
      </c>
      <c r="W31" s="87"/>
    </row>
    <row r="32" spans="1:25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2">
    <tabColor theme="9" tint="0.59999389629810485"/>
  </sheetPr>
  <dimension ref="A2:U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375" style="79" customWidth="1"/>
    <col min="23" max="16384" width="7" style="79"/>
  </cols>
  <sheetData>
    <row r="2" spans="1:21" ht="13.35" customHeight="1" x14ac:dyDescent="0.25">
      <c r="A2" s="216" t="s">
        <v>438</v>
      </c>
      <c r="B2" s="217"/>
    </row>
    <row r="3" spans="1:21" ht="13.35" customHeight="1" x14ac:dyDescent="0.15">
      <c r="A3" s="218" t="s">
        <v>362</v>
      </c>
      <c r="B3" s="218"/>
    </row>
    <row r="4" spans="1:21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1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1" ht="18" customHeight="1" x14ac:dyDescent="0.15">
      <c r="A6" s="1030" t="s">
        <v>100</v>
      </c>
      <c r="B6" s="1030"/>
      <c r="C6" s="664">
        <v>3.77</v>
      </c>
      <c r="D6" s="664">
        <v>3.79</v>
      </c>
      <c r="E6" s="664">
        <v>4.33</v>
      </c>
      <c r="F6" s="664">
        <v>4.59</v>
      </c>
      <c r="G6" s="664">
        <v>4.03</v>
      </c>
      <c r="H6" s="664">
        <v>4.4800000000000004</v>
      </c>
      <c r="I6" s="664">
        <v>4.88</v>
      </c>
      <c r="J6" s="664">
        <v>5.16</v>
      </c>
      <c r="K6" s="664">
        <v>5.62</v>
      </c>
      <c r="L6" s="664">
        <v>5.51</v>
      </c>
      <c r="M6" s="664">
        <v>5.45</v>
      </c>
      <c r="N6" s="664">
        <v>5.84</v>
      </c>
      <c r="O6" s="664">
        <v>6.18</v>
      </c>
      <c r="P6" s="664">
        <v>6.45</v>
      </c>
      <c r="Q6" s="664">
        <v>6.94</v>
      </c>
      <c r="R6" s="664">
        <v>6.68</v>
      </c>
      <c r="S6" s="664">
        <v>6.86</v>
      </c>
      <c r="T6" s="664">
        <v>6.9</v>
      </c>
      <c r="U6" s="664">
        <v>6.8432182600881841</v>
      </c>
    </row>
    <row r="7" spans="1:21" ht="3" customHeight="1" x14ac:dyDescent="0.15">
      <c r="A7" s="80"/>
      <c r="B7" s="81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</row>
    <row r="8" spans="1:21" ht="15" customHeight="1" x14ac:dyDescent="0.15">
      <c r="A8" s="80"/>
      <c r="B8" s="21" t="s">
        <v>19</v>
      </c>
      <c r="C8" s="224" t="s">
        <v>73</v>
      </c>
      <c r="D8" s="224" t="s">
        <v>73</v>
      </c>
      <c r="E8" s="224" t="s">
        <v>73</v>
      </c>
      <c r="F8" s="224" t="s">
        <v>73</v>
      </c>
      <c r="G8" s="224" t="s">
        <v>73</v>
      </c>
      <c r="H8" s="224" t="s">
        <v>73</v>
      </c>
      <c r="I8" s="224" t="s">
        <v>73</v>
      </c>
      <c r="J8" s="224" t="s">
        <v>73</v>
      </c>
      <c r="K8" s="224" t="s">
        <v>73</v>
      </c>
      <c r="L8" s="224" t="s">
        <v>73</v>
      </c>
      <c r="M8" s="224" t="s">
        <v>73</v>
      </c>
      <c r="N8" s="224" t="s">
        <v>73</v>
      </c>
      <c r="O8" s="224" t="s">
        <v>73</v>
      </c>
      <c r="P8" s="224" t="s">
        <v>73</v>
      </c>
      <c r="Q8" s="224" t="s">
        <v>73</v>
      </c>
      <c r="R8" s="224" t="s">
        <v>73</v>
      </c>
      <c r="S8" s="224" t="s">
        <v>73</v>
      </c>
      <c r="T8" s="224" t="s">
        <v>73</v>
      </c>
      <c r="U8" s="224" t="s">
        <v>73</v>
      </c>
    </row>
    <row r="9" spans="1:21" ht="15" customHeight="1" x14ac:dyDescent="0.15">
      <c r="A9" s="80"/>
      <c r="B9" s="21" t="s">
        <v>20</v>
      </c>
      <c r="C9" s="224" t="s">
        <v>73</v>
      </c>
      <c r="D9" s="224" t="s">
        <v>73</v>
      </c>
      <c r="E9" s="224" t="s">
        <v>73</v>
      </c>
      <c r="F9" s="224" t="s">
        <v>73</v>
      </c>
      <c r="G9" s="224" t="s">
        <v>73</v>
      </c>
      <c r="H9" s="224">
        <v>5.34</v>
      </c>
      <c r="I9" s="224">
        <v>5.62</v>
      </c>
      <c r="J9" s="224">
        <v>6.37</v>
      </c>
      <c r="K9" s="224">
        <v>7.28</v>
      </c>
      <c r="L9" s="224">
        <v>6.23</v>
      </c>
      <c r="M9" s="224">
        <v>6.79</v>
      </c>
      <c r="N9" s="224">
        <v>6.83</v>
      </c>
      <c r="O9" s="224">
        <v>7.45</v>
      </c>
      <c r="P9" s="224">
        <v>7.27</v>
      </c>
      <c r="Q9" s="224">
        <v>7.36</v>
      </c>
      <c r="R9" s="224">
        <v>6.95</v>
      </c>
      <c r="S9" s="224">
        <v>6.93</v>
      </c>
      <c r="T9" s="224">
        <v>6.99</v>
      </c>
      <c r="U9" s="224">
        <v>3.4739798416263508</v>
      </c>
    </row>
    <row r="10" spans="1:21" ht="15" customHeight="1" x14ac:dyDescent="0.15">
      <c r="A10" s="80"/>
      <c r="B10" s="21" t="s">
        <v>21</v>
      </c>
      <c r="C10" s="224" t="s">
        <v>73</v>
      </c>
      <c r="D10" s="224" t="s">
        <v>73</v>
      </c>
      <c r="E10" s="224" t="s">
        <v>73</v>
      </c>
      <c r="F10" s="224" t="s">
        <v>73</v>
      </c>
      <c r="G10" s="224" t="s">
        <v>73</v>
      </c>
      <c r="H10" s="224" t="s">
        <v>73</v>
      </c>
      <c r="I10" s="224" t="s">
        <v>73</v>
      </c>
      <c r="J10" s="224" t="s">
        <v>73</v>
      </c>
      <c r="K10" s="224" t="s">
        <v>73</v>
      </c>
      <c r="L10" s="224" t="s">
        <v>73</v>
      </c>
      <c r="M10" s="224" t="s">
        <v>73</v>
      </c>
      <c r="N10" s="224" t="s">
        <v>73</v>
      </c>
      <c r="O10" s="224" t="s">
        <v>73</v>
      </c>
      <c r="P10" s="224" t="s">
        <v>73</v>
      </c>
      <c r="Q10" s="224" t="s">
        <v>73</v>
      </c>
      <c r="R10" s="224" t="s">
        <v>73</v>
      </c>
      <c r="S10" s="224" t="s">
        <v>73</v>
      </c>
      <c r="T10" s="224" t="s">
        <v>73</v>
      </c>
      <c r="U10" s="224" t="s">
        <v>73</v>
      </c>
    </row>
    <row r="11" spans="1:21" ht="15" customHeight="1" x14ac:dyDescent="0.15">
      <c r="A11" s="80"/>
      <c r="B11" s="21" t="s">
        <v>22</v>
      </c>
      <c r="C11" s="224">
        <v>7.35</v>
      </c>
      <c r="D11" s="224">
        <v>5.3</v>
      </c>
      <c r="E11" s="224">
        <v>5.08</v>
      </c>
      <c r="F11" s="224">
        <v>6.45</v>
      </c>
      <c r="G11" s="224">
        <v>4.7</v>
      </c>
      <c r="H11" s="224">
        <v>4.9000000000000004</v>
      </c>
      <c r="I11" s="224">
        <v>7.5</v>
      </c>
      <c r="J11" s="224">
        <v>7.31</v>
      </c>
      <c r="K11" s="224">
        <v>7.63</v>
      </c>
      <c r="L11" s="224">
        <v>7.63</v>
      </c>
      <c r="M11" s="224">
        <v>7.41</v>
      </c>
      <c r="N11" s="224">
        <v>7.42</v>
      </c>
      <c r="O11" s="224">
        <v>7.42</v>
      </c>
      <c r="P11" s="224">
        <v>7.29</v>
      </c>
      <c r="Q11" s="224">
        <v>7.28</v>
      </c>
      <c r="R11" s="224">
        <v>7.67</v>
      </c>
      <c r="S11" s="224">
        <v>7.72</v>
      </c>
      <c r="T11" s="224">
        <v>7.7</v>
      </c>
      <c r="U11" s="224">
        <v>6.9864582008270135</v>
      </c>
    </row>
    <row r="12" spans="1:21" ht="15" customHeight="1" x14ac:dyDescent="0.15">
      <c r="A12" s="80"/>
      <c r="B12" s="21" t="s">
        <v>23</v>
      </c>
      <c r="C12" s="224">
        <v>4.9800000000000004</v>
      </c>
      <c r="D12" s="224">
        <v>5.83</v>
      </c>
      <c r="E12" s="224">
        <v>7.02</v>
      </c>
      <c r="F12" s="224">
        <v>6.07</v>
      </c>
      <c r="G12" s="224">
        <v>6.07</v>
      </c>
      <c r="H12" s="224">
        <v>5.54</v>
      </c>
      <c r="I12" s="224">
        <v>6.22</v>
      </c>
      <c r="J12" s="224">
        <v>4.0599999999999996</v>
      </c>
      <c r="K12" s="224">
        <v>6.92</v>
      </c>
      <c r="L12" s="224">
        <v>7.48</v>
      </c>
      <c r="M12" s="224">
        <v>6.89</v>
      </c>
      <c r="N12" s="224">
        <v>6.79</v>
      </c>
      <c r="O12" s="224">
        <v>7.02</v>
      </c>
      <c r="P12" s="224">
        <v>7.25</v>
      </c>
      <c r="Q12" s="224">
        <v>7.4</v>
      </c>
      <c r="R12" s="224">
        <v>7.08</v>
      </c>
      <c r="S12" s="224">
        <v>7.03</v>
      </c>
      <c r="T12" s="224">
        <v>7.02</v>
      </c>
      <c r="U12" s="224">
        <v>6.9565725358796335</v>
      </c>
    </row>
    <row r="13" spans="1:21" ht="15" customHeight="1" x14ac:dyDescent="0.15">
      <c r="A13" s="80"/>
      <c r="B13" s="21" t="s">
        <v>27</v>
      </c>
      <c r="C13" s="224">
        <v>4.8499999999999996</v>
      </c>
      <c r="D13" s="224">
        <v>3.31</v>
      </c>
      <c r="E13" s="224">
        <v>8.5299999999999994</v>
      </c>
      <c r="F13" s="224">
        <v>4.45</v>
      </c>
      <c r="G13" s="224">
        <v>6.56</v>
      </c>
      <c r="H13" s="224">
        <v>5.14</v>
      </c>
      <c r="I13" s="224">
        <v>6.66</v>
      </c>
      <c r="J13" s="224">
        <v>6.69</v>
      </c>
      <c r="K13" s="224">
        <v>6.48</v>
      </c>
      <c r="L13" s="224">
        <v>7.01</v>
      </c>
      <c r="M13" s="224">
        <v>6.77</v>
      </c>
      <c r="N13" s="224">
        <v>6.26</v>
      </c>
      <c r="O13" s="224">
        <v>6.88</v>
      </c>
      <c r="P13" s="224">
        <v>7.38</v>
      </c>
      <c r="Q13" s="224">
        <v>7.35</v>
      </c>
      <c r="R13" s="224">
        <v>5.95</v>
      </c>
      <c r="S13" s="224">
        <v>7.3</v>
      </c>
      <c r="T13" s="224">
        <v>6.94</v>
      </c>
      <c r="U13" s="224">
        <v>6.9701295745170428</v>
      </c>
    </row>
    <row r="14" spans="1:21" ht="15" customHeight="1" x14ac:dyDescent="0.15">
      <c r="A14" s="80"/>
      <c r="B14" s="21" t="s">
        <v>28</v>
      </c>
      <c r="C14" s="224">
        <v>3.31</v>
      </c>
      <c r="D14" s="224">
        <v>3.39</v>
      </c>
      <c r="E14" s="224">
        <v>3.64</v>
      </c>
      <c r="F14" s="224">
        <v>4.6500000000000004</v>
      </c>
      <c r="G14" s="224">
        <v>4.54</v>
      </c>
      <c r="H14" s="224">
        <v>5.66</v>
      </c>
      <c r="I14" s="224">
        <v>7.01</v>
      </c>
      <c r="J14" s="224">
        <v>6.12</v>
      </c>
      <c r="K14" s="224">
        <v>6.66</v>
      </c>
      <c r="L14" s="224">
        <v>6.79</v>
      </c>
      <c r="M14" s="224">
        <v>6.74</v>
      </c>
      <c r="N14" s="224">
        <v>6.48</v>
      </c>
      <c r="O14" s="224">
        <v>6.3</v>
      </c>
      <c r="P14" s="224">
        <v>6.3</v>
      </c>
      <c r="Q14" s="224">
        <v>7.32</v>
      </c>
      <c r="R14" s="224">
        <v>7.51</v>
      </c>
      <c r="S14" s="224">
        <v>7.45</v>
      </c>
      <c r="T14" s="224">
        <v>7.46</v>
      </c>
      <c r="U14" s="224">
        <v>7.0706860444623691</v>
      </c>
    </row>
    <row r="15" spans="1:21" ht="15" customHeight="1" x14ac:dyDescent="0.15">
      <c r="A15" s="80"/>
      <c r="B15" s="21" t="s">
        <v>29</v>
      </c>
      <c r="C15" s="224">
        <v>3.3</v>
      </c>
      <c r="D15" s="224">
        <v>3.28</v>
      </c>
      <c r="E15" s="224">
        <v>3.81</v>
      </c>
      <c r="F15" s="224">
        <v>4.1100000000000003</v>
      </c>
      <c r="G15" s="224">
        <v>4.54</v>
      </c>
      <c r="H15" s="224">
        <v>3.88</v>
      </c>
      <c r="I15" s="224">
        <v>5.66</v>
      </c>
      <c r="J15" s="224">
        <v>5.83</v>
      </c>
      <c r="K15" s="224">
        <v>6.79</v>
      </c>
      <c r="L15" s="224">
        <v>5.56</v>
      </c>
      <c r="M15" s="224">
        <v>7.06</v>
      </c>
      <c r="N15" s="224">
        <v>7.23</v>
      </c>
      <c r="O15" s="224">
        <v>6.84</v>
      </c>
      <c r="P15" s="224">
        <v>7.52</v>
      </c>
      <c r="Q15" s="224">
        <v>7.41</v>
      </c>
      <c r="R15" s="224">
        <v>7.26</v>
      </c>
      <c r="S15" s="224">
        <v>6.97</v>
      </c>
      <c r="T15" s="224">
        <v>7.48</v>
      </c>
      <c r="U15" s="224">
        <v>7.5489753723359732</v>
      </c>
    </row>
    <row r="16" spans="1:21" ht="15" customHeight="1" x14ac:dyDescent="0.15">
      <c r="A16" s="80"/>
      <c r="B16" s="21" t="s">
        <v>30</v>
      </c>
      <c r="C16" s="224" t="s">
        <v>73</v>
      </c>
      <c r="D16" s="224" t="s">
        <v>73</v>
      </c>
      <c r="E16" s="224" t="s">
        <v>73</v>
      </c>
      <c r="F16" s="224" t="s">
        <v>73</v>
      </c>
      <c r="G16" s="224" t="s">
        <v>73</v>
      </c>
      <c r="H16" s="224" t="s">
        <v>73</v>
      </c>
      <c r="I16" s="224" t="s">
        <v>73</v>
      </c>
      <c r="J16" s="224" t="s">
        <v>73</v>
      </c>
      <c r="K16" s="224" t="s">
        <v>73</v>
      </c>
      <c r="L16" s="224" t="s">
        <v>73</v>
      </c>
      <c r="M16" s="224" t="s">
        <v>73</v>
      </c>
      <c r="N16" s="224" t="s">
        <v>73</v>
      </c>
      <c r="O16" s="224" t="s">
        <v>73</v>
      </c>
      <c r="P16" s="224" t="s">
        <v>73</v>
      </c>
      <c r="Q16" s="224" t="s">
        <v>73</v>
      </c>
      <c r="R16" s="224" t="s">
        <v>73</v>
      </c>
      <c r="S16" s="224" t="s">
        <v>73</v>
      </c>
      <c r="T16" s="224" t="s">
        <v>73</v>
      </c>
      <c r="U16" s="224" t="s">
        <v>73</v>
      </c>
    </row>
    <row r="17" spans="1:21" ht="15" customHeight="1" x14ac:dyDescent="0.15">
      <c r="A17" s="80"/>
      <c r="B17" s="21" t="s">
        <v>31</v>
      </c>
      <c r="C17" s="224">
        <v>3.53</v>
      </c>
      <c r="D17" s="224">
        <v>3.44</v>
      </c>
      <c r="E17" s="224">
        <v>3.55</v>
      </c>
      <c r="F17" s="224">
        <v>3.58</v>
      </c>
      <c r="G17" s="224">
        <v>3.77</v>
      </c>
      <c r="H17" s="224">
        <v>4.3899999999999997</v>
      </c>
      <c r="I17" s="224">
        <v>4.76</v>
      </c>
      <c r="J17" s="224">
        <v>4.97</v>
      </c>
      <c r="K17" s="224">
        <v>6.32</v>
      </c>
      <c r="L17" s="224">
        <v>5.23</v>
      </c>
      <c r="M17" s="224">
        <v>5.87</v>
      </c>
      <c r="N17" s="224">
        <v>6.52</v>
      </c>
      <c r="O17" s="224">
        <v>6.71</v>
      </c>
      <c r="P17" s="224">
        <v>6.66</v>
      </c>
      <c r="Q17" s="224">
        <v>7.03</v>
      </c>
      <c r="R17" s="224">
        <v>7.07</v>
      </c>
      <c r="S17" s="224">
        <v>7.27</v>
      </c>
      <c r="T17" s="224">
        <v>7.2</v>
      </c>
      <c r="U17" s="224">
        <v>7.0717900897623869</v>
      </c>
    </row>
    <row r="18" spans="1:21" ht="15" customHeight="1" x14ac:dyDescent="0.15">
      <c r="A18" s="80"/>
      <c r="B18" s="21" t="s">
        <v>32</v>
      </c>
      <c r="C18" s="224">
        <v>3.94</v>
      </c>
      <c r="D18" s="224">
        <v>3.3</v>
      </c>
      <c r="E18" s="224">
        <v>3.33</v>
      </c>
      <c r="F18" s="224">
        <v>3.55</v>
      </c>
      <c r="G18" s="224">
        <v>3.61</v>
      </c>
      <c r="H18" s="224">
        <v>4.17</v>
      </c>
      <c r="I18" s="224">
        <v>4.4800000000000004</v>
      </c>
      <c r="J18" s="224">
        <v>4.78</v>
      </c>
      <c r="K18" s="224">
        <v>5</v>
      </c>
      <c r="L18" s="224">
        <v>5.46</v>
      </c>
      <c r="M18" s="224">
        <v>5.62</v>
      </c>
      <c r="N18" s="224">
        <v>6.31</v>
      </c>
      <c r="O18" s="224">
        <v>6.08</v>
      </c>
      <c r="P18" s="224">
        <v>6.17</v>
      </c>
      <c r="Q18" s="224">
        <v>6.82</v>
      </c>
      <c r="R18" s="224">
        <v>7.03</v>
      </c>
      <c r="S18" s="224">
        <v>6.96</v>
      </c>
      <c r="T18" s="224">
        <v>6.91</v>
      </c>
      <c r="U18" s="224">
        <v>7.0918615450799383</v>
      </c>
    </row>
    <row r="19" spans="1:21" ht="15" customHeight="1" x14ac:dyDescent="0.15">
      <c r="A19" s="80"/>
      <c r="B19" s="21" t="s">
        <v>33</v>
      </c>
      <c r="C19" s="224">
        <v>1.51</v>
      </c>
      <c r="D19" s="224">
        <v>2.0099999999999998</v>
      </c>
      <c r="E19" s="224">
        <v>2.7</v>
      </c>
      <c r="F19" s="224">
        <v>3.63</v>
      </c>
      <c r="G19" s="224">
        <v>4.78</v>
      </c>
      <c r="H19" s="224">
        <v>5.8</v>
      </c>
      <c r="I19" s="224">
        <v>4.88</v>
      </c>
      <c r="J19" s="224">
        <v>3.45</v>
      </c>
      <c r="K19" s="224">
        <v>5.1100000000000003</v>
      </c>
      <c r="L19" s="224">
        <v>4.74</v>
      </c>
      <c r="M19" s="224">
        <v>5.63</v>
      </c>
      <c r="N19" s="224">
        <v>5.77</v>
      </c>
      <c r="O19" s="224">
        <v>5.54</v>
      </c>
      <c r="P19" s="224">
        <v>6.05</v>
      </c>
      <c r="Q19" s="224">
        <v>6.91</v>
      </c>
      <c r="R19" s="224">
        <v>7.17</v>
      </c>
      <c r="S19" s="224">
        <v>7.09</v>
      </c>
      <c r="T19" s="224">
        <v>7.13</v>
      </c>
      <c r="U19" s="224">
        <v>7.1762111516390119</v>
      </c>
    </row>
    <row r="20" spans="1:21" ht="15" customHeight="1" x14ac:dyDescent="0.15">
      <c r="A20" s="80"/>
      <c r="B20" s="21" t="s">
        <v>34</v>
      </c>
      <c r="C20" s="224">
        <v>1.7</v>
      </c>
      <c r="D20" s="224">
        <v>2.2200000000000002</v>
      </c>
      <c r="E20" s="224">
        <v>2.67</v>
      </c>
      <c r="F20" s="224">
        <v>3.58</v>
      </c>
      <c r="G20" s="224">
        <v>5.54</v>
      </c>
      <c r="H20" s="224">
        <v>5.52</v>
      </c>
      <c r="I20" s="224">
        <v>3.43</v>
      </c>
      <c r="J20" s="224">
        <v>3.6</v>
      </c>
      <c r="K20" s="224">
        <v>5.03</v>
      </c>
      <c r="L20" s="224">
        <v>4.8</v>
      </c>
      <c r="M20" s="224">
        <v>5.47</v>
      </c>
      <c r="N20" s="224">
        <v>6.33</v>
      </c>
      <c r="O20" s="224">
        <v>5.83</v>
      </c>
      <c r="P20" s="224">
        <v>5.84</v>
      </c>
      <c r="Q20" s="224">
        <v>6.86</v>
      </c>
      <c r="R20" s="224">
        <v>6.74</v>
      </c>
      <c r="S20" s="224">
        <v>6.86</v>
      </c>
      <c r="T20" s="224">
        <v>7.07</v>
      </c>
      <c r="U20" s="224">
        <v>7.0905956209730325</v>
      </c>
    </row>
    <row r="21" spans="1:21" ht="15" customHeight="1" x14ac:dyDescent="0.15">
      <c r="A21" s="80"/>
      <c r="B21" s="21" t="s">
        <v>35</v>
      </c>
      <c r="C21" s="224">
        <v>2.25</v>
      </c>
      <c r="D21" s="224">
        <v>2.35</v>
      </c>
      <c r="E21" s="224">
        <v>2.72</v>
      </c>
      <c r="F21" s="224">
        <v>2.5</v>
      </c>
      <c r="G21" s="224">
        <v>2.93</v>
      </c>
      <c r="H21" s="224">
        <v>3.88</v>
      </c>
      <c r="I21" s="224">
        <v>4.55</v>
      </c>
      <c r="J21" s="224">
        <v>5.35</v>
      </c>
      <c r="K21" s="224">
        <v>5.0599999999999996</v>
      </c>
      <c r="L21" s="224">
        <v>5.04</v>
      </c>
      <c r="M21" s="224">
        <v>5.92</v>
      </c>
      <c r="N21" s="224">
        <v>6.13</v>
      </c>
      <c r="O21" s="224">
        <v>4.76</v>
      </c>
      <c r="P21" s="224">
        <v>6.19</v>
      </c>
      <c r="Q21" s="224">
        <v>6.96</v>
      </c>
      <c r="R21" s="224">
        <v>7.21</v>
      </c>
      <c r="S21" s="224">
        <v>7.12</v>
      </c>
      <c r="T21" s="224">
        <v>7.19</v>
      </c>
      <c r="U21" s="224">
        <v>5.4341363690985078</v>
      </c>
    </row>
    <row r="22" spans="1:21" ht="15" customHeight="1" x14ac:dyDescent="0.15">
      <c r="A22" s="80"/>
      <c r="B22" s="21" t="s">
        <v>36</v>
      </c>
      <c r="C22" s="224">
        <v>2.4900000000000002</v>
      </c>
      <c r="D22" s="224">
        <v>3.27</v>
      </c>
      <c r="E22" s="224">
        <v>3.12</v>
      </c>
      <c r="F22" s="224">
        <v>2.21</v>
      </c>
      <c r="G22" s="224">
        <v>3.37</v>
      </c>
      <c r="H22" s="224">
        <v>3.89</v>
      </c>
      <c r="I22" s="224">
        <v>5.7</v>
      </c>
      <c r="J22" s="224">
        <v>0</v>
      </c>
      <c r="K22" s="224">
        <v>5.73</v>
      </c>
      <c r="L22" s="224">
        <v>5.29</v>
      </c>
      <c r="M22" s="224">
        <v>6.22</v>
      </c>
      <c r="N22" s="224">
        <v>6.49</v>
      </c>
      <c r="O22" s="224">
        <v>6.43</v>
      </c>
      <c r="P22" s="224">
        <v>6.16</v>
      </c>
      <c r="Q22" s="224">
        <v>7.38</v>
      </c>
      <c r="R22" s="224">
        <v>6.05</v>
      </c>
      <c r="S22" s="224">
        <v>6.99</v>
      </c>
      <c r="T22" s="224">
        <v>6.96</v>
      </c>
      <c r="U22" s="224">
        <v>7.418706093950739</v>
      </c>
    </row>
    <row r="23" spans="1:21" ht="15" customHeight="1" x14ac:dyDescent="0.15">
      <c r="A23" s="80"/>
      <c r="B23" s="21" t="s">
        <v>37</v>
      </c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 t="s">
        <v>73</v>
      </c>
      <c r="P23" s="224" t="s">
        <v>73</v>
      </c>
      <c r="Q23" s="224" t="s">
        <v>73</v>
      </c>
      <c r="R23" s="224" t="s">
        <v>73</v>
      </c>
      <c r="S23" s="224" t="s">
        <v>73</v>
      </c>
      <c r="T23" s="224" t="s">
        <v>73</v>
      </c>
      <c r="U23" s="224" t="s">
        <v>73</v>
      </c>
    </row>
    <row r="24" spans="1:21" ht="15" customHeight="1" x14ac:dyDescent="0.15">
      <c r="A24" s="80"/>
      <c r="B24" s="21" t="s">
        <v>38</v>
      </c>
      <c r="C24" s="224">
        <v>4.28</v>
      </c>
      <c r="D24" s="224">
        <v>4.08</v>
      </c>
      <c r="E24" s="224">
        <v>4.47</v>
      </c>
      <c r="F24" s="224">
        <v>5.72</v>
      </c>
      <c r="G24" s="224">
        <v>6.17</v>
      </c>
      <c r="H24" s="224">
        <v>6.22</v>
      </c>
      <c r="I24" s="224">
        <v>5.63</v>
      </c>
      <c r="J24" s="224">
        <v>2.64</v>
      </c>
      <c r="K24" s="224">
        <v>5.79</v>
      </c>
      <c r="L24" s="224">
        <v>5.24</v>
      </c>
      <c r="M24" s="224">
        <v>4.88</v>
      </c>
      <c r="N24" s="224">
        <v>4.9000000000000004</v>
      </c>
      <c r="O24" s="224">
        <v>6.11</v>
      </c>
      <c r="P24" s="224">
        <v>5.55</v>
      </c>
      <c r="Q24" s="224">
        <v>6.02</v>
      </c>
      <c r="R24" s="224">
        <v>6.29</v>
      </c>
      <c r="S24" s="224">
        <v>6.28</v>
      </c>
      <c r="T24" s="224">
        <v>6.47</v>
      </c>
      <c r="U24" s="224">
        <v>6.2427637938605889</v>
      </c>
    </row>
    <row r="25" spans="1:21" ht="15" customHeight="1" x14ac:dyDescent="0.15">
      <c r="A25" s="80"/>
      <c r="B25" s="79" t="s">
        <v>39</v>
      </c>
      <c r="C25" s="224">
        <v>2.65</v>
      </c>
      <c r="D25" s="224">
        <v>3.28</v>
      </c>
      <c r="E25" s="224">
        <v>4</v>
      </c>
      <c r="F25" s="224">
        <v>5.51</v>
      </c>
      <c r="G25" s="224">
        <v>4.83</v>
      </c>
      <c r="H25" s="224">
        <v>5.64</v>
      </c>
      <c r="I25" s="224">
        <v>4.66</v>
      </c>
      <c r="J25" s="224">
        <v>5.38</v>
      </c>
      <c r="K25" s="224">
        <v>5.41</v>
      </c>
      <c r="L25" s="224">
        <v>5.19</v>
      </c>
      <c r="M25" s="224">
        <v>4.92</v>
      </c>
      <c r="N25" s="224">
        <v>5.33</v>
      </c>
      <c r="O25" s="224">
        <v>5.64</v>
      </c>
      <c r="P25" s="224">
        <v>5.95</v>
      </c>
      <c r="Q25" s="224">
        <v>6.17</v>
      </c>
      <c r="R25" s="224">
        <v>6.26</v>
      </c>
      <c r="S25" s="224">
        <v>6.31</v>
      </c>
      <c r="T25" s="224">
        <v>6.31</v>
      </c>
      <c r="U25" s="224">
        <v>6.2524303471299714</v>
      </c>
    </row>
    <row r="26" spans="1:21" ht="15" customHeight="1" x14ac:dyDescent="0.15">
      <c r="A26" s="80"/>
      <c r="B26" s="21" t="s">
        <v>42</v>
      </c>
      <c r="C26" s="224">
        <v>3.78</v>
      </c>
      <c r="D26" s="224">
        <v>4.16</v>
      </c>
      <c r="E26" s="224">
        <v>5.24</v>
      </c>
      <c r="F26" s="224">
        <v>5.33</v>
      </c>
      <c r="G26" s="224">
        <v>4.3899999999999997</v>
      </c>
      <c r="H26" s="224">
        <v>5.77</v>
      </c>
      <c r="I26" s="224">
        <v>7.02</v>
      </c>
      <c r="J26" s="224">
        <v>5.84</v>
      </c>
      <c r="K26" s="224">
        <v>5.98</v>
      </c>
      <c r="L26" s="224">
        <v>4.97</v>
      </c>
      <c r="M26" s="224">
        <v>5.33</v>
      </c>
      <c r="N26" s="224">
        <v>6.17</v>
      </c>
      <c r="O26" s="224">
        <v>5.73</v>
      </c>
      <c r="P26" s="224">
        <v>5.78</v>
      </c>
      <c r="Q26" s="224">
        <v>6.13</v>
      </c>
      <c r="R26" s="224">
        <v>6.74</v>
      </c>
      <c r="S26" s="224">
        <v>6.79</v>
      </c>
      <c r="T26" s="224">
        <v>6.95</v>
      </c>
      <c r="U26" s="224">
        <v>6.9863485911027707</v>
      </c>
    </row>
    <row r="27" spans="1:21" ht="15" customHeight="1" x14ac:dyDescent="0.15">
      <c r="A27" s="80"/>
      <c r="B27" s="79" t="s">
        <v>43</v>
      </c>
      <c r="C27" s="224">
        <v>4.07</v>
      </c>
      <c r="D27" s="224">
        <v>4.1399999999999997</v>
      </c>
      <c r="E27" s="224">
        <v>4.5599999999999996</v>
      </c>
      <c r="F27" s="224">
        <v>4.62</v>
      </c>
      <c r="G27" s="224">
        <v>3.43</v>
      </c>
      <c r="H27" s="224">
        <v>3.79</v>
      </c>
      <c r="I27" s="224">
        <v>4.2699999999999996</v>
      </c>
      <c r="J27" s="224">
        <v>5.55</v>
      </c>
      <c r="K27" s="224">
        <v>5.42</v>
      </c>
      <c r="L27" s="224">
        <v>5.47</v>
      </c>
      <c r="M27" s="224">
        <v>4.96</v>
      </c>
      <c r="N27" s="224">
        <v>5.42</v>
      </c>
      <c r="O27" s="224">
        <v>6.19</v>
      </c>
      <c r="P27" s="224">
        <v>6.63</v>
      </c>
      <c r="Q27" s="224">
        <v>7.11</v>
      </c>
      <c r="R27" s="224">
        <v>6.11</v>
      </c>
      <c r="S27" s="224">
        <v>6.55</v>
      </c>
      <c r="T27" s="224">
        <v>6.55</v>
      </c>
      <c r="U27" s="224">
        <v>6.5791595027145826</v>
      </c>
    </row>
    <row r="28" spans="1:21" ht="15" customHeight="1" x14ac:dyDescent="0.15">
      <c r="A28" s="31"/>
      <c r="B28" s="21" t="s">
        <v>44</v>
      </c>
      <c r="C28" s="224" t="s">
        <v>73</v>
      </c>
      <c r="D28" s="224" t="s">
        <v>73</v>
      </c>
      <c r="E28" s="224" t="s">
        <v>73</v>
      </c>
      <c r="F28" s="224" t="s">
        <v>73</v>
      </c>
      <c r="G28" s="224" t="s">
        <v>73</v>
      </c>
      <c r="H28" s="224" t="s">
        <v>73</v>
      </c>
      <c r="I28" s="224" t="s">
        <v>73</v>
      </c>
      <c r="J28" s="224" t="s">
        <v>73</v>
      </c>
      <c r="K28" s="224" t="s">
        <v>73</v>
      </c>
      <c r="L28" s="224" t="s">
        <v>73</v>
      </c>
      <c r="M28" s="224" t="s">
        <v>73</v>
      </c>
      <c r="N28" s="224" t="s">
        <v>73</v>
      </c>
      <c r="O28" s="224" t="s">
        <v>73</v>
      </c>
      <c r="P28" s="224" t="s">
        <v>73</v>
      </c>
      <c r="Q28" s="224" t="s">
        <v>73</v>
      </c>
      <c r="R28" s="224" t="s">
        <v>73</v>
      </c>
      <c r="S28" s="224" t="s">
        <v>73</v>
      </c>
      <c r="T28" s="224" t="s">
        <v>73</v>
      </c>
      <c r="U28" s="224" t="s">
        <v>73</v>
      </c>
    </row>
    <row r="29" spans="1:21" ht="15" customHeight="1" x14ac:dyDescent="0.15">
      <c r="A29" s="32"/>
      <c r="B29" s="32" t="s">
        <v>45</v>
      </c>
      <c r="C29" s="224" t="s">
        <v>73</v>
      </c>
      <c r="D29" s="224" t="s">
        <v>73</v>
      </c>
      <c r="E29" s="224" t="s">
        <v>73</v>
      </c>
      <c r="F29" s="224" t="s">
        <v>73</v>
      </c>
      <c r="G29" s="224" t="s">
        <v>73</v>
      </c>
      <c r="H29" s="224" t="s">
        <v>73</v>
      </c>
      <c r="I29" s="224" t="s">
        <v>73</v>
      </c>
      <c r="J29" s="224" t="s">
        <v>73</v>
      </c>
      <c r="K29" s="224" t="s">
        <v>73</v>
      </c>
      <c r="L29" s="224" t="s">
        <v>73</v>
      </c>
      <c r="M29" s="224" t="s">
        <v>73</v>
      </c>
      <c r="N29" s="224" t="s">
        <v>73</v>
      </c>
      <c r="O29" s="224" t="s">
        <v>73</v>
      </c>
      <c r="P29" s="224" t="s">
        <v>73</v>
      </c>
      <c r="Q29" s="224" t="s">
        <v>73</v>
      </c>
      <c r="R29" s="224" t="s">
        <v>73</v>
      </c>
      <c r="S29" s="224" t="s">
        <v>73</v>
      </c>
      <c r="T29" s="224" t="s">
        <v>73</v>
      </c>
      <c r="U29" s="224" t="s">
        <v>73</v>
      </c>
    </row>
    <row r="30" spans="1:21" ht="15" customHeight="1" x14ac:dyDescent="0.15">
      <c r="A30" s="39"/>
      <c r="B30" s="39" t="s">
        <v>46</v>
      </c>
      <c r="C30" s="224" t="s">
        <v>73</v>
      </c>
      <c r="D30" s="224" t="s">
        <v>73</v>
      </c>
      <c r="E30" s="224" t="s">
        <v>73</v>
      </c>
      <c r="F30" s="224" t="s">
        <v>73</v>
      </c>
      <c r="G30" s="224" t="s">
        <v>73</v>
      </c>
      <c r="H30" s="224" t="s">
        <v>73</v>
      </c>
      <c r="I30" s="224" t="s">
        <v>73</v>
      </c>
      <c r="J30" s="224" t="s">
        <v>73</v>
      </c>
      <c r="K30" s="224" t="s">
        <v>73</v>
      </c>
      <c r="L30" s="224" t="s">
        <v>73</v>
      </c>
      <c r="M30" s="224" t="s">
        <v>73</v>
      </c>
      <c r="N30" s="224" t="s">
        <v>73</v>
      </c>
      <c r="O30" s="224" t="s">
        <v>73</v>
      </c>
      <c r="P30" s="224" t="s">
        <v>73</v>
      </c>
      <c r="Q30" s="224" t="s">
        <v>73</v>
      </c>
      <c r="R30" s="224" t="s">
        <v>73</v>
      </c>
      <c r="S30" s="224" t="s">
        <v>73</v>
      </c>
      <c r="T30" s="224" t="s">
        <v>73</v>
      </c>
      <c r="U30" s="224" t="s">
        <v>73</v>
      </c>
    </row>
    <row r="31" spans="1:21" ht="15" customHeight="1" thickBot="1" x14ac:dyDescent="0.2">
      <c r="A31" s="36"/>
      <c r="B31" s="451" t="s">
        <v>47</v>
      </c>
      <c r="C31" s="452" t="s">
        <v>73</v>
      </c>
      <c r="D31" s="452" t="s">
        <v>73</v>
      </c>
      <c r="E31" s="452" t="s">
        <v>73</v>
      </c>
      <c r="F31" s="452" t="s">
        <v>73</v>
      </c>
      <c r="G31" s="452" t="s">
        <v>73</v>
      </c>
      <c r="H31" s="452" t="s">
        <v>73</v>
      </c>
      <c r="I31" s="452" t="s">
        <v>73</v>
      </c>
      <c r="J31" s="452" t="s">
        <v>73</v>
      </c>
      <c r="K31" s="452" t="s">
        <v>73</v>
      </c>
      <c r="L31" s="452" t="s">
        <v>73</v>
      </c>
      <c r="M31" s="452" t="s">
        <v>73</v>
      </c>
      <c r="N31" s="452" t="s">
        <v>73</v>
      </c>
      <c r="O31" s="452" t="s">
        <v>73</v>
      </c>
      <c r="P31" s="452" t="s">
        <v>73</v>
      </c>
      <c r="Q31" s="452" t="s">
        <v>73</v>
      </c>
      <c r="R31" s="452" t="s">
        <v>73</v>
      </c>
      <c r="S31" s="452" t="s">
        <v>73</v>
      </c>
      <c r="T31" s="452" t="s">
        <v>73</v>
      </c>
      <c r="U31" s="452" t="s">
        <v>73</v>
      </c>
    </row>
    <row r="32" spans="1:21" ht="11.1" customHeight="1" x14ac:dyDescent="0.15">
      <c r="A32" s="550" t="s">
        <v>350</v>
      </c>
      <c r="B32" s="548"/>
      <c r="C32" s="874"/>
      <c r="D32" s="874"/>
      <c r="E32" s="874"/>
      <c r="F32" s="874"/>
      <c r="G32" s="874"/>
      <c r="H32" s="874"/>
      <c r="I32" s="490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</row>
    <row r="33" spans="1:21" ht="9" customHeight="1" x14ac:dyDescent="0.15">
      <c r="A33" s="550" t="s">
        <v>321</v>
      </c>
      <c r="B33" s="548"/>
      <c r="C33" s="874"/>
      <c r="D33" s="874"/>
      <c r="E33" s="874"/>
      <c r="F33" s="874"/>
      <c r="G33" s="874"/>
      <c r="H33" s="874"/>
      <c r="I33" s="490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</row>
    <row r="34" spans="1:21" ht="9" customHeight="1" x14ac:dyDescent="0.15">
      <c r="A34" s="548" t="s">
        <v>320</v>
      </c>
      <c r="B34" s="552"/>
      <c r="C34" s="874"/>
      <c r="D34" s="874"/>
      <c r="E34" s="874"/>
      <c r="F34" s="874"/>
      <c r="G34" s="874"/>
      <c r="H34" s="874"/>
      <c r="I34" s="490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3">
    <tabColor theme="9" tint="0.59999389629810485"/>
  </sheetPr>
  <dimension ref="A2:U62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75" style="79" customWidth="1"/>
    <col min="23" max="16384" width="7" style="79"/>
  </cols>
  <sheetData>
    <row r="2" spans="1:21" ht="14.25" customHeight="1" x14ac:dyDescent="0.25">
      <c r="A2" s="216" t="s">
        <v>439</v>
      </c>
      <c r="B2" s="217"/>
    </row>
    <row r="3" spans="1:21" ht="13.35" customHeight="1" x14ac:dyDescent="0.15">
      <c r="A3" s="218" t="s">
        <v>219</v>
      </c>
      <c r="B3" s="218"/>
    </row>
    <row r="4" spans="1:21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1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1" ht="18" customHeight="1" x14ac:dyDescent="0.15">
      <c r="A6" s="1030" t="s">
        <v>93</v>
      </c>
      <c r="B6" s="1030"/>
      <c r="C6" s="662">
        <f t="shared" ref="C6:M6" si="0">(C8+C9+C10+C11+C12+C13+C14+C15+C16+C17+C18+C19+C20+C21+C22+C23+C24+C25+C26+C27+C28+C29+C30+C31)</f>
        <v>3010724</v>
      </c>
      <c r="D6" s="662">
        <f t="shared" si="0"/>
        <v>3073855</v>
      </c>
      <c r="E6" s="663">
        <f t="shared" si="0"/>
        <v>3115772</v>
      </c>
      <c r="F6" s="663">
        <f t="shared" si="0"/>
        <v>3151406</v>
      </c>
      <c r="G6" s="663">
        <f t="shared" si="0"/>
        <v>3256809</v>
      </c>
      <c r="H6" s="663">
        <f t="shared" si="0"/>
        <v>3254412</v>
      </c>
      <c r="I6" s="663">
        <f t="shared" si="0"/>
        <v>3263254</v>
      </c>
      <c r="J6" s="663">
        <f t="shared" si="0"/>
        <v>2987315</v>
      </c>
      <c r="K6" s="663">
        <f t="shared" si="0"/>
        <v>3846115</v>
      </c>
      <c r="L6" s="663">
        <f t="shared" si="0"/>
        <v>3173016</v>
      </c>
      <c r="M6" s="663">
        <f t="shared" si="0"/>
        <v>3200715</v>
      </c>
      <c r="N6" s="663">
        <f t="shared" ref="N6:U6" si="1">(N8+N9+N10+N11+N12+N13+N14+N15+N16+N17+N18+N19+N20+N21+N22+N23+N24+N25+N26+N27+N28+N29+N30+N31)</f>
        <v>3104911</v>
      </c>
      <c r="O6" s="663">
        <f t="shared" si="1"/>
        <v>3217254</v>
      </c>
      <c r="P6" s="663">
        <f t="shared" si="1"/>
        <v>3215742</v>
      </c>
      <c r="Q6" s="663">
        <f t="shared" si="1"/>
        <v>3269537.5</v>
      </c>
      <c r="R6" s="663">
        <f t="shared" si="1"/>
        <v>3270742</v>
      </c>
      <c r="S6" s="663">
        <f t="shared" ref="S6:T6" si="2">(S8+S9+S10+S11+S12+S13+S14+S15+S16+S17+S18+S19+S20+S21+S22+S23+S24+S25+S26+S27+S28+S29+S30+S31)</f>
        <v>3342910.4624576</v>
      </c>
      <c r="T6" s="663">
        <f t="shared" si="2"/>
        <v>3455032.2312288</v>
      </c>
      <c r="U6" s="663">
        <f t="shared" si="1"/>
        <v>3465175</v>
      </c>
    </row>
    <row r="7" spans="1:21" ht="3" customHeight="1" x14ac:dyDescent="0.15">
      <c r="A7" s="80"/>
      <c r="B7" s="81"/>
      <c r="C7" s="209"/>
      <c r="D7" s="209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</row>
    <row r="8" spans="1:21" ht="15" customHeight="1" x14ac:dyDescent="0.15">
      <c r="A8" s="80"/>
      <c r="B8" s="21" t="s">
        <v>19</v>
      </c>
      <c r="C8" s="208">
        <v>15890</v>
      </c>
      <c r="D8" s="208">
        <v>13500</v>
      </c>
      <c r="E8" s="90">
        <v>14900</v>
      </c>
      <c r="F8" s="90">
        <v>17100</v>
      </c>
      <c r="G8" s="90">
        <v>18200</v>
      </c>
      <c r="H8" s="90">
        <v>20593</v>
      </c>
      <c r="I8" s="90">
        <v>20030</v>
      </c>
      <c r="J8" s="90">
        <v>18590</v>
      </c>
      <c r="K8" s="90">
        <v>31639</v>
      </c>
      <c r="L8" s="90">
        <v>31980</v>
      </c>
      <c r="M8" s="492">
        <v>28566</v>
      </c>
      <c r="N8" s="492">
        <v>29748</v>
      </c>
      <c r="O8" s="492">
        <v>30480</v>
      </c>
      <c r="P8" s="492">
        <v>29540</v>
      </c>
      <c r="Q8" s="492">
        <v>30010</v>
      </c>
      <c r="R8" s="492">
        <v>29015</v>
      </c>
      <c r="S8" s="492">
        <v>30512</v>
      </c>
      <c r="T8" s="492">
        <v>29763.5</v>
      </c>
      <c r="U8" s="492">
        <v>27921</v>
      </c>
    </row>
    <row r="9" spans="1:21" ht="15" customHeight="1" x14ac:dyDescent="0.15">
      <c r="A9" s="80"/>
      <c r="B9" s="21" t="s">
        <v>20</v>
      </c>
      <c r="C9" s="208">
        <v>173054</v>
      </c>
      <c r="D9" s="208">
        <v>174000</v>
      </c>
      <c r="E9" s="90">
        <v>174958</v>
      </c>
      <c r="F9" s="90">
        <v>171344</v>
      </c>
      <c r="G9" s="90">
        <v>193831</v>
      </c>
      <c r="H9" s="90">
        <v>198118</v>
      </c>
      <c r="I9" s="90">
        <v>199520</v>
      </c>
      <c r="J9" s="90">
        <v>140298</v>
      </c>
      <c r="K9" s="90">
        <v>179945</v>
      </c>
      <c r="L9" s="90">
        <v>186647</v>
      </c>
      <c r="M9" s="492">
        <v>191114</v>
      </c>
      <c r="N9" s="492">
        <v>159009</v>
      </c>
      <c r="O9" s="492">
        <v>169531</v>
      </c>
      <c r="P9" s="492">
        <v>170860</v>
      </c>
      <c r="Q9" s="492">
        <v>167980</v>
      </c>
      <c r="R9" s="492">
        <v>157860</v>
      </c>
      <c r="S9" s="492">
        <v>177302.46245759999</v>
      </c>
      <c r="T9" s="492">
        <v>187581.2312288</v>
      </c>
      <c r="U9" s="492">
        <v>173258</v>
      </c>
    </row>
    <row r="10" spans="1:21" ht="15" customHeight="1" x14ac:dyDescent="0.15">
      <c r="A10" s="80"/>
      <c r="B10" s="21" t="s">
        <v>21</v>
      </c>
      <c r="C10" s="208">
        <v>62000</v>
      </c>
      <c r="D10" s="208">
        <v>58400</v>
      </c>
      <c r="E10" s="90">
        <v>66583</v>
      </c>
      <c r="F10" s="90">
        <v>79393</v>
      </c>
      <c r="G10" s="90">
        <v>81100</v>
      </c>
      <c r="H10" s="90">
        <v>79495</v>
      </c>
      <c r="I10" s="90">
        <v>80365</v>
      </c>
      <c r="J10" s="90">
        <v>56964</v>
      </c>
      <c r="K10" s="90">
        <v>67510</v>
      </c>
      <c r="L10" s="90">
        <v>69264</v>
      </c>
      <c r="M10" s="90">
        <v>72480</v>
      </c>
      <c r="N10" s="90">
        <v>88160</v>
      </c>
      <c r="O10" s="90">
        <v>68810</v>
      </c>
      <c r="P10" s="90">
        <v>74560</v>
      </c>
      <c r="Q10" s="90">
        <v>73428</v>
      </c>
      <c r="R10" s="90">
        <v>70227</v>
      </c>
      <c r="S10" s="90">
        <v>71922</v>
      </c>
      <c r="T10" s="90">
        <v>68510</v>
      </c>
      <c r="U10" s="90">
        <v>65400</v>
      </c>
    </row>
    <row r="11" spans="1:21" ht="15" customHeight="1" x14ac:dyDescent="0.15">
      <c r="A11" s="80"/>
      <c r="B11" s="21" t="s">
        <v>22</v>
      </c>
      <c r="C11" s="208">
        <v>160798</v>
      </c>
      <c r="D11" s="208">
        <v>160465</v>
      </c>
      <c r="E11" s="90">
        <v>162269</v>
      </c>
      <c r="F11" s="90">
        <v>162444</v>
      </c>
      <c r="G11" s="90">
        <v>161442</v>
      </c>
      <c r="H11" s="90">
        <v>159466</v>
      </c>
      <c r="I11" s="90">
        <v>159681</v>
      </c>
      <c r="J11" s="90">
        <v>162069</v>
      </c>
      <c r="K11" s="90">
        <v>157211</v>
      </c>
      <c r="L11" s="90">
        <v>119141</v>
      </c>
      <c r="M11" s="492">
        <v>111419</v>
      </c>
      <c r="N11" s="492">
        <v>116911</v>
      </c>
      <c r="O11" s="492">
        <v>113018</v>
      </c>
      <c r="P11" s="492">
        <v>113664</v>
      </c>
      <c r="Q11" s="492">
        <v>114462</v>
      </c>
      <c r="R11" s="492">
        <v>114850</v>
      </c>
      <c r="S11" s="492">
        <v>110020</v>
      </c>
      <c r="T11" s="492">
        <v>112435</v>
      </c>
      <c r="U11" s="492">
        <v>103302</v>
      </c>
    </row>
    <row r="12" spans="1:21" ht="15" customHeight="1" x14ac:dyDescent="0.15">
      <c r="A12" s="80"/>
      <c r="B12" s="21" t="s">
        <v>23</v>
      </c>
      <c r="C12" s="208">
        <v>202298</v>
      </c>
      <c r="D12" s="208">
        <v>215757</v>
      </c>
      <c r="E12" s="90">
        <v>239461</v>
      </c>
      <c r="F12" s="90">
        <v>249820</v>
      </c>
      <c r="G12" s="90">
        <v>250340</v>
      </c>
      <c r="H12" s="90">
        <v>245535</v>
      </c>
      <c r="I12" s="90">
        <v>255432</v>
      </c>
      <c r="J12" s="90">
        <v>251689</v>
      </c>
      <c r="K12" s="90">
        <v>278439</v>
      </c>
      <c r="L12" s="90">
        <v>304430</v>
      </c>
      <c r="M12" s="492">
        <v>304105</v>
      </c>
      <c r="N12" s="492">
        <v>287457</v>
      </c>
      <c r="O12" s="492">
        <v>297734</v>
      </c>
      <c r="P12" s="492">
        <v>277982</v>
      </c>
      <c r="Q12" s="492">
        <v>288252</v>
      </c>
      <c r="R12" s="492">
        <v>288467</v>
      </c>
      <c r="S12" s="492">
        <v>292447</v>
      </c>
      <c r="T12" s="492">
        <v>290457</v>
      </c>
      <c r="U12" s="492">
        <v>291453</v>
      </c>
    </row>
    <row r="13" spans="1:21" ht="15" customHeight="1" x14ac:dyDescent="0.15">
      <c r="A13" s="80"/>
      <c r="B13" s="21" t="s">
        <v>27</v>
      </c>
      <c r="C13" s="208">
        <v>45553</v>
      </c>
      <c r="D13" s="208">
        <v>50500</v>
      </c>
      <c r="E13" s="90">
        <v>53874</v>
      </c>
      <c r="F13" s="90">
        <v>58488</v>
      </c>
      <c r="G13" s="90">
        <v>59100</v>
      </c>
      <c r="H13" s="90">
        <v>64896</v>
      </c>
      <c r="I13" s="90">
        <v>70916</v>
      </c>
      <c r="J13" s="90">
        <v>71548</v>
      </c>
      <c r="K13" s="90">
        <v>74617</v>
      </c>
      <c r="L13" s="90">
        <v>75528</v>
      </c>
      <c r="M13" s="90">
        <v>77261</v>
      </c>
      <c r="N13" s="90">
        <v>84502</v>
      </c>
      <c r="O13" s="90">
        <v>85690</v>
      </c>
      <c r="P13" s="90">
        <v>83710</v>
      </c>
      <c r="Q13" s="90">
        <v>88090</v>
      </c>
      <c r="R13" s="90">
        <v>89099</v>
      </c>
      <c r="S13" s="90">
        <v>92127</v>
      </c>
      <c r="T13" s="90">
        <v>90502</v>
      </c>
      <c r="U13" s="90">
        <v>98622</v>
      </c>
    </row>
    <row r="14" spans="1:21" ht="15" customHeight="1" x14ac:dyDescent="0.15">
      <c r="A14" s="80"/>
      <c r="B14" s="21" t="s">
        <v>28</v>
      </c>
      <c r="C14" s="208">
        <v>171696</v>
      </c>
      <c r="D14" s="208">
        <v>165436</v>
      </c>
      <c r="E14" s="90">
        <v>162067</v>
      </c>
      <c r="F14" s="90">
        <v>174756</v>
      </c>
      <c r="G14" s="90">
        <v>181032</v>
      </c>
      <c r="H14" s="90">
        <v>180997</v>
      </c>
      <c r="I14" s="90">
        <v>181021</v>
      </c>
      <c r="J14" s="90">
        <v>182009</v>
      </c>
      <c r="K14" s="90">
        <v>185348</v>
      </c>
      <c r="L14" s="90">
        <v>179640</v>
      </c>
      <c r="M14" s="492">
        <v>184777</v>
      </c>
      <c r="N14" s="492">
        <v>174016</v>
      </c>
      <c r="O14" s="492">
        <v>170334</v>
      </c>
      <c r="P14" s="492">
        <v>172620</v>
      </c>
      <c r="Q14" s="492">
        <v>171477</v>
      </c>
      <c r="R14" s="492">
        <v>170544</v>
      </c>
      <c r="S14" s="492">
        <v>171027</v>
      </c>
      <c r="T14" s="492">
        <v>180785.5</v>
      </c>
      <c r="U14" s="492">
        <v>185907</v>
      </c>
    </row>
    <row r="15" spans="1:21" ht="15" customHeight="1" x14ac:dyDescent="0.15">
      <c r="A15" s="80"/>
      <c r="B15" s="21" t="s">
        <v>29</v>
      </c>
      <c r="C15" s="208">
        <v>417780</v>
      </c>
      <c r="D15" s="208">
        <v>415000</v>
      </c>
      <c r="E15" s="90">
        <v>391175</v>
      </c>
      <c r="F15" s="90">
        <v>390670</v>
      </c>
      <c r="G15" s="90">
        <v>395300</v>
      </c>
      <c r="H15" s="90">
        <v>402985</v>
      </c>
      <c r="I15" s="90">
        <v>404507</v>
      </c>
      <c r="J15" s="90">
        <v>455740</v>
      </c>
      <c r="K15" s="90">
        <v>430570</v>
      </c>
      <c r="L15" s="90">
        <v>457793</v>
      </c>
      <c r="M15" s="492">
        <v>462797</v>
      </c>
      <c r="N15" s="492">
        <v>450072</v>
      </c>
      <c r="O15" s="492">
        <v>460253</v>
      </c>
      <c r="P15" s="492">
        <v>469546</v>
      </c>
      <c r="Q15" s="492">
        <v>464899.5</v>
      </c>
      <c r="R15" s="492">
        <v>470025</v>
      </c>
      <c r="S15" s="492">
        <v>490151</v>
      </c>
      <c r="T15" s="492">
        <v>501088</v>
      </c>
      <c r="U15" s="492">
        <v>503561</v>
      </c>
    </row>
    <row r="16" spans="1:21" ht="15" customHeight="1" x14ac:dyDescent="0.15">
      <c r="A16" s="80"/>
      <c r="B16" s="21" t="s">
        <v>30</v>
      </c>
      <c r="C16" s="208">
        <v>22684</v>
      </c>
      <c r="D16" s="208">
        <v>21690</v>
      </c>
      <c r="E16" s="90">
        <v>21548</v>
      </c>
      <c r="F16" s="90">
        <v>22290</v>
      </c>
      <c r="G16" s="90">
        <v>30790</v>
      </c>
      <c r="H16" s="90">
        <v>32800</v>
      </c>
      <c r="I16" s="90">
        <v>32998</v>
      </c>
      <c r="J16" s="90">
        <v>36673</v>
      </c>
      <c r="K16" s="90">
        <v>34648</v>
      </c>
      <c r="L16" s="90">
        <v>44196</v>
      </c>
      <c r="M16" s="90">
        <v>48256</v>
      </c>
      <c r="N16" s="90">
        <v>51510</v>
      </c>
      <c r="O16" s="90">
        <v>54124</v>
      </c>
      <c r="P16" s="90">
        <v>66840</v>
      </c>
      <c r="Q16" s="90">
        <v>102767</v>
      </c>
      <c r="R16" s="90">
        <v>101225</v>
      </c>
      <c r="S16" s="90">
        <v>99656</v>
      </c>
      <c r="T16" s="90">
        <v>190521</v>
      </c>
      <c r="U16" s="90">
        <v>195225</v>
      </c>
    </row>
    <row r="17" spans="1:21" ht="15" customHeight="1" x14ac:dyDescent="0.15">
      <c r="A17" s="80"/>
      <c r="B17" s="21" t="s">
        <v>31</v>
      </c>
      <c r="C17" s="208">
        <v>352051</v>
      </c>
      <c r="D17" s="208">
        <v>388866</v>
      </c>
      <c r="E17" s="90">
        <v>407065</v>
      </c>
      <c r="F17" s="90">
        <v>379247</v>
      </c>
      <c r="G17" s="90">
        <v>380150</v>
      </c>
      <c r="H17" s="90">
        <v>371476</v>
      </c>
      <c r="I17" s="90">
        <v>339405</v>
      </c>
      <c r="J17" s="90">
        <v>219320</v>
      </c>
      <c r="K17" s="90">
        <v>318436</v>
      </c>
      <c r="L17" s="90">
        <v>392998</v>
      </c>
      <c r="M17" s="492">
        <v>402607</v>
      </c>
      <c r="N17" s="492">
        <v>403917</v>
      </c>
      <c r="O17" s="492">
        <v>405230</v>
      </c>
      <c r="P17" s="492">
        <v>406220</v>
      </c>
      <c r="Q17" s="492">
        <v>405725</v>
      </c>
      <c r="R17" s="492">
        <v>402365</v>
      </c>
      <c r="S17" s="492">
        <v>405632</v>
      </c>
      <c r="T17" s="492">
        <v>403998.5</v>
      </c>
      <c r="U17" s="492">
        <v>404816</v>
      </c>
    </row>
    <row r="18" spans="1:21" ht="15" customHeight="1" x14ac:dyDescent="0.15">
      <c r="A18" s="80"/>
      <c r="B18" s="21" t="s">
        <v>32</v>
      </c>
      <c r="C18" s="208">
        <v>119154</v>
      </c>
      <c r="D18" s="208">
        <v>117838</v>
      </c>
      <c r="E18" s="90">
        <v>122330</v>
      </c>
      <c r="F18" s="90">
        <v>123587</v>
      </c>
      <c r="G18" s="90">
        <v>124821</v>
      </c>
      <c r="H18" s="90">
        <v>127325</v>
      </c>
      <c r="I18" s="90">
        <v>129039</v>
      </c>
      <c r="J18" s="90">
        <v>110339</v>
      </c>
      <c r="K18" s="90">
        <v>98671</v>
      </c>
      <c r="L18" s="90">
        <v>89157</v>
      </c>
      <c r="M18" s="492">
        <v>89872</v>
      </c>
      <c r="N18" s="492">
        <v>51355</v>
      </c>
      <c r="O18" s="492">
        <v>51993</v>
      </c>
      <c r="P18" s="492">
        <v>55140</v>
      </c>
      <c r="Q18" s="492">
        <v>53566.5</v>
      </c>
      <c r="R18" s="492">
        <v>52698</v>
      </c>
      <c r="S18" s="492">
        <v>53247</v>
      </c>
      <c r="T18" s="492">
        <v>52972.5</v>
      </c>
      <c r="U18" s="492">
        <v>53110</v>
      </c>
    </row>
    <row r="19" spans="1:21" ht="15" customHeight="1" x14ac:dyDescent="0.15">
      <c r="A19" s="80"/>
      <c r="B19" s="21" t="s">
        <v>33</v>
      </c>
      <c r="C19" s="208">
        <v>107640</v>
      </c>
      <c r="D19" s="208">
        <v>105560</v>
      </c>
      <c r="E19" s="90">
        <v>106600</v>
      </c>
      <c r="F19" s="90">
        <v>106692</v>
      </c>
      <c r="G19" s="90">
        <v>110100</v>
      </c>
      <c r="H19" s="90">
        <v>117318</v>
      </c>
      <c r="I19" s="90">
        <v>121673</v>
      </c>
      <c r="J19" s="90">
        <v>146182</v>
      </c>
      <c r="K19" s="90">
        <v>158559</v>
      </c>
      <c r="L19" s="90">
        <v>142667</v>
      </c>
      <c r="M19" s="492">
        <v>152638</v>
      </c>
      <c r="N19" s="492">
        <v>154609</v>
      </c>
      <c r="O19" s="492">
        <v>168586</v>
      </c>
      <c r="P19" s="492">
        <v>175222</v>
      </c>
      <c r="Q19" s="492">
        <v>171904</v>
      </c>
      <c r="R19" s="492">
        <v>178317</v>
      </c>
      <c r="S19" s="492">
        <v>193340</v>
      </c>
      <c r="T19" s="492">
        <v>195420</v>
      </c>
      <c r="U19" s="492">
        <v>204941</v>
      </c>
    </row>
    <row r="20" spans="1:21" ht="15" customHeight="1" x14ac:dyDescent="0.15">
      <c r="A20" s="80"/>
      <c r="B20" s="21" t="s">
        <v>34</v>
      </c>
      <c r="C20" s="208">
        <v>109121</v>
      </c>
      <c r="D20" s="208">
        <v>109259</v>
      </c>
      <c r="E20" s="90">
        <v>109257</v>
      </c>
      <c r="F20" s="90">
        <v>109776</v>
      </c>
      <c r="G20" s="90">
        <v>195256</v>
      </c>
      <c r="H20" s="90">
        <v>186534</v>
      </c>
      <c r="I20" s="90">
        <v>179537</v>
      </c>
      <c r="J20" s="90">
        <v>138085</v>
      </c>
      <c r="K20" s="90">
        <v>148793</v>
      </c>
      <c r="L20" s="90">
        <v>133152</v>
      </c>
      <c r="M20" s="492">
        <v>128103</v>
      </c>
      <c r="N20" s="492">
        <v>136938</v>
      </c>
      <c r="O20" s="492">
        <v>174439</v>
      </c>
      <c r="P20" s="492">
        <v>160430</v>
      </c>
      <c r="Q20" s="492">
        <v>157545</v>
      </c>
      <c r="R20" s="492">
        <v>155475</v>
      </c>
      <c r="S20" s="492">
        <v>156489</v>
      </c>
      <c r="T20" s="492">
        <v>155982</v>
      </c>
      <c r="U20" s="492">
        <v>156101</v>
      </c>
    </row>
    <row r="21" spans="1:21" ht="15" customHeight="1" x14ac:dyDescent="0.15">
      <c r="A21" s="80"/>
      <c r="B21" s="21" t="s">
        <v>35</v>
      </c>
      <c r="C21" s="208">
        <v>84471</v>
      </c>
      <c r="D21" s="208">
        <v>74212</v>
      </c>
      <c r="E21" s="90">
        <v>82465</v>
      </c>
      <c r="F21" s="90">
        <v>86806</v>
      </c>
      <c r="G21" s="90">
        <v>82798</v>
      </c>
      <c r="H21" s="90">
        <v>81392</v>
      </c>
      <c r="I21" s="90">
        <v>82320</v>
      </c>
      <c r="J21" s="90">
        <v>79117</v>
      </c>
      <c r="K21" s="90">
        <v>62376</v>
      </c>
      <c r="L21" s="90">
        <v>72376</v>
      </c>
      <c r="M21" s="492">
        <v>82913</v>
      </c>
      <c r="N21" s="492">
        <v>91511</v>
      </c>
      <c r="O21" s="492">
        <v>95391</v>
      </c>
      <c r="P21" s="492">
        <v>92760</v>
      </c>
      <c r="Q21" s="492">
        <v>107120</v>
      </c>
      <c r="R21" s="492">
        <v>109210</v>
      </c>
      <c r="S21" s="492">
        <v>116838</v>
      </c>
      <c r="T21" s="492">
        <v>101411</v>
      </c>
      <c r="U21" s="492">
        <v>119024</v>
      </c>
    </row>
    <row r="22" spans="1:21" ht="15" customHeight="1" x14ac:dyDescent="0.15">
      <c r="A22" s="80"/>
      <c r="B22" s="21" t="s">
        <v>36</v>
      </c>
      <c r="C22" s="208">
        <v>11191</v>
      </c>
      <c r="D22" s="208">
        <v>10249</v>
      </c>
      <c r="E22" s="90">
        <v>10403</v>
      </c>
      <c r="F22" s="90">
        <v>12450</v>
      </c>
      <c r="G22" s="90">
        <v>13560</v>
      </c>
      <c r="H22" s="90">
        <v>13571</v>
      </c>
      <c r="I22" s="90">
        <v>15195</v>
      </c>
      <c r="J22" s="90">
        <v>16382</v>
      </c>
      <c r="K22" s="90">
        <v>20410</v>
      </c>
      <c r="L22" s="90">
        <v>13760</v>
      </c>
      <c r="M22" s="492">
        <v>12226</v>
      </c>
      <c r="N22" s="492">
        <v>12837</v>
      </c>
      <c r="O22" s="492">
        <v>13480</v>
      </c>
      <c r="P22" s="492">
        <v>12970</v>
      </c>
      <c r="Q22" s="492">
        <v>13225</v>
      </c>
      <c r="R22" s="492">
        <v>13102</v>
      </c>
      <c r="S22" s="492">
        <v>13247</v>
      </c>
      <c r="T22" s="492">
        <v>13174.5</v>
      </c>
      <c r="U22" s="492">
        <v>13211</v>
      </c>
    </row>
    <row r="23" spans="1:21" ht="15" customHeight="1" x14ac:dyDescent="0.15">
      <c r="A23" s="80"/>
      <c r="B23" s="21" t="s">
        <v>37</v>
      </c>
      <c r="C23" s="208">
        <v>25294</v>
      </c>
      <c r="D23" s="208">
        <v>25695</v>
      </c>
      <c r="E23" s="90">
        <v>28087</v>
      </c>
      <c r="F23" s="90">
        <v>24467</v>
      </c>
      <c r="G23" s="90">
        <v>25204</v>
      </c>
      <c r="H23" s="90">
        <v>25720</v>
      </c>
      <c r="I23" s="90">
        <v>34383</v>
      </c>
      <c r="J23" s="90">
        <v>31763</v>
      </c>
      <c r="K23" s="90">
        <v>40520</v>
      </c>
      <c r="L23" s="90">
        <v>44712</v>
      </c>
      <c r="M23" s="492">
        <v>32678</v>
      </c>
      <c r="N23" s="492">
        <v>34312</v>
      </c>
      <c r="O23" s="492">
        <v>36232</v>
      </c>
      <c r="P23" s="492">
        <v>36232</v>
      </c>
      <c r="Q23" s="492">
        <v>36232</v>
      </c>
      <c r="R23" s="492">
        <v>37050</v>
      </c>
      <c r="S23" s="492">
        <v>38942</v>
      </c>
      <c r="T23" s="492">
        <v>37996</v>
      </c>
      <c r="U23" s="492">
        <v>38469</v>
      </c>
    </row>
    <row r="24" spans="1:21" ht="15" customHeight="1" x14ac:dyDescent="0.15">
      <c r="A24" s="80"/>
      <c r="B24" s="21" t="s">
        <v>38</v>
      </c>
      <c r="C24" s="208">
        <v>158020</v>
      </c>
      <c r="D24" s="208">
        <v>147505</v>
      </c>
      <c r="E24" s="90">
        <v>156990</v>
      </c>
      <c r="F24" s="90">
        <v>164001</v>
      </c>
      <c r="G24" s="90">
        <v>160482</v>
      </c>
      <c r="H24" s="90">
        <v>161298</v>
      </c>
      <c r="I24" s="90">
        <v>179000</v>
      </c>
      <c r="J24" s="90">
        <v>187764</v>
      </c>
      <c r="K24" s="90">
        <v>164590</v>
      </c>
      <c r="L24" s="90">
        <v>103432</v>
      </c>
      <c r="M24" s="492">
        <v>95792</v>
      </c>
      <c r="N24" s="492">
        <v>91554</v>
      </c>
      <c r="O24" s="492">
        <v>106597</v>
      </c>
      <c r="P24" s="492">
        <v>102314</v>
      </c>
      <c r="Q24" s="492">
        <v>118454</v>
      </c>
      <c r="R24" s="492">
        <v>111843</v>
      </c>
      <c r="S24" s="492">
        <v>112392</v>
      </c>
      <c r="T24" s="492">
        <v>128847</v>
      </c>
      <c r="U24" s="492">
        <v>128976</v>
      </c>
    </row>
    <row r="25" spans="1:21" ht="15" customHeight="1" x14ac:dyDescent="0.15">
      <c r="A25" s="80"/>
      <c r="B25" s="21" t="s">
        <v>39</v>
      </c>
      <c r="C25" s="208">
        <v>130410</v>
      </c>
      <c r="D25" s="208">
        <v>146560</v>
      </c>
      <c r="E25" s="90">
        <v>147834</v>
      </c>
      <c r="F25" s="90">
        <v>153613</v>
      </c>
      <c r="G25" s="90">
        <v>157250</v>
      </c>
      <c r="H25" s="90">
        <v>155133</v>
      </c>
      <c r="I25" s="90">
        <v>150575</v>
      </c>
      <c r="J25" s="90">
        <v>123073</v>
      </c>
      <c r="K25" s="90">
        <v>118825</v>
      </c>
      <c r="L25" s="90">
        <v>120390</v>
      </c>
      <c r="M25" s="492">
        <v>122310</v>
      </c>
      <c r="N25" s="492">
        <v>128426</v>
      </c>
      <c r="O25" s="492">
        <v>134847</v>
      </c>
      <c r="P25" s="492">
        <v>131226</v>
      </c>
      <c r="Q25" s="492">
        <v>133036.5</v>
      </c>
      <c r="R25" s="492">
        <v>140538</v>
      </c>
      <c r="S25" s="492">
        <v>137715</v>
      </c>
      <c r="T25" s="492">
        <v>139126.5</v>
      </c>
      <c r="U25" s="492">
        <v>138421</v>
      </c>
    </row>
    <row r="26" spans="1:21" ht="15" customHeight="1" x14ac:dyDescent="0.15">
      <c r="A26" s="80"/>
      <c r="B26" s="21" t="s">
        <v>42</v>
      </c>
      <c r="C26" s="208">
        <v>265338</v>
      </c>
      <c r="D26" s="208">
        <v>267100</v>
      </c>
      <c r="E26" s="90">
        <v>268350</v>
      </c>
      <c r="F26" s="90">
        <v>253263</v>
      </c>
      <c r="G26" s="90">
        <v>211104</v>
      </c>
      <c r="H26" s="90">
        <v>205975</v>
      </c>
      <c r="I26" s="90">
        <v>182940</v>
      </c>
      <c r="J26" s="90">
        <v>141726</v>
      </c>
      <c r="K26" s="90">
        <v>195864</v>
      </c>
      <c r="L26" s="90">
        <v>195646</v>
      </c>
      <c r="M26" s="492">
        <v>195861</v>
      </c>
      <c r="N26" s="492">
        <v>160877</v>
      </c>
      <c r="O26" s="492">
        <v>160173</v>
      </c>
      <c r="P26" s="492">
        <v>137479</v>
      </c>
      <c r="Q26" s="492">
        <v>127738</v>
      </c>
      <c r="R26" s="492">
        <v>123995</v>
      </c>
      <c r="S26" s="492">
        <v>121716</v>
      </c>
      <c r="T26" s="492">
        <v>122375</v>
      </c>
      <c r="U26" s="492">
        <v>122270</v>
      </c>
    </row>
    <row r="27" spans="1:21" ht="15" customHeight="1" x14ac:dyDescent="0.15">
      <c r="A27" s="80"/>
      <c r="B27" s="21" t="s">
        <v>43</v>
      </c>
      <c r="C27" s="208">
        <v>99570</v>
      </c>
      <c r="D27" s="208">
        <v>106860</v>
      </c>
      <c r="E27" s="90">
        <v>108710</v>
      </c>
      <c r="F27" s="90">
        <v>113680</v>
      </c>
      <c r="G27" s="90">
        <v>121030</v>
      </c>
      <c r="H27" s="90">
        <v>124610</v>
      </c>
      <c r="I27" s="90">
        <v>127085</v>
      </c>
      <c r="J27" s="90">
        <v>128580</v>
      </c>
      <c r="K27" s="90">
        <v>126020</v>
      </c>
      <c r="L27" s="90">
        <v>119330</v>
      </c>
      <c r="M27" s="492">
        <v>119340</v>
      </c>
      <c r="N27" s="492">
        <v>112310</v>
      </c>
      <c r="O27" s="492">
        <v>112320</v>
      </c>
      <c r="P27" s="492">
        <v>114885</v>
      </c>
      <c r="Q27" s="492">
        <v>119760</v>
      </c>
      <c r="R27" s="492">
        <v>120306</v>
      </c>
      <c r="S27" s="492">
        <v>122635</v>
      </c>
      <c r="T27" s="492">
        <v>120520</v>
      </c>
      <c r="U27" s="492">
        <v>118775</v>
      </c>
    </row>
    <row r="28" spans="1:21" ht="15" customHeight="1" x14ac:dyDescent="0.15">
      <c r="A28" s="80"/>
      <c r="B28" s="79" t="s">
        <v>44</v>
      </c>
      <c r="C28" s="208">
        <v>117692</v>
      </c>
      <c r="D28" s="208">
        <v>138201</v>
      </c>
      <c r="E28" s="90">
        <v>126924</v>
      </c>
      <c r="F28" s="90">
        <v>141468</v>
      </c>
      <c r="G28" s="90">
        <v>148200</v>
      </c>
      <c r="H28" s="90">
        <v>154497</v>
      </c>
      <c r="I28" s="90">
        <v>167652</v>
      </c>
      <c r="J28" s="90">
        <v>141075</v>
      </c>
      <c r="K28" s="90">
        <v>140570</v>
      </c>
      <c r="L28" s="90">
        <v>146193</v>
      </c>
      <c r="M28" s="492">
        <v>148910</v>
      </c>
      <c r="N28" s="492">
        <v>141355</v>
      </c>
      <c r="O28" s="492">
        <v>159292</v>
      </c>
      <c r="P28" s="492">
        <v>181290</v>
      </c>
      <c r="Q28" s="492">
        <v>170291</v>
      </c>
      <c r="R28" s="492">
        <v>180451</v>
      </c>
      <c r="S28" s="492">
        <v>179258</v>
      </c>
      <c r="T28" s="492">
        <v>179854.5</v>
      </c>
      <c r="U28" s="492">
        <v>189557</v>
      </c>
    </row>
    <row r="29" spans="1:21" ht="15" customHeight="1" x14ac:dyDescent="0.15">
      <c r="A29" s="80"/>
      <c r="B29" s="21" t="s">
        <v>45</v>
      </c>
      <c r="C29" s="208">
        <v>99263</v>
      </c>
      <c r="D29" s="208">
        <v>99263</v>
      </c>
      <c r="E29" s="90">
        <v>96021</v>
      </c>
      <c r="F29" s="90">
        <v>91743</v>
      </c>
      <c r="G29" s="90">
        <v>89300</v>
      </c>
      <c r="H29" s="90">
        <v>81490</v>
      </c>
      <c r="I29" s="90">
        <v>82800</v>
      </c>
      <c r="J29" s="90">
        <v>83145</v>
      </c>
      <c r="K29" s="90">
        <v>744649</v>
      </c>
      <c r="L29" s="90">
        <v>68240</v>
      </c>
      <c r="M29" s="492">
        <v>79200</v>
      </c>
      <c r="N29" s="492">
        <v>83160</v>
      </c>
      <c r="O29" s="492">
        <v>85320</v>
      </c>
      <c r="P29" s="492">
        <v>89710</v>
      </c>
      <c r="Q29" s="492">
        <v>95430</v>
      </c>
      <c r="R29" s="492">
        <v>95430</v>
      </c>
      <c r="S29" s="492">
        <v>97342</v>
      </c>
      <c r="T29" s="492">
        <v>93896</v>
      </c>
      <c r="U29" s="492">
        <v>80560</v>
      </c>
    </row>
    <row r="30" spans="1:21" ht="15" customHeight="1" x14ac:dyDescent="0.15">
      <c r="A30" s="80"/>
      <c r="B30" s="21" t="s">
        <v>46</v>
      </c>
      <c r="C30" s="208">
        <v>42788</v>
      </c>
      <c r="D30" s="208">
        <v>44500</v>
      </c>
      <c r="E30" s="90">
        <v>40949</v>
      </c>
      <c r="F30" s="90">
        <v>46668</v>
      </c>
      <c r="G30" s="90">
        <v>48350</v>
      </c>
      <c r="H30" s="90">
        <v>50651</v>
      </c>
      <c r="I30" s="90">
        <v>53927</v>
      </c>
      <c r="J30" s="90">
        <v>52289</v>
      </c>
      <c r="K30" s="90">
        <v>52140</v>
      </c>
      <c r="L30" s="90">
        <v>48014</v>
      </c>
      <c r="M30" s="492">
        <v>45014</v>
      </c>
      <c r="N30" s="492">
        <v>47265</v>
      </c>
      <c r="O30" s="492">
        <v>49630</v>
      </c>
      <c r="P30" s="492">
        <v>47302</v>
      </c>
      <c r="Q30" s="492">
        <v>47430</v>
      </c>
      <c r="R30" s="492">
        <v>47430</v>
      </c>
      <c r="S30" s="492">
        <v>46273</v>
      </c>
      <c r="T30" s="492">
        <v>46851.5</v>
      </c>
      <c r="U30" s="492">
        <v>43606</v>
      </c>
    </row>
    <row r="31" spans="1:21" ht="15" customHeight="1" thickBot="1" x14ac:dyDescent="0.2">
      <c r="A31" s="85"/>
      <c r="B31" s="453" t="s">
        <v>47</v>
      </c>
      <c r="C31" s="457">
        <v>16968</v>
      </c>
      <c r="D31" s="457">
        <v>17439</v>
      </c>
      <c r="E31" s="493">
        <v>16952</v>
      </c>
      <c r="F31" s="493">
        <v>17640</v>
      </c>
      <c r="G31" s="493">
        <v>18069</v>
      </c>
      <c r="H31" s="493">
        <v>12537</v>
      </c>
      <c r="I31" s="493">
        <v>13253</v>
      </c>
      <c r="J31" s="493">
        <v>12895</v>
      </c>
      <c r="K31" s="493">
        <v>15765</v>
      </c>
      <c r="L31" s="493">
        <v>14330</v>
      </c>
      <c r="M31" s="494">
        <v>12476</v>
      </c>
      <c r="N31" s="494">
        <v>13100</v>
      </c>
      <c r="O31" s="494">
        <v>13750</v>
      </c>
      <c r="P31" s="494">
        <v>13240</v>
      </c>
      <c r="Q31" s="494">
        <v>10715</v>
      </c>
      <c r="R31" s="494">
        <v>11220</v>
      </c>
      <c r="S31" s="494">
        <v>12680</v>
      </c>
      <c r="T31" s="494">
        <v>10964</v>
      </c>
      <c r="U31" s="494">
        <v>8689</v>
      </c>
    </row>
    <row r="32" spans="1:21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  <c r="Q35" s="81"/>
      <c r="R35" s="81"/>
      <c r="S35" s="81"/>
      <c r="T35" s="81"/>
      <c r="U35" s="81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  <c r="Q36" s="81"/>
      <c r="R36" s="81"/>
      <c r="S36" s="81"/>
      <c r="T36" s="81"/>
      <c r="U36" s="81"/>
    </row>
    <row r="37" spans="1:21" ht="13.35" customHeight="1" x14ac:dyDescent="0.15">
      <c r="Q37" s="81"/>
      <c r="R37" s="81"/>
      <c r="S37" s="81"/>
      <c r="T37" s="81"/>
      <c r="U37" s="81"/>
    </row>
    <row r="38" spans="1:21" ht="13.35" customHeight="1" x14ac:dyDescent="0.15">
      <c r="Q38" s="81"/>
      <c r="R38" s="81"/>
      <c r="S38" s="81"/>
      <c r="T38" s="81"/>
      <c r="U38" s="81"/>
    </row>
    <row r="39" spans="1:21" ht="13.35" customHeight="1" x14ac:dyDescent="0.15">
      <c r="Q39" s="81"/>
      <c r="R39" s="81"/>
      <c r="S39" s="81"/>
      <c r="T39" s="81"/>
      <c r="U39" s="81"/>
    </row>
    <row r="40" spans="1:21" ht="13.35" customHeight="1" x14ac:dyDescent="0.15">
      <c r="Q40" s="81"/>
      <c r="R40" s="81"/>
      <c r="S40" s="81"/>
      <c r="T40" s="81"/>
      <c r="U40" s="81"/>
    </row>
    <row r="41" spans="1:21" ht="13.35" customHeight="1" x14ac:dyDescent="0.15">
      <c r="U41" s="81"/>
    </row>
    <row r="42" spans="1:21" ht="13.35" customHeight="1" x14ac:dyDescent="0.15">
      <c r="U42" s="81"/>
    </row>
    <row r="43" spans="1:21" ht="13.35" customHeight="1" x14ac:dyDescent="0.15">
      <c r="U43" s="81"/>
    </row>
    <row r="44" spans="1:21" ht="13.35" customHeight="1" x14ac:dyDescent="0.15">
      <c r="U44" s="81"/>
    </row>
    <row r="45" spans="1:21" ht="13.35" customHeight="1" x14ac:dyDescent="0.15">
      <c r="U45" s="81"/>
    </row>
    <row r="46" spans="1:21" ht="13.35" customHeight="1" x14ac:dyDescent="0.15">
      <c r="U46" s="81"/>
    </row>
    <row r="47" spans="1:21" ht="13.35" customHeight="1" x14ac:dyDescent="0.15">
      <c r="U47" s="81"/>
    </row>
    <row r="48" spans="1:21" ht="13.35" customHeight="1" x14ac:dyDescent="0.15">
      <c r="U48" s="81"/>
    </row>
    <row r="49" spans="21:21" ht="13.35" customHeight="1" x14ac:dyDescent="0.15">
      <c r="U49" s="81"/>
    </row>
    <row r="50" spans="21:21" ht="13.35" customHeight="1" x14ac:dyDescent="0.15">
      <c r="U50" s="81"/>
    </row>
    <row r="51" spans="21:21" ht="13.35" customHeight="1" x14ac:dyDescent="0.15">
      <c r="U51" s="81"/>
    </row>
    <row r="52" spans="21:21" ht="13.35" customHeight="1" x14ac:dyDescent="0.15">
      <c r="U52" s="81"/>
    </row>
    <row r="53" spans="21:21" ht="13.35" customHeight="1" x14ac:dyDescent="0.15">
      <c r="U53" s="81"/>
    </row>
    <row r="54" spans="21:21" ht="13.35" customHeight="1" x14ac:dyDescent="0.15">
      <c r="U54" s="81"/>
    </row>
    <row r="55" spans="21:21" ht="13.35" customHeight="1" x14ac:dyDescent="0.15">
      <c r="U55" s="81"/>
    </row>
    <row r="56" spans="21:21" ht="13.35" customHeight="1" x14ac:dyDescent="0.15">
      <c r="U56" s="81"/>
    </row>
    <row r="57" spans="21:21" ht="13.35" customHeight="1" x14ac:dyDescent="0.15">
      <c r="U57" s="81"/>
    </row>
    <row r="58" spans="21:21" ht="13.35" customHeight="1" x14ac:dyDescent="0.15">
      <c r="U58" s="81"/>
    </row>
    <row r="59" spans="21:21" ht="13.35" customHeight="1" x14ac:dyDescent="0.15">
      <c r="U59" s="81"/>
    </row>
    <row r="60" spans="21:21" ht="13.35" customHeight="1" x14ac:dyDescent="0.15">
      <c r="U60" s="81"/>
    </row>
    <row r="61" spans="21:21" ht="13.35" customHeight="1" x14ac:dyDescent="0.15">
      <c r="U61" s="81"/>
    </row>
    <row r="62" spans="21:21" ht="13.35" customHeight="1" x14ac:dyDescent="0.15">
      <c r="U62" s="81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4">
    <tabColor theme="9" tint="0.59999389629810485"/>
  </sheetPr>
  <dimension ref="A2:W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8" style="79" customWidth="1"/>
    <col min="23" max="16384" width="7" style="79"/>
  </cols>
  <sheetData>
    <row r="2" spans="1:23" ht="13.35" customHeight="1" x14ac:dyDescent="0.25">
      <c r="A2" s="216" t="s">
        <v>440</v>
      </c>
      <c r="B2" s="217"/>
    </row>
    <row r="3" spans="1:23" ht="13.35" customHeight="1" x14ac:dyDescent="0.15">
      <c r="A3" s="218" t="s">
        <v>219</v>
      </c>
      <c r="B3" s="218"/>
    </row>
    <row r="4" spans="1:23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3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3" ht="18" customHeight="1" x14ac:dyDescent="0.15">
      <c r="A6" s="1030" t="s">
        <v>93</v>
      </c>
      <c r="B6" s="1030"/>
      <c r="C6" s="662">
        <f t="shared" ref="C6:N6" si="0">(C8+C9+C10+C11+C12+C13+C14+C15+C16+C17+C18+C19+C20+C21+C22+C23+C24+C25+C26+C27+C28+C29+C30+C31)</f>
        <v>1991346</v>
      </c>
      <c r="D6" s="662">
        <f t="shared" si="0"/>
        <v>2074715</v>
      </c>
      <c r="E6" s="663">
        <f t="shared" si="0"/>
        <v>2153141</v>
      </c>
      <c r="F6" s="663">
        <f t="shared" si="0"/>
        <v>2131518</v>
      </c>
      <c r="G6" s="663">
        <f t="shared" si="0"/>
        <v>2213057</v>
      </c>
      <c r="H6" s="663">
        <f t="shared" si="0"/>
        <v>2186978</v>
      </c>
      <c r="I6" s="663">
        <f t="shared" si="0"/>
        <v>2298432</v>
      </c>
      <c r="J6" s="663">
        <f t="shared" si="0"/>
        <v>2401633</v>
      </c>
      <c r="K6" s="663">
        <f t="shared" si="0"/>
        <v>2499032</v>
      </c>
      <c r="L6" s="663">
        <f t="shared" si="0"/>
        <v>2629566</v>
      </c>
      <c r="M6" s="663">
        <f t="shared" si="0"/>
        <v>2764884</v>
      </c>
      <c r="N6" s="663">
        <f t="shared" si="0"/>
        <v>2876803</v>
      </c>
      <c r="O6" s="663">
        <f t="shared" ref="O6:U6" si="1">(O8+O9+O10+O11+O12+O13+O14+O15+O16+O17+O18+O19+O20+O21+O22+O23+O24+O25+O26+O27+O28+O29+O30+O31)</f>
        <v>3073656</v>
      </c>
      <c r="P6" s="663">
        <f t="shared" si="1"/>
        <v>3090907</v>
      </c>
      <c r="Q6" s="663">
        <f t="shared" si="1"/>
        <v>3284606.4369907742</v>
      </c>
      <c r="R6" s="663">
        <f t="shared" si="1"/>
        <v>3191164.0689750351</v>
      </c>
      <c r="S6" s="663">
        <f t="shared" si="1"/>
        <v>3314890.5509742717</v>
      </c>
      <c r="T6" s="663">
        <f t="shared" ref="T6" si="2">(T8+T9+T10+T11+T12+T13+T14+T15+T16+T17+T18+T19+T20+T21+T22+T23+T24+T25+T26+T27+T28+T29+T30+T31)</f>
        <v>3458391.6204906497</v>
      </c>
      <c r="U6" s="663">
        <f t="shared" si="1"/>
        <v>3775007.7770202444</v>
      </c>
    </row>
    <row r="7" spans="1:23" ht="3" customHeight="1" x14ac:dyDescent="0.15">
      <c r="A7" s="80"/>
      <c r="B7" s="81"/>
      <c r="C7" s="209"/>
      <c r="D7" s="209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</row>
    <row r="8" spans="1:23" ht="15" customHeight="1" x14ac:dyDescent="0.15">
      <c r="A8" s="80"/>
      <c r="B8" s="21" t="s">
        <v>19</v>
      </c>
      <c r="C8" s="208">
        <v>5736</v>
      </c>
      <c r="D8" s="208">
        <v>7869</v>
      </c>
      <c r="E8" s="90">
        <v>9080</v>
      </c>
      <c r="F8" s="90">
        <v>10918</v>
      </c>
      <c r="G8" s="90">
        <v>11209</v>
      </c>
      <c r="H8" s="90">
        <v>14190</v>
      </c>
      <c r="I8" s="90">
        <v>15640</v>
      </c>
      <c r="J8" s="90">
        <v>19998</v>
      </c>
      <c r="K8" s="90">
        <v>24652</v>
      </c>
      <c r="L8" s="90">
        <v>21552</v>
      </c>
      <c r="M8" s="492">
        <v>20650</v>
      </c>
      <c r="N8" s="492">
        <v>6572</v>
      </c>
      <c r="O8" s="492">
        <v>7991</v>
      </c>
      <c r="P8" s="492">
        <v>6650</v>
      </c>
      <c r="Q8" s="492">
        <v>6339</v>
      </c>
      <c r="R8" s="492">
        <v>6827.8</v>
      </c>
      <c r="S8" s="492">
        <v>6016</v>
      </c>
      <c r="T8" s="492">
        <v>5942</v>
      </c>
      <c r="U8" s="492">
        <v>5883</v>
      </c>
    </row>
    <row r="9" spans="1:23" ht="15" customHeight="1" x14ac:dyDescent="0.15">
      <c r="A9" s="80"/>
      <c r="B9" s="21" t="s">
        <v>20</v>
      </c>
      <c r="C9" s="208">
        <v>152979</v>
      </c>
      <c r="D9" s="208">
        <v>170014</v>
      </c>
      <c r="E9" s="90">
        <v>145669</v>
      </c>
      <c r="F9" s="90">
        <v>149359</v>
      </c>
      <c r="G9" s="90">
        <v>135724</v>
      </c>
      <c r="H9" s="90">
        <v>137639</v>
      </c>
      <c r="I9" s="90">
        <v>122597</v>
      </c>
      <c r="J9" s="90">
        <v>139342</v>
      </c>
      <c r="K9" s="90">
        <v>130455</v>
      </c>
      <c r="L9" s="90">
        <v>120101</v>
      </c>
      <c r="M9" s="492">
        <v>112784</v>
      </c>
      <c r="N9" s="492">
        <v>90860</v>
      </c>
      <c r="O9" s="492">
        <v>110734</v>
      </c>
      <c r="P9" s="492">
        <v>105011</v>
      </c>
      <c r="Q9" s="492">
        <v>113620.03612707199</v>
      </c>
      <c r="R9" s="492">
        <v>114836.53633406</v>
      </c>
      <c r="S9" s="492">
        <v>116132.96516227201</v>
      </c>
      <c r="T9" s="492">
        <v>114661.91179065</v>
      </c>
      <c r="U9" s="492">
        <v>114622.67702024401</v>
      </c>
      <c r="W9" s="87"/>
    </row>
    <row r="10" spans="1:23" ht="15" customHeight="1" x14ac:dyDescent="0.15">
      <c r="A10" s="80"/>
      <c r="B10" s="21" t="s">
        <v>21</v>
      </c>
      <c r="C10" s="208">
        <v>33542</v>
      </c>
      <c r="D10" s="208">
        <v>31247</v>
      </c>
      <c r="E10" s="90">
        <v>39613</v>
      </c>
      <c r="F10" s="90">
        <v>26657</v>
      </c>
      <c r="G10" s="90">
        <v>27764</v>
      </c>
      <c r="H10" s="90">
        <v>29463</v>
      </c>
      <c r="I10" s="90">
        <v>29848</v>
      </c>
      <c r="J10" s="90">
        <v>28328</v>
      </c>
      <c r="K10" s="90">
        <v>32765</v>
      </c>
      <c r="L10" s="90">
        <v>34051</v>
      </c>
      <c r="M10" s="90">
        <v>28202</v>
      </c>
      <c r="N10" s="90">
        <v>29575</v>
      </c>
      <c r="O10" s="90">
        <v>29483</v>
      </c>
      <c r="P10" s="90">
        <v>30218</v>
      </c>
      <c r="Q10" s="90">
        <v>31654</v>
      </c>
      <c r="R10" s="90">
        <v>29989.179858279316</v>
      </c>
      <c r="S10" s="90">
        <v>29327.577072</v>
      </c>
      <c r="T10" s="90">
        <v>30240</v>
      </c>
      <c r="U10" s="90">
        <v>29125</v>
      </c>
      <c r="W10" s="87"/>
    </row>
    <row r="11" spans="1:23" ht="15" customHeight="1" x14ac:dyDescent="0.15">
      <c r="A11" s="80"/>
      <c r="B11" s="21" t="s">
        <v>22</v>
      </c>
      <c r="C11" s="208">
        <v>139090</v>
      </c>
      <c r="D11" s="208">
        <v>144342</v>
      </c>
      <c r="E11" s="90">
        <v>150446</v>
      </c>
      <c r="F11" s="90">
        <v>154816</v>
      </c>
      <c r="G11" s="90">
        <v>160211</v>
      </c>
      <c r="H11" s="90">
        <v>166714</v>
      </c>
      <c r="I11" s="90">
        <v>175710</v>
      </c>
      <c r="J11" s="90">
        <v>178913</v>
      </c>
      <c r="K11" s="90">
        <v>185442</v>
      </c>
      <c r="L11" s="90">
        <v>234537</v>
      </c>
      <c r="M11" s="492">
        <v>253558</v>
      </c>
      <c r="N11" s="492">
        <v>264408</v>
      </c>
      <c r="O11" s="492">
        <v>298028</v>
      </c>
      <c r="P11" s="492">
        <v>306250</v>
      </c>
      <c r="Q11" s="492">
        <v>309578</v>
      </c>
      <c r="R11" s="492">
        <v>326814</v>
      </c>
      <c r="S11" s="492">
        <v>337947</v>
      </c>
      <c r="T11" s="492">
        <v>346595</v>
      </c>
      <c r="U11" s="492">
        <v>354779</v>
      </c>
      <c r="W11" s="87"/>
    </row>
    <row r="12" spans="1:23" ht="15" customHeight="1" x14ac:dyDescent="0.15">
      <c r="A12" s="80"/>
      <c r="B12" s="21" t="s">
        <v>23</v>
      </c>
      <c r="C12" s="208">
        <v>84639</v>
      </c>
      <c r="D12" s="208">
        <v>98925</v>
      </c>
      <c r="E12" s="90">
        <v>105153</v>
      </c>
      <c r="F12" s="90">
        <v>105587</v>
      </c>
      <c r="G12" s="90">
        <v>108232</v>
      </c>
      <c r="H12" s="90">
        <v>116202</v>
      </c>
      <c r="I12" s="90">
        <v>119828</v>
      </c>
      <c r="J12" s="90">
        <v>119415</v>
      </c>
      <c r="K12" s="90">
        <v>142525</v>
      </c>
      <c r="L12" s="90">
        <v>148397</v>
      </c>
      <c r="M12" s="492">
        <v>162359</v>
      </c>
      <c r="N12" s="492">
        <v>155454</v>
      </c>
      <c r="O12" s="492">
        <v>147970</v>
      </c>
      <c r="P12" s="492">
        <v>145709</v>
      </c>
      <c r="Q12" s="492">
        <v>150866</v>
      </c>
      <c r="R12" s="492">
        <v>131905</v>
      </c>
      <c r="S12" s="492">
        <v>138143.4</v>
      </c>
      <c r="T12" s="492">
        <v>142637</v>
      </c>
      <c r="U12" s="492">
        <v>139710.1</v>
      </c>
      <c r="W12" s="87"/>
    </row>
    <row r="13" spans="1:23" ht="15" customHeight="1" x14ac:dyDescent="0.15">
      <c r="A13" s="80"/>
      <c r="B13" s="21" t="s">
        <v>27</v>
      </c>
      <c r="C13" s="208">
        <v>18668</v>
      </c>
      <c r="D13" s="208">
        <v>19397</v>
      </c>
      <c r="E13" s="90">
        <v>19950</v>
      </c>
      <c r="F13" s="90">
        <v>19849</v>
      </c>
      <c r="G13" s="90">
        <v>20993</v>
      </c>
      <c r="H13" s="90">
        <v>22991</v>
      </c>
      <c r="I13" s="90">
        <v>23235</v>
      </c>
      <c r="J13" s="90">
        <v>24958</v>
      </c>
      <c r="K13" s="90">
        <v>27777</v>
      </c>
      <c r="L13" s="90">
        <v>29076</v>
      </c>
      <c r="M13" s="90">
        <v>28474</v>
      </c>
      <c r="N13" s="90">
        <v>31085</v>
      </c>
      <c r="O13" s="90">
        <v>33563</v>
      </c>
      <c r="P13" s="90">
        <v>33636</v>
      </c>
      <c r="Q13" s="90">
        <v>34042</v>
      </c>
      <c r="R13" s="90">
        <v>30202</v>
      </c>
      <c r="S13" s="90">
        <v>28738</v>
      </c>
      <c r="T13" s="90">
        <v>32121</v>
      </c>
      <c r="U13" s="90">
        <v>35262</v>
      </c>
      <c r="W13" s="87"/>
    </row>
    <row r="14" spans="1:23" ht="15" customHeight="1" x14ac:dyDescent="0.15">
      <c r="A14" s="80"/>
      <c r="B14" s="21" t="s">
        <v>28</v>
      </c>
      <c r="C14" s="208">
        <v>34091</v>
      </c>
      <c r="D14" s="208">
        <v>32063</v>
      </c>
      <c r="E14" s="90">
        <v>30399</v>
      </c>
      <c r="F14" s="90">
        <v>30933</v>
      </c>
      <c r="G14" s="90">
        <v>32536</v>
      </c>
      <c r="H14" s="90">
        <v>33286</v>
      </c>
      <c r="I14" s="90">
        <v>34841</v>
      </c>
      <c r="J14" s="90">
        <v>35664</v>
      </c>
      <c r="K14" s="90">
        <v>36073</v>
      </c>
      <c r="L14" s="90">
        <v>36192</v>
      </c>
      <c r="M14" s="492">
        <v>38450</v>
      </c>
      <c r="N14" s="492">
        <v>41738</v>
      </c>
      <c r="O14" s="492">
        <v>42272</v>
      </c>
      <c r="P14" s="492">
        <v>49016</v>
      </c>
      <c r="Q14" s="492">
        <v>49555</v>
      </c>
      <c r="R14" s="492">
        <v>49768</v>
      </c>
      <c r="S14" s="492">
        <v>60397</v>
      </c>
      <c r="T14" s="492">
        <v>61807</v>
      </c>
      <c r="U14" s="492">
        <v>60603</v>
      </c>
      <c r="W14" s="87"/>
    </row>
    <row r="15" spans="1:23" ht="15" customHeight="1" x14ac:dyDescent="0.15">
      <c r="A15" s="80"/>
      <c r="B15" s="21" t="s">
        <v>29</v>
      </c>
      <c r="C15" s="208">
        <v>670896</v>
      </c>
      <c r="D15" s="208">
        <v>687025</v>
      </c>
      <c r="E15" s="90">
        <v>752628</v>
      </c>
      <c r="F15" s="90">
        <v>750189</v>
      </c>
      <c r="G15" s="90">
        <v>806438</v>
      </c>
      <c r="H15" s="90">
        <v>716445</v>
      </c>
      <c r="I15" s="90">
        <v>771492</v>
      </c>
      <c r="J15" s="90">
        <v>815897</v>
      </c>
      <c r="K15" s="90">
        <v>871136</v>
      </c>
      <c r="L15" s="90">
        <v>929600</v>
      </c>
      <c r="M15" s="492">
        <v>989849</v>
      </c>
      <c r="N15" s="492">
        <v>1027092</v>
      </c>
      <c r="O15" s="492">
        <v>1132149</v>
      </c>
      <c r="P15" s="492">
        <v>1127542</v>
      </c>
      <c r="Q15" s="492">
        <v>1178439</v>
      </c>
      <c r="R15" s="492">
        <v>1147785.67</v>
      </c>
      <c r="S15" s="492">
        <v>1182774</v>
      </c>
      <c r="T15" s="492">
        <v>1241576.4887000001</v>
      </c>
      <c r="U15" s="492">
        <v>1474086.3</v>
      </c>
      <c r="W15" s="87"/>
    </row>
    <row r="16" spans="1:23" ht="15" customHeight="1" x14ac:dyDescent="0.15">
      <c r="A16" s="80"/>
      <c r="B16" s="21" t="s">
        <v>30</v>
      </c>
      <c r="C16" s="208">
        <v>33677</v>
      </c>
      <c r="D16" s="208">
        <v>32195</v>
      </c>
      <c r="E16" s="90">
        <v>10888</v>
      </c>
      <c r="F16" s="90">
        <v>24262</v>
      </c>
      <c r="G16" s="90">
        <v>27101</v>
      </c>
      <c r="H16" s="90">
        <v>34977</v>
      </c>
      <c r="I16" s="90">
        <v>38138</v>
      </c>
      <c r="J16" s="90">
        <v>33913</v>
      </c>
      <c r="K16" s="90">
        <v>33367</v>
      </c>
      <c r="L16" s="90">
        <v>41179</v>
      </c>
      <c r="M16" s="90">
        <v>51202</v>
      </c>
      <c r="N16" s="90">
        <v>66046</v>
      </c>
      <c r="O16" s="90">
        <v>93401</v>
      </c>
      <c r="P16" s="90">
        <v>102194</v>
      </c>
      <c r="Q16" s="90">
        <v>212080</v>
      </c>
      <c r="R16" s="90">
        <v>218375</v>
      </c>
      <c r="S16" s="90">
        <v>246350</v>
      </c>
      <c r="T16" s="90">
        <v>280296</v>
      </c>
      <c r="U16" s="90">
        <v>325151</v>
      </c>
      <c r="W16" s="87"/>
    </row>
    <row r="17" spans="1:23" ht="15" customHeight="1" x14ac:dyDescent="0.15">
      <c r="A17" s="80"/>
      <c r="B17" s="21" t="s">
        <v>31</v>
      </c>
      <c r="C17" s="208">
        <v>207248</v>
      </c>
      <c r="D17" s="208">
        <v>212324</v>
      </c>
      <c r="E17" s="90">
        <v>213191</v>
      </c>
      <c r="F17" s="90">
        <v>208343</v>
      </c>
      <c r="G17" s="90">
        <v>216791</v>
      </c>
      <c r="H17" s="90">
        <v>211314</v>
      </c>
      <c r="I17" s="90">
        <v>186646</v>
      </c>
      <c r="J17" s="90">
        <v>168580</v>
      </c>
      <c r="K17" s="90">
        <v>157253</v>
      </c>
      <c r="L17" s="90">
        <v>178281</v>
      </c>
      <c r="M17" s="492">
        <v>186154</v>
      </c>
      <c r="N17" s="492">
        <v>195634</v>
      </c>
      <c r="O17" s="492">
        <v>207816</v>
      </c>
      <c r="P17" s="492">
        <v>219610</v>
      </c>
      <c r="Q17" s="492">
        <v>208424</v>
      </c>
      <c r="R17" s="492">
        <v>208063</v>
      </c>
      <c r="S17" s="492">
        <v>211032</v>
      </c>
      <c r="T17" s="492">
        <v>211891</v>
      </c>
      <c r="U17" s="492">
        <v>203305</v>
      </c>
      <c r="W17" s="87"/>
    </row>
    <row r="18" spans="1:23" ht="15" customHeight="1" x14ac:dyDescent="0.15">
      <c r="A18" s="80"/>
      <c r="B18" s="21" t="s">
        <v>32</v>
      </c>
      <c r="C18" s="208">
        <v>42504</v>
      </c>
      <c r="D18" s="208">
        <v>57967</v>
      </c>
      <c r="E18" s="90">
        <v>62155</v>
      </c>
      <c r="F18" s="90">
        <v>48615</v>
      </c>
      <c r="G18" s="90">
        <v>57733</v>
      </c>
      <c r="H18" s="90">
        <v>63216</v>
      </c>
      <c r="I18" s="90">
        <v>68788</v>
      </c>
      <c r="J18" s="90">
        <v>70533</v>
      </c>
      <c r="K18" s="90">
        <v>60559</v>
      </c>
      <c r="L18" s="90">
        <v>54680</v>
      </c>
      <c r="M18" s="492">
        <v>50254</v>
      </c>
      <c r="N18" s="492">
        <v>31465</v>
      </c>
      <c r="O18" s="492">
        <v>34316</v>
      </c>
      <c r="P18" s="492">
        <v>34195</v>
      </c>
      <c r="Q18" s="492">
        <v>36228</v>
      </c>
      <c r="R18" s="492">
        <v>36484</v>
      </c>
      <c r="S18" s="492">
        <v>38656</v>
      </c>
      <c r="T18" s="492">
        <v>38987</v>
      </c>
      <c r="U18" s="492">
        <v>38740</v>
      </c>
      <c r="W18" s="87"/>
    </row>
    <row r="19" spans="1:23" ht="15" customHeight="1" x14ac:dyDescent="0.15">
      <c r="A19" s="80"/>
      <c r="B19" s="21" t="s">
        <v>33</v>
      </c>
      <c r="C19" s="208">
        <v>59570</v>
      </c>
      <c r="D19" s="208">
        <v>58120</v>
      </c>
      <c r="E19" s="90">
        <v>58844</v>
      </c>
      <c r="F19" s="90">
        <v>54863</v>
      </c>
      <c r="G19" s="90">
        <v>54207</v>
      </c>
      <c r="H19" s="90">
        <v>62646</v>
      </c>
      <c r="I19" s="90">
        <v>64691</v>
      </c>
      <c r="J19" s="90">
        <v>72184</v>
      </c>
      <c r="K19" s="90">
        <v>80903</v>
      </c>
      <c r="L19" s="90">
        <v>83141</v>
      </c>
      <c r="M19" s="492">
        <v>88757</v>
      </c>
      <c r="N19" s="492">
        <v>97680</v>
      </c>
      <c r="O19" s="492">
        <v>106651</v>
      </c>
      <c r="P19" s="492">
        <v>102607</v>
      </c>
      <c r="Q19" s="492">
        <v>114370.82004178473</v>
      </c>
      <c r="R19" s="492">
        <v>105858</v>
      </c>
      <c r="S19" s="492">
        <v>116573</v>
      </c>
      <c r="T19" s="492">
        <v>122779</v>
      </c>
      <c r="U19" s="492">
        <v>127223</v>
      </c>
      <c r="W19" s="87"/>
    </row>
    <row r="20" spans="1:23" ht="15" customHeight="1" x14ac:dyDescent="0.15">
      <c r="A20" s="80"/>
      <c r="B20" s="21" t="s">
        <v>34</v>
      </c>
      <c r="C20" s="208">
        <v>59124</v>
      </c>
      <c r="D20" s="208">
        <v>53014</v>
      </c>
      <c r="E20" s="90">
        <v>49515</v>
      </c>
      <c r="F20" s="90">
        <v>48110</v>
      </c>
      <c r="G20" s="90">
        <v>43753</v>
      </c>
      <c r="H20" s="90">
        <v>47029</v>
      </c>
      <c r="I20" s="90">
        <v>41748</v>
      </c>
      <c r="J20" s="90">
        <v>41090</v>
      </c>
      <c r="K20" s="90">
        <v>37437</v>
      </c>
      <c r="L20" s="90">
        <v>38621</v>
      </c>
      <c r="M20" s="492">
        <v>42079</v>
      </c>
      <c r="N20" s="492">
        <v>43268</v>
      </c>
      <c r="O20" s="492">
        <v>42772</v>
      </c>
      <c r="P20" s="492">
        <v>43012</v>
      </c>
      <c r="Q20" s="492">
        <v>44440</v>
      </c>
      <c r="R20" s="492">
        <v>40726.149999999994</v>
      </c>
      <c r="S20" s="492">
        <v>40870.400000000001</v>
      </c>
      <c r="T20" s="492">
        <v>35892.300000000003</v>
      </c>
      <c r="U20" s="492">
        <v>34887</v>
      </c>
      <c r="W20" s="87"/>
    </row>
    <row r="21" spans="1:23" ht="15" customHeight="1" x14ac:dyDescent="0.15">
      <c r="A21" s="80"/>
      <c r="B21" s="21" t="s">
        <v>35</v>
      </c>
      <c r="C21" s="208">
        <v>74147</v>
      </c>
      <c r="D21" s="208">
        <v>75679</v>
      </c>
      <c r="E21" s="90">
        <v>71886</v>
      </c>
      <c r="F21" s="90">
        <v>72778</v>
      </c>
      <c r="G21" s="90">
        <v>72373</v>
      </c>
      <c r="H21" s="90">
        <v>79886</v>
      </c>
      <c r="I21" s="90">
        <v>115045</v>
      </c>
      <c r="J21" s="90">
        <v>136298</v>
      </c>
      <c r="K21" s="90">
        <v>140564</v>
      </c>
      <c r="L21" s="90">
        <v>153230</v>
      </c>
      <c r="M21" s="492">
        <v>179746</v>
      </c>
      <c r="N21" s="492">
        <v>209932</v>
      </c>
      <c r="O21" s="492">
        <v>202875</v>
      </c>
      <c r="P21" s="492">
        <v>210205</v>
      </c>
      <c r="Q21" s="492">
        <v>198540</v>
      </c>
      <c r="R21" s="492">
        <v>203325</v>
      </c>
      <c r="S21" s="492">
        <v>205510</v>
      </c>
      <c r="T21" s="492">
        <v>214046</v>
      </c>
      <c r="U21" s="492">
        <v>218204</v>
      </c>
      <c r="W21" s="87"/>
    </row>
    <row r="22" spans="1:23" ht="15" customHeight="1" x14ac:dyDescent="0.15">
      <c r="A22" s="80"/>
      <c r="B22" s="21" t="s">
        <v>36</v>
      </c>
      <c r="C22" s="208">
        <v>8360</v>
      </c>
      <c r="D22" s="208">
        <v>8564</v>
      </c>
      <c r="E22" s="90">
        <v>8440</v>
      </c>
      <c r="F22" s="90">
        <v>8278</v>
      </c>
      <c r="G22" s="90">
        <v>8228</v>
      </c>
      <c r="H22" s="90">
        <v>8362</v>
      </c>
      <c r="I22" s="90">
        <v>9442</v>
      </c>
      <c r="J22" s="90">
        <v>10196</v>
      </c>
      <c r="K22" s="90">
        <v>14259</v>
      </c>
      <c r="L22" s="90">
        <v>12897</v>
      </c>
      <c r="M22" s="492">
        <v>13571</v>
      </c>
      <c r="N22" s="492">
        <v>15778</v>
      </c>
      <c r="O22" s="492">
        <v>21597</v>
      </c>
      <c r="P22" s="492">
        <v>27007</v>
      </c>
      <c r="Q22" s="492">
        <v>26011</v>
      </c>
      <c r="R22" s="492">
        <v>21353</v>
      </c>
      <c r="S22" s="492">
        <v>25858</v>
      </c>
      <c r="T22" s="492">
        <v>26968</v>
      </c>
      <c r="U22" s="492">
        <v>27989</v>
      </c>
      <c r="W22" s="87"/>
    </row>
    <row r="23" spans="1:23" ht="15" customHeight="1" x14ac:dyDescent="0.15">
      <c r="A23" s="80"/>
      <c r="B23" s="21" t="s">
        <v>37</v>
      </c>
      <c r="C23" s="208">
        <v>8680</v>
      </c>
      <c r="D23" s="208">
        <v>8081</v>
      </c>
      <c r="E23" s="90">
        <v>13017</v>
      </c>
      <c r="F23" s="90">
        <v>16309</v>
      </c>
      <c r="G23" s="90">
        <v>15257</v>
      </c>
      <c r="H23" s="90">
        <v>17790</v>
      </c>
      <c r="I23" s="90">
        <v>21907</v>
      </c>
      <c r="J23" s="90">
        <v>51387</v>
      </c>
      <c r="K23" s="90">
        <v>54494</v>
      </c>
      <c r="L23" s="90">
        <v>59747</v>
      </c>
      <c r="M23" s="492">
        <v>63535</v>
      </c>
      <c r="N23" s="492">
        <v>65876</v>
      </c>
      <c r="O23" s="492">
        <v>66586</v>
      </c>
      <c r="P23" s="492">
        <v>68005</v>
      </c>
      <c r="Q23" s="492">
        <v>68881</v>
      </c>
      <c r="R23" s="492">
        <v>69594</v>
      </c>
      <c r="S23" s="492">
        <v>69763</v>
      </c>
      <c r="T23" s="492">
        <v>70732</v>
      </c>
      <c r="U23" s="492">
        <v>70781</v>
      </c>
      <c r="W23" s="87"/>
    </row>
    <row r="24" spans="1:23" ht="15" customHeight="1" x14ac:dyDescent="0.15">
      <c r="A24" s="80"/>
      <c r="B24" s="21" t="s">
        <v>38</v>
      </c>
      <c r="C24" s="208">
        <v>70324</v>
      </c>
      <c r="D24" s="208">
        <v>68753</v>
      </c>
      <c r="E24" s="90">
        <v>72178</v>
      </c>
      <c r="F24" s="90">
        <v>71902</v>
      </c>
      <c r="G24" s="90">
        <v>74631</v>
      </c>
      <c r="H24" s="90">
        <v>73600</v>
      </c>
      <c r="I24" s="90">
        <v>82863</v>
      </c>
      <c r="J24" s="90">
        <v>89760</v>
      </c>
      <c r="K24" s="90">
        <v>90100</v>
      </c>
      <c r="L24" s="90">
        <v>53101</v>
      </c>
      <c r="M24" s="492">
        <v>52336</v>
      </c>
      <c r="N24" s="492">
        <v>55804</v>
      </c>
      <c r="O24" s="492">
        <v>52959</v>
      </c>
      <c r="P24" s="492">
        <v>56117</v>
      </c>
      <c r="Q24" s="492">
        <v>62319</v>
      </c>
      <c r="R24" s="492">
        <v>54161</v>
      </c>
      <c r="S24" s="492">
        <v>57183.408739999999</v>
      </c>
      <c r="T24" s="492">
        <v>61979.82</v>
      </c>
      <c r="U24" s="492">
        <v>67426</v>
      </c>
      <c r="W24" s="87"/>
    </row>
    <row r="25" spans="1:23" ht="15" customHeight="1" x14ac:dyDescent="0.15">
      <c r="A25" s="80"/>
      <c r="B25" s="21" t="s">
        <v>39</v>
      </c>
      <c r="C25" s="208">
        <v>50014</v>
      </c>
      <c r="D25" s="208">
        <v>49653</v>
      </c>
      <c r="E25" s="90">
        <v>56896</v>
      </c>
      <c r="F25" s="90">
        <v>57388</v>
      </c>
      <c r="G25" s="90">
        <v>60425</v>
      </c>
      <c r="H25" s="90">
        <v>68563</v>
      </c>
      <c r="I25" s="90">
        <v>78775</v>
      </c>
      <c r="J25" s="90">
        <v>68365</v>
      </c>
      <c r="K25" s="90">
        <v>68786</v>
      </c>
      <c r="L25" s="90">
        <v>68452</v>
      </c>
      <c r="M25" s="492">
        <v>68592</v>
      </c>
      <c r="N25" s="492">
        <v>69841</v>
      </c>
      <c r="O25" s="492">
        <v>70374</v>
      </c>
      <c r="P25" s="492">
        <v>67544</v>
      </c>
      <c r="Q25" s="492">
        <v>71343</v>
      </c>
      <c r="R25" s="492">
        <v>70472.479999999996</v>
      </c>
      <c r="S25" s="492">
        <v>65607.8</v>
      </c>
      <c r="T25" s="492">
        <v>60118.1</v>
      </c>
      <c r="U25" s="492">
        <v>55581.7</v>
      </c>
      <c r="W25" s="87"/>
    </row>
    <row r="26" spans="1:23" ht="15" customHeight="1" x14ac:dyDescent="0.15">
      <c r="A26" s="80"/>
      <c r="B26" s="21" t="s">
        <v>42</v>
      </c>
      <c r="C26" s="208">
        <v>68518</v>
      </c>
      <c r="D26" s="208">
        <v>85572</v>
      </c>
      <c r="E26" s="90">
        <v>103885</v>
      </c>
      <c r="F26" s="90">
        <v>85657</v>
      </c>
      <c r="G26" s="90">
        <v>85163</v>
      </c>
      <c r="H26" s="90">
        <v>79138</v>
      </c>
      <c r="I26" s="90">
        <v>85945</v>
      </c>
      <c r="J26" s="90">
        <v>90217</v>
      </c>
      <c r="K26" s="90">
        <v>102863</v>
      </c>
      <c r="L26" s="90">
        <v>112898</v>
      </c>
      <c r="M26" s="492">
        <v>127768</v>
      </c>
      <c r="N26" s="492">
        <v>154212</v>
      </c>
      <c r="O26" s="492">
        <v>144583</v>
      </c>
      <c r="P26" s="492">
        <v>108714</v>
      </c>
      <c r="Q26" s="492">
        <v>120446</v>
      </c>
      <c r="R26" s="492">
        <v>91405</v>
      </c>
      <c r="S26" s="492">
        <v>104462</v>
      </c>
      <c r="T26" s="492">
        <v>128736</v>
      </c>
      <c r="U26" s="492">
        <v>148458</v>
      </c>
      <c r="W26" s="87"/>
    </row>
    <row r="27" spans="1:23" ht="15" customHeight="1" x14ac:dyDescent="0.15">
      <c r="A27" s="80"/>
      <c r="B27" s="21" t="s">
        <v>43</v>
      </c>
      <c r="C27" s="208">
        <v>61930</v>
      </c>
      <c r="D27" s="208">
        <v>65520</v>
      </c>
      <c r="E27" s="90">
        <v>67990</v>
      </c>
      <c r="F27" s="90">
        <v>70540</v>
      </c>
      <c r="G27" s="90">
        <v>75600</v>
      </c>
      <c r="H27" s="90">
        <v>78270</v>
      </c>
      <c r="I27" s="90">
        <v>77874</v>
      </c>
      <c r="J27" s="90">
        <v>80049</v>
      </c>
      <c r="K27" s="90">
        <v>78825</v>
      </c>
      <c r="L27" s="90">
        <v>80179</v>
      </c>
      <c r="M27" s="492">
        <v>71591</v>
      </c>
      <c r="N27" s="492">
        <v>76134</v>
      </c>
      <c r="O27" s="492">
        <v>76729</v>
      </c>
      <c r="P27" s="492">
        <v>77010</v>
      </c>
      <c r="Q27" s="492">
        <v>77140</v>
      </c>
      <c r="R27" s="492">
        <v>77325</v>
      </c>
      <c r="S27" s="492">
        <v>77120</v>
      </c>
      <c r="T27" s="492">
        <v>77210</v>
      </c>
      <c r="U27" s="492">
        <v>76790</v>
      </c>
      <c r="W27" s="87"/>
    </row>
    <row r="28" spans="1:23" ht="15" customHeight="1" x14ac:dyDescent="0.15">
      <c r="A28" s="80"/>
      <c r="B28" s="79" t="s">
        <v>44</v>
      </c>
      <c r="C28" s="208">
        <v>57291</v>
      </c>
      <c r="D28" s="208">
        <v>59772</v>
      </c>
      <c r="E28" s="90">
        <v>60709</v>
      </c>
      <c r="F28" s="90">
        <v>61993</v>
      </c>
      <c r="G28" s="90">
        <v>59283</v>
      </c>
      <c r="H28" s="90">
        <v>60312</v>
      </c>
      <c r="I28" s="90">
        <v>58235</v>
      </c>
      <c r="J28" s="90">
        <v>47912</v>
      </c>
      <c r="K28" s="90">
        <v>46967</v>
      </c>
      <c r="L28" s="90">
        <v>55436</v>
      </c>
      <c r="M28" s="492">
        <v>53943</v>
      </c>
      <c r="N28" s="492">
        <v>59422</v>
      </c>
      <c r="O28" s="492">
        <v>59704</v>
      </c>
      <c r="P28" s="492">
        <v>67277</v>
      </c>
      <c r="Q28" s="492">
        <v>70713</v>
      </c>
      <c r="R28" s="492">
        <v>67171</v>
      </c>
      <c r="S28" s="492">
        <v>74226</v>
      </c>
      <c r="T28" s="492">
        <v>74443</v>
      </c>
      <c r="U28" s="492">
        <v>77484</v>
      </c>
      <c r="W28" s="87"/>
    </row>
    <row r="29" spans="1:23" ht="15" customHeight="1" x14ac:dyDescent="0.15">
      <c r="A29" s="80"/>
      <c r="B29" s="21" t="s">
        <v>45</v>
      </c>
      <c r="C29" s="208">
        <v>30732</v>
      </c>
      <c r="D29" s="208">
        <v>28215</v>
      </c>
      <c r="E29" s="90">
        <v>29327</v>
      </c>
      <c r="F29" s="90">
        <v>31280</v>
      </c>
      <c r="G29" s="90">
        <v>32759</v>
      </c>
      <c r="H29" s="90">
        <v>37863</v>
      </c>
      <c r="I29" s="90">
        <v>45225</v>
      </c>
      <c r="J29" s="90">
        <v>47774</v>
      </c>
      <c r="K29" s="90">
        <v>49718</v>
      </c>
      <c r="L29" s="90">
        <v>50870</v>
      </c>
      <c r="M29" s="492">
        <v>46770</v>
      </c>
      <c r="N29" s="492">
        <v>49351</v>
      </c>
      <c r="O29" s="492">
        <v>55401</v>
      </c>
      <c r="P29" s="492">
        <v>65574</v>
      </c>
      <c r="Q29" s="492">
        <v>60322</v>
      </c>
      <c r="R29" s="492">
        <v>54911.252782695839</v>
      </c>
      <c r="S29" s="492">
        <v>47120</v>
      </c>
      <c r="T29" s="492">
        <v>44014</v>
      </c>
      <c r="U29" s="492">
        <v>47114</v>
      </c>
      <c r="W29" s="87"/>
    </row>
    <row r="30" spans="1:23" ht="15" customHeight="1" x14ac:dyDescent="0.15">
      <c r="A30" s="80"/>
      <c r="B30" s="21" t="s">
        <v>46</v>
      </c>
      <c r="C30" s="208">
        <v>15411</v>
      </c>
      <c r="D30" s="208">
        <v>16336</v>
      </c>
      <c r="E30" s="90">
        <v>17156</v>
      </c>
      <c r="F30" s="90">
        <v>18211</v>
      </c>
      <c r="G30" s="90">
        <v>20564</v>
      </c>
      <c r="H30" s="90">
        <v>22341</v>
      </c>
      <c r="I30" s="90">
        <v>24618</v>
      </c>
      <c r="J30" s="90">
        <v>24595</v>
      </c>
      <c r="K30" s="90">
        <v>24998</v>
      </c>
      <c r="L30" s="90">
        <v>25440</v>
      </c>
      <c r="M30" s="492">
        <v>26496</v>
      </c>
      <c r="N30" s="492">
        <v>27683</v>
      </c>
      <c r="O30" s="492">
        <v>21547</v>
      </c>
      <c r="P30" s="492">
        <v>23330</v>
      </c>
      <c r="Q30" s="492">
        <v>21738.5808219178</v>
      </c>
      <c r="R30" s="492">
        <v>16326</v>
      </c>
      <c r="S30" s="492">
        <v>16005</v>
      </c>
      <c r="T30" s="492">
        <v>15032</v>
      </c>
      <c r="U30" s="492">
        <v>20397</v>
      </c>
      <c r="W30" s="87"/>
    </row>
    <row r="31" spans="1:23" ht="15" customHeight="1" thickBot="1" x14ac:dyDescent="0.2">
      <c r="A31" s="85"/>
      <c r="B31" s="453" t="s">
        <v>47</v>
      </c>
      <c r="C31" s="457">
        <v>4175</v>
      </c>
      <c r="D31" s="457">
        <v>4068</v>
      </c>
      <c r="E31" s="493">
        <v>4126</v>
      </c>
      <c r="F31" s="493">
        <v>4681</v>
      </c>
      <c r="G31" s="493">
        <v>6082</v>
      </c>
      <c r="H31" s="493">
        <v>4741</v>
      </c>
      <c r="I31" s="493">
        <v>5301</v>
      </c>
      <c r="J31" s="493">
        <v>6265</v>
      </c>
      <c r="K31" s="493">
        <v>7114</v>
      </c>
      <c r="L31" s="493">
        <v>7908</v>
      </c>
      <c r="M31" s="494">
        <v>7764</v>
      </c>
      <c r="N31" s="494">
        <v>11893</v>
      </c>
      <c r="O31" s="494">
        <v>14155</v>
      </c>
      <c r="P31" s="494">
        <v>14474</v>
      </c>
      <c r="Q31" s="494">
        <v>17517</v>
      </c>
      <c r="R31" s="494">
        <v>17486</v>
      </c>
      <c r="S31" s="494">
        <v>19078</v>
      </c>
      <c r="T31" s="494">
        <v>19687</v>
      </c>
      <c r="U31" s="494">
        <v>21406</v>
      </c>
      <c r="W31" s="87"/>
    </row>
    <row r="32" spans="1:23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5">
    <tabColor theme="9" tint="0.59999389629810485"/>
  </sheetPr>
  <dimension ref="A2:U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16384" width="7" style="79"/>
  </cols>
  <sheetData>
    <row r="2" spans="1:21" ht="15.75" customHeight="1" x14ac:dyDescent="0.25">
      <c r="A2" s="216" t="s">
        <v>441</v>
      </c>
      <c r="B2" s="217"/>
    </row>
    <row r="3" spans="1:21" ht="13.35" customHeight="1" x14ac:dyDescent="0.15">
      <c r="A3" s="218" t="s">
        <v>218</v>
      </c>
      <c r="B3" s="218"/>
    </row>
    <row r="4" spans="1:21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1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1" ht="18" customHeight="1" x14ac:dyDescent="0.15">
      <c r="A6" s="1030" t="s">
        <v>93</v>
      </c>
      <c r="B6" s="1030"/>
      <c r="C6" s="665">
        <f t="shared" ref="C6:N6" si="0">(C8+C9+C10+C11+C12+C13+C14+C15+C16+C17+C18+C19+C20+C21+C22+C23+C24+C25+C26+C27+C28+C29+C30+C31)</f>
        <v>104254</v>
      </c>
      <c r="D6" s="665">
        <f t="shared" si="0"/>
        <v>109012</v>
      </c>
      <c r="E6" s="662">
        <f t="shared" si="0"/>
        <v>114520</v>
      </c>
      <c r="F6" s="662">
        <f t="shared" si="0"/>
        <v>115197</v>
      </c>
      <c r="G6" s="662">
        <f t="shared" si="0"/>
        <v>114717</v>
      </c>
      <c r="H6" s="662">
        <f t="shared" si="0"/>
        <v>115654</v>
      </c>
      <c r="I6" s="662">
        <f t="shared" si="0"/>
        <v>117588</v>
      </c>
      <c r="J6" s="662">
        <f t="shared" si="0"/>
        <v>122352</v>
      </c>
      <c r="K6" s="662">
        <f t="shared" si="0"/>
        <v>127685</v>
      </c>
      <c r="L6" s="662">
        <f t="shared" si="0"/>
        <v>135393</v>
      </c>
      <c r="M6" s="662">
        <f t="shared" si="0"/>
        <v>142927</v>
      </c>
      <c r="N6" s="662">
        <f t="shared" si="0"/>
        <v>149399</v>
      </c>
      <c r="O6" s="662">
        <f t="shared" ref="O6:U6" si="1">(O8+O9+O10+O11+O12+O13+O14+O15+O16+O17+O18+O19+O20+O21+O22+O23+O24+O25+O26+O27+O28+O29+O30+O31)</f>
        <v>157823</v>
      </c>
      <c r="P6" s="662">
        <f t="shared" si="1"/>
        <v>162421</v>
      </c>
      <c r="Q6" s="662">
        <f t="shared" si="1"/>
        <v>173258.7</v>
      </c>
      <c r="R6" s="662">
        <f t="shared" si="1"/>
        <v>169804.79999999996</v>
      </c>
      <c r="S6" s="662">
        <f t="shared" si="1"/>
        <v>176149.69999999998</v>
      </c>
      <c r="T6" s="662">
        <f t="shared" ref="T6" si="2">(T8+T9+T10+T11+T12+T13+T14+T15+T16+T17+T18+T19+T20+T21+T22+T23+T24+T25+T26+T27+T28+T29+T30+T31)</f>
        <v>181404.90000000002</v>
      </c>
      <c r="U6" s="662">
        <f t="shared" si="1"/>
        <v>200449.75011889712</v>
      </c>
    </row>
    <row r="7" spans="1:21" ht="3" customHeight="1" x14ac:dyDescent="0.15">
      <c r="A7" s="80"/>
      <c r="B7" s="81"/>
      <c r="C7" s="219"/>
      <c r="D7" s="21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</row>
    <row r="8" spans="1:21" ht="15" customHeight="1" x14ac:dyDescent="0.15">
      <c r="A8" s="80"/>
      <c r="B8" s="21" t="s">
        <v>19</v>
      </c>
      <c r="C8" s="220">
        <v>190</v>
      </c>
      <c r="D8" s="220">
        <v>228</v>
      </c>
      <c r="E8" s="208">
        <v>306</v>
      </c>
      <c r="F8" s="208">
        <v>408</v>
      </c>
      <c r="G8" s="208">
        <v>420</v>
      </c>
      <c r="H8" s="208">
        <v>582</v>
      </c>
      <c r="I8" s="208">
        <v>626</v>
      </c>
      <c r="J8" s="208">
        <v>863</v>
      </c>
      <c r="K8" s="208">
        <v>998</v>
      </c>
      <c r="L8" s="208">
        <v>827</v>
      </c>
      <c r="M8" s="169">
        <v>780</v>
      </c>
      <c r="N8" s="169">
        <v>316</v>
      </c>
      <c r="O8" s="169">
        <v>398</v>
      </c>
      <c r="P8" s="169">
        <v>279</v>
      </c>
      <c r="Q8" s="169">
        <v>344.5</v>
      </c>
      <c r="R8" s="169">
        <v>332.7</v>
      </c>
      <c r="S8" s="169">
        <v>306</v>
      </c>
      <c r="T8" s="169">
        <v>285.10000000000002</v>
      </c>
      <c r="U8" s="169">
        <v>339.85999999999996</v>
      </c>
    </row>
    <row r="9" spans="1:21" ht="15" customHeight="1" x14ac:dyDescent="0.15">
      <c r="A9" s="80"/>
      <c r="B9" s="21" t="s">
        <v>20</v>
      </c>
      <c r="C9" s="220">
        <v>6387</v>
      </c>
      <c r="D9" s="220">
        <v>7231</v>
      </c>
      <c r="E9" s="208">
        <v>6857</v>
      </c>
      <c r="F9" s="208">
        <v>6388</v>
      </c>
      <c r="G9" s="208">
        <v>6499</v>
      </c>
      <c r="H9" s="208">
        <v>7171</v>
      </c>
      <c r="I9" s="208">
        <v>6138</v>
      </c>
      <c r="J9" s="208">
        <v>5969</v>
      </c>
      <c r="K9" s="208">
        <v>5987</v>
      </c>
      <c r="L9" s="208">
        <v>5651</v>
      </c>
      <c r="M9" s="169">
        <v>6266</v>
      </c>
      <c r="N9" s="169">
        <v>4635</v>
      </c>
      <c r="O9" s="169">
        <v>4739</v>
      </c>
      <c r="P9" s="169">
        <v>5048</v>
      </c>
      <c r="Q9" s="169">
        <v>5825</v>
      </c>
      <c r="R9" s="169">
        <v>6007</v>
      </c>
      <c r="S9" s="169">
        <v>6077.6</v>
      </c>
      <c r="T9" s="169">
        <v>6003.7</v>
      </c>
      <c r="U9" s="169">
        <v>6027.8861767966991</v>
      </c>
    </row>
    <row r="10" spans="1:21" ht="15" customHeight="1" x14ac:dyDescent="0.15">
      <c r="A10" s="80"/>
      <c r="B10" s="21" t="s">
        <v>21</v>
      </c>
      <c r="C10" s="220">
        <v>1565</v>
      </c>
      <c r="D10" s="220">
        <v>1452</v>
      </c>
      <c r="E10" s="208">
        <v>2022</v>
      </c>
      <c r="F10" s="208">
        <v>1210</v>
      </c>
      <c r="G10" s="208">
        <v>1214</v>
      </c>
      <c r="H10" s="208">
        <v>1283</v>
      </c>
      <c r="I10" s="208">
        <v>1480</v>
      </c>
      <c r="J10" s="208">
        <v>1244</v>
      </c>
      <c r="K10" s="208">
        <v>1317</v>
      </c>
      <c r="L10" s="208">
        <v>1486</v>
      </c>
      <c r="M10" s="208">
        <v>1400</v>
      </c>
      <c r="N10" s="208">
        <v>1529</v>
      </c>
      <c r="O10" s="208">
        <v>1665</v>
      </c>
      <c r="P10" s="208">
        <v>1732</v>
      </c>
      <c r="Q10" s="208">
        <v>1720.9</v>
      </c>
      <c r="R10" s="208">
        <v>1625.3</v>
      </c>
      <c r="S10" s="208">
        <v>1523</v>
      </c>
      <c r="T10" s="208">
        <v>1521.3</v>
      </c>
      <c r="U10" s="208">
        <v>1562.3037399999998</v>
      </c>
    </row>
    <row r="11" spans="1:21" ht="15" customHeight="1" x14ac:dyDescent="0.15">
      <c r="A11" s="80"/>
      <c r="B11" s="21" t="s">
        <v>22</v>
      </c>
      <c r="C11" s="220">
        <v>8050</v>
      </c>
      <c r="D11" s="220">
        <v>8378</v>
      </c>
      <c r="E11" s="208">
        <v>8663</v>
      </c>
      <c r="F11" s="208">
        <v>8965</v>
      </c>
      <c r="G11" s="208">
        <v>9251</v>
      </c>
      <c r="H11" s="208">
        <v>9748</v>
      </c>
      <c r="I11" s="208">
        <v>10226</v>
      </c>
      <c r="J11" s="208">
        <v>10412</v>
      </c>
      <c r="K11" s="208">
        <v>10789</v>
      </c>
      <c r="L11" s="208">
        <v>14105</v>
      </c>
      <c r="M11" s="169">
        <v>14504</v>
      </c>
      <c r="N11" s="169">
        <v>15047</v>
      </c>
      <c r="O11" s="169">
        <v>16879</v>
      </c>
      <c r="P11" s="169">
        <v>17459</v>
      </c>
      <c r="Q11" s="169">
        <v>17654</v>
      </c>
      <c r="R11" s="169">
        <v>18996.599999999999</v>
      </c>
      <c r="S11" s="169">
        <v>19651.8</v>
      </c>
      <c r="T11" s="169">
        <v>20469.400000000001</v>
      </c>
      <c r="U11" s="169">
        <v>21036.274815000001</v>
      </c>
    </row>
    <row r="12" spans="1:21" ht="15" customHeight="1" x14ac:dyDescent="0.15">
      <c r="A12" s="80"/>
      <c r="B12" s="21" t="s">
        <v>23</v>
      </c>
      <c r="C12" s="220">
        <v>3547</v>
      </c>
      <c r="D12" s="220">
        <v>4158</v>
      </c>
      <c r="E12" s="208">
        <v>4663</v>
      </c>
      <c r="F12" s="208">
        <v>4426</v>
      </c>
      <c r="G12" s="208">
        <v>4781</v>
      </c>
      <c r="H12" s="208">
        <v>5128</v>
      </c>
      <c r="I12" s="208">
        <v>5122</v>
      </c>
      <c r="J12" s="208">
        <v>4931</v>
      </c>
      <c r="K12" s="208">
        <v>5786</v>
      </c>
      <c r="L12" s="208">
        <v>5981</v>
      </c>
      <c r="M12" s="169">
        <v>6169</v>
      </c>
      <c r="N12" s="169">
        <v>6590</v>
      </c>
      <c r="O12" s="169">
        <v>6393</v>
      </c>
      <c r="P12" s="169">
        <v>6251</v>
      </c>
      <c r="Q12" s="169">
        <v>6484.1</v>
      </c>
      <c r="R12" s="169">
        <v>5721.8</v>
      </c>
      <c r="S12" s="169">
        <v>5799.7</v>
      </c>
      <c r="T12" s="169">
        <v>5891.3</v>
      </c>
      <c r="U12" s="169">
        <v>5722.5219900000002</v>
      </c>
    </row>
    <row r="13" spans="1:21" ht="15" customHeight="1" x14ac:dyDescent="0.15">
      <c r="A13" s="80"/>
      <c r="B13" s="21" t="s">
        <v>27</v>
      </c>
      <c r="C13" s="220">
        <v>994</v>
      </c>
      <c r="D13" s="220">
        <v>1085</v>
      </c>
      <c r="E13" s="208">
        <v>1109</v>
      </c>
      <c r="F13" s="208">
        <v>1052</v>
      </c>
      <c r="G13" s="208">
        <v>1129</v>
      </c>
      <c r="H13" s="208">
        <v>1202</v>
      </c>
      <c r="I13" s="208">
        <v>1227</v>
      </c>
      <c r="J13" s="208">
        <v>1340</v>
      </c>
      <c r="K13" s="208">
        <v>1470</v>
      </c>
      <c r="L13" s="208">
        <v>1551</v>
      </c>
      <c r="M13" s="208">
        <v>1537</v>
      </c>
      <c r="N13" s="208">
        <v>1662</v>
      </c>
      <c r="O13" s="208">
        <v>1712</v>
      </c>
      <c r="P13" s="208">
        <v>1781</v>
      </c>
      <c r="Q13" s="208">
        <v>1806.4</v>
      </c>
      <c r="R13" s="208">
        <v>1707.2</v>
      </c>
      <c r="S13" s="208">
        <v>1513.3</v>
      </c>
      <c r="T13" s="208">
        <v>1688.1</v>
      </c>
      <c r="U13" s="208">
        <v>1850.9600850000002</v>
      </c>
    </row>
    <row r="14" spans="1:21" ht="15" customHeight="1" x14ac:dyDescent="0.15">
      <c r="A14" s="80"/>
      <c r="B14" s="21" t="s">
        <v>28</v>
      </c>
      <c r="C14" s="220">
        <v>1095</v>
      </c>
      <c r="D14" s="220">
        <v>1048</v>
      </c>
      <c r="E14" s="208">
        <v>976</v>
      </c>
      <c r="F14" s="208">
        <v>994</v>
      </c>
      <c r="G14" s="208">
        <v>1043</v>
      </c>
      <c r="H14" s="208">
        <v>1068</v>
      </c>
      <c r="I14" s="208">
        <v>1133</v>
      </c>
      <c r="J14" s="208">
        <v>1168</v>
      </c>
      <c r="K14" s="208">
        <v>1186</v>
      </c>
      <c r="L14" s="208">
        <v>1190</v>
      </c>
      <c r="M14" s="169">
        <v>1265</v>
      </c>
      <c r="N14" s="169">
        <v>1375</v>
      </c>
      <c r="O14" s="169">
        <v>1375</v>
      </c>
      <c r="P14" s="169">
        <v>1579</v>
      </c>
      <c r="Q14" s="169">
        <v>1593.2</v>
      </c>
      <c r="R14" s="169">
        <v>1605.4</v>
      </c>
      <c r="S14" s="169">
        <v>1799.3</v>
      </c>
      <c r="T14" s="169">
        <v>1856.9</v>
      </c>
      <c r="U14" s="169">
        <v>1905.4247989</v>
      </c>
    </row>
    <row r="15" spans="1:21" ht="15" customHeight="1" x14ac:dyDescent="0.15">
      <c r="A15" s="80"/>
      <c r="B15" s="21" t="s">
        <v>29</v>
      </c>
      <c r="C15" s="220">
        <v>45295</v>
      </c>
      <c r="D15" s="220">
        <v>46669</v>
      </c>
      <c r="E15" s="208">
        <v>50069</v>
      </c>
      <c r="F15" s="208">
        <v>51802</v>
      </c>
      <c r="G15" s="208">
        <v>49670</v>
      </c>
      <c r="H15" s="208">
        <v>47735</v>
      </c>
      <c r="I15" s="208">
        <v>48882</v>
      </c>
      <c r="J15" s="208">
        <v>51971</v>
      </c>
      <c r="K15" s="208">
        <v>55446</v>
      </c>
      <c r="L15" s="208">
        <v>59187</v>
      </c>
      <c r="M15" s="169">
        <v>62813</v>
      </c>
      <c r="N15" s="169">
        <v>65479</v>
      </c>
      <c r="O15" s="169">
        <v>71500</v>
      </c>
      <c r="P15" s="169">
        <v>72791</v>
      </c>
      <c r="Q15" s="169">
        <v>74812.600000000006</v>
      </c>
      <c r="R15" s="169">
        <v>73425.7</v>
      </c>
      <c r="S15" s="169">
        <v>75883.199999999997</v>
      </c>
      <c r="T15" s="169">
        <v>78327.100000000006</v>
      </c>
      <c r="U15" s="169">
        <v>93275.560434999992</v>
      </c>
    </row>
    <row r="16" spans="1:21" ht="15" customHeight="1" x14ac:dyDescent="0.15">
      <c r="A16" s="80"/>
      <c r="B16" s="21" t="s">
        <v>30</v>
      </c>
      <c r="C16" s="220">
        <v>1343</v>
      </c>
      <c r="D16" s="220">
        <v>1336</v>
      </c>
      <c r="E16" s="208">
        <v>637</v>
      </c>
      <c r="F16" s="208">
        <v>1621</v>
      </c>
      <c r="G16" s="208">
        <v>1825</v>
      </c>
      <c r="H16" s="208">
        <v>1971</v>
      </c>
      <c r="I16" s="208">
        <v>2174</v>
      </c>
      <c r="J16" s="208">
        <v>2249</v>
      </c>
      <c r="K16" s="208">
        <v>2218</v>
      </c>
      <c r="L16" s="208">
        <v>2514</v>
      </c>
      <c r="M16" s="208">
        <v>3494</v>
      </c>
      <c r="N16" s="208">
        <v>3621</v>
      </c>
      <c r="O16" s="208">
        <v>3935</v>
      </c>
      <c r="P16" s="208">
        <v>4101</v>
      </c>
      <c r="Q16" s="208">
        <v>11483.8</v>
      </c>
      <c r="R16" s="208">
        <v>11271.7</v>
      </c>
      <c r="S16" s="208">
        <v>12576.5</v>
      </c>
      <c r="T16" s="208">
        <v>13365.9</v>
      </c>
      <c r="U16" s="208">
        <v>14410.951315000002</v>
      </c>
    </row>
    <row r="17" spans="1:21" ht="15" customHeight="1" x14ac:dyDescent="0.15">
      <c r="A17" s="80"/>
      <c r="B17" s="21" t="s">
        <v>31</v>
      </c>
      <c r="C17" s="220">
        <v>11654</v>
      </c>
      <c r="D17" s="220">
        <v>12043</v>
      </c>
      <c r="E17" s="208">
        <v>12160</v>
      </c>
      <c r="F17" s="208">
        <v>11073</v>
      </c>
      <c r="G17" s="208">
        <v>10418</v>
      </c>
      <c r="H17" s="208">
        <v>9920</v>
      </c>
      <c r="I17" s="208">
        <v>7964</v>
      </c>
      <c r="J17" s="208">
        <v>6312</v>
      </c>
      <c r="K17" s="208">
        <v>5409</v>
      </c>
      <c r="L17" s="208">
        <v>5745</v>
      </c>
      <c r="M17" s="169">
        <v>6100</v>
      </c>
      <c r="N17" s="169">
        <v>6628</v>
      </c>
      <c r="O17" s="169">
        <v>6784</v>
      </c>
      <c r="P17" s="169">
        <v>7946</v>
      </c>
      <c r="Q17" s="169">
        <v>8078.9</v>
      </c>
      <c r="R17" s="169">
        <v>7374.3</v>
      </c>
      <c r="S17" s="169">
        <v>8094.2</v>
      </c>
      <c r="T17" s="169">
        <v>8017.1</v>
      </c>
      <c r="U17" s="169">
        <v>7711.9101454999991</v>
      </c>
    </row>
    <row r="18" spans="1:21" ht="15" customHeight="1" x14ac:dyDescent="0.15">
      <c r="A18" s="80"/>
      <c r="B18" s="21" t="s">
        <v>32</v>
      </c>
      <c r="C18" s="220">
        <v>1361</v>
      </c>
      <c r="D18" s="220">
        <v>1971</v>
      </c>
      <c r="E18" s="208">
        <v>1937</v>
      </c>
      <c r="F18" s="208">
        <v>2049</v>
      </c>
      <c r="G18" s="208">
        <v>2281</v>
      </c>
      <c r="H18" s="208">
        <v>2221</v>
      </c>
      <c r="I18" s="208">
        <v>2347</v>
      </c>
      <c r="J18" s="208">
        <v>2450</v>
      </c>
      <c r="K18" s="208">
        <v>2045</v>
      </c>
      <c r="L18" s="208">
        <v>1878</v>
      </c>
      <c r="M18" s="169">
        <v>1755</v>
      </c>
      <c r="N18" s="169">
        <v>1144</v>
      </c>
      <c r="O18" s="169">
        <v>1265</v>
      </c>
      <c r="P18" s="169">
        <v>1345</v>
      </c>
      <c r="Q18" s="169">
        <v>1328</v>
      </c>
      <c r="R18" s="169">
        <v>1334.8</v>
      </c>
      <c r="S18" s="169">
        <v>1403.4</v>
      </c>
      <c r="T18" s="169">
        <v>1451.1</v>
      </c>
      <c r="U18" s="169">
        <v>1443.5935257199292</v>
      </c>
    </row>
    <row r="19" spans="1:21" ht="15" customHeight="1" x14ac:dyDescent="0.15">
      <c r="A19" s="80"/>
      <c r="B19" s="21" t="s">
        <v>33</v>
      </c>
      <c r="C19" s="220">
        <v>2414</v>
      </c>
      <c r="D19" s="220">
        <v>2351</v>
      </c>
      <c r="E19" s="208">
        <v>2407</v>
      </c>
      <c r="F19" s="208">
        <v>2227</v>
      </c>
      <c r="G19" s="208">
        <v>2346</v>
      </c>
      <c r="H19" s="208">
        <v>2576</v>
      </c>
      <c r="I19" s="208">
        <v>2678</v>
      </c>
      <c r="J19" s="208">
        <v>3045</v>
      </c>
      <c r="K19" s="208">
        <v>3434</v>
      </c>
      <c r="L19" s="208">
        <v>3479</v>
      </c>
      <c r="M19" s="169">
        <v>3695</v>
      </c>
      <c r="N19" s="169">
        <v>4081</v>
      </c>
      <c r="O19" s="169">
        <v>4447</v>
      </c>
      <c r="P19" s="169">
        <v>4347</v>
      </c>
      <c r="Q19" s="169">
        <v>4855.2</v>
      </c>
      <c r="R19" s="169">
        <v>4716.1000000000004</v>
      </c>
      <c r="S19" s="169">
        <v>5225.3</v>
      </c>
      <c r="T19" s="169">
        <v>5510.9</v>
      </c>
      <c r="U19" s="169">
        <v>5937.0712500000009</v>
      </c>
    </row>
    <row r="20" spans="1:21" ht="15" customHeight="1" x14ac:dyDescent="0.15">
      <c r="A20" s="80"/>
      <c r="B20" s="21" t="s">
        <v>34</v>
      </c>
      <c r="C20" s="220">
        <v>1731</v>
      </c>
      <c r="D20" s="220">
        <v>1571</v>
      </c>
      <c r="E20" s="208">
        <v>1465</v>
      </c>
      <c r="F20" s="208">
        <v>1412</v>
      </c>
      <c r="G20" s="208">
        <v>1388</v>
      </c>
      <c r="H20" s="208">
        <v>1475</v>
      </c>
      <c r="I20" s="208">
        <v>1455</v>
      </c>
      <c r="J20" s="208">
        <v>1432</v>
      </c>
      <c r="K20" s="208">
        <v>1321</v>
      </c>
      <c r="L20" s="208">
        <v>1309</v>
      </c>
      <c r="M20" s="169">
        <v>1357</v>
      </c>
      <c r="N20" s="169">
        <v>1506</v>
      </c>
      <c r="O20" s="169">
        <v>1486</v>
      </c>
      <c r="P20" s="169">
        <v>1546</v>
      </c>
      <c r="Q20" s="169">
        <v>1632.7</v>
      </c>
      <c r="R20" s="169">
        <v>1583.3</v>
      </c>
      <c r="S20" s="169">
        <v>1536.4</v>
      </c>
      <c r="T20" s="169">
        <v>1466.5</v>
      </c>
      <c r="U20" s="169">
        <v>1402.4117200000001</v>
      </c>
    </row>
    <row r="21" spans="1:21" ht="15" customHeight="1" x14ac:dyDescent="0.15">
      <c r="A21" s="80"/>
      <c r="B21" s="21" t="s">
        <v>35</v>
      </c>
      <c r="C21" s="220">
        <v>4184</v>
      </c>
      <c r="D21" s="220">
        <v>4285</v>
      </c>
      <c r="E21" s="208">
        <v>4118</v>
      </c>
      <c r="F21" s="208">
        <v>4178</v>
      </c>
      <c r="G21" s="208">
        <v>4235</v>
      </c>
      <c r="H21" s="208">
        <v>4760</v>
      </c>
      <c r="I21" s="208">
        <v>6075</v>
      </c>
      <c r="J21" s="208">
        <v>7640</v>
      </c>
      <c r="K21" s="208">
        <v>7851</v>
      </c>
      <c r="L21" s="208">
        <v>8593</v>
      </c>
      <c r="M21" s="169">
        <v>10045</v>
      </c>
      <c r="N21" s="169">
        <v>11755</v>
      </c>
      <c r="O21" s="169">
        <v>11362</v>
      </c>
      <c r="P21" s="169">
        <v>11512</v>
      </c>
      <c r="Q21" s="169">
        <v>11061.5</v>
      </c>
      <c r="R21" s="169">
        <v>11395.3</v>
      </c>
      <c r="S21" s="169">
        <v>11518.1</v>
      </c>
      <c r="T21" s="169">
        <v>11997.6</v>
      </c>
      <c r="U21" s="169">
        <v>12237.725</v>
      </c>
    </row>
    <row r="22" spans="1:21" ht="15" customHeight="1" x14ac:dyDescent="0.15">
      <c r="A22" s="80"/>
      <c r="B22" s="21" t="s">
        <v>36</v>
      </c>
      <c r="C22" s="220">
        <v>376</v>
      </c>
      <c r="D22" s="220">
        <v>386</v>
      </c>
      <c r="E22" s="208">
        <v>391</v>
      </c>
      <c r="F22" s="208">
        <v>395</v>
      </c>
      <c r="G22" s="208">
        <v>457</v>
      </c>
      <c r="H22" s="208">
        <v>402</v>
      </c>
      <c r="I22" s="208">
        <v>459</v>
      </c>
      <c r="J22" s="208">
        <v>461</v>
      </c>
      <c r="K22" s="208">
        <v>562</v>
      </c>
      <c r="L22" s="208">
        <v>568</v>
      </c>
      <c r="M22" s="169">
        <v>590</v>
      </c>
      <c r="N22" s="169">
        <v>665</v>
      </c>
      <c r="O22" s="169">
        <v>885</v>
      </c>
      <c r="P22" s="169">
        <v>1200</v>
      </c>
      <c r="Q22" s="169">
        <v>1163.0999999999999</v>
      </c>
      <c r="R22" s="169">
        <v>1010.9</v>
      </c>
      <c r="S22" s="169">
        <v>1228.8</v>
      </c>
      <c r="T22" s="169">
        <v>1264.7</v>
      </c>
      <c r="U22" s="169">
        <v>1317.9349576805002</v>
      </c>
    </row>
    <row r="23" spans="1:21" ht="15" customHeight="1" x14ac:dyDescent="0.15">
      <c r="A23" s="80"/>
      <c r="B23" s="21" t="s">
        <v>37</v>
      </c>
      <c r="C23" s="220">
        <v>401</v>
      </c>
      <c r="D23" s="220">
        <v>377</v>
      </c>
      <c r="E23" s="208">
        <v>623</v>
      </c>
      <c r="F23" s="208">
        <v>782</v>
      </c>
      <c r="G23" s="208">
        <v>781</v>
      </c>
      <c r="H23" s="208">
        <v>912</v>
      </c>
      <c r="I23" s="208">
        <v>1370</v>
      </c>
      <c r="J23" s="208">
        <v>2096</v>
      </c>
      <c r="K23" s="208">
        <v>2447</v>
      </c>
      <c r="L23" s="208">
        <v>2448</v>
      </c>
      <c r="M23" s="169">
        <v>2464</v>
      </c>
      <c r="N23" s="169">
        <v>2471</v>
      </c>
      <c r="O23" s="169">
        <v>2621</v>
      </c>
      <c r="P23" s="169">
        <v>2677</v>
      </c>
      <c r="Q23" s="169">
        <v>2707.4</v>
      </c>
      <c r="R23" s="169">
        <v>2793.7</v>
      </c>
      <c r="S23" s="169">
        <v>2827.5</v>
      </c>
      <c r="T23" s="169">
        <v>2888.6</v>
      </c>
      <c r="U23" s="169">
        <v>3015.9881499999997</v>
      </c>
    </row>
    <row r="24" spans="1:21" ht="15" customHeight="1" x14ac:dyDescent="0.15">
      <c r="A24" s="80"/>
      <c r="B24" s="21" t="s">
        <v>38</v>
      </c>
      <c r="C24" s="220">
        <v>2705</v>
      </c>
      <c r="D24" s="220">
        <v>2632</v>
      </c>
      <c r="E24" s="208">
        <v>2714</v>
      </c>
      <c r="F24" s="208">
        <v>3142</v>
      </c>
      <c r="G24" s="208">
        <v>3268</v>
      </c>
      <c r="H24" s="208">
        <v>3179</v>
      </c>
      <c r="I24" s="208">
        <v>3476</v>
      </c>
      <c r="J24" s="208">
        <v>3766</v>
      </c>
      <c r="K24" s="208">
        <v>3773</v>
      </c>
      <c r="L24" s="208">
        <v>2252</v>
      </c>
      <c r="M24" s="169">
        <v>2251</v>
      </c>
      <c r="N24" s="169">
        <v>2394</v>
      </c>
      <c r="O24" s="169">
        <v>2332</v>
      </c>
      <c r="P24" s="169">
        <v>2480</v>
      </c>
      <c r="Q24" s="169">
        <v>2757.4</v>
      </c>
      <c r="R24" s="169">
        <v>2431.8000000000002</v>
      </c>
      <c r="S24" s="169">
        <v>2551.9</v>
      </c>
      <c r="T24" s="169">
        <v>2811.2</v>
      </c>
      <c r="U24" s="169">
        <v>3060.8287499999997</v>
      </c>
    </row>
    <row r="25" spans="1:21" ht="15" customHeight="1" x14ac:dyDescent="0.15">
      <c r="A25" s="80"/>
      <c r="B25" s="21" t="s">
        <v>39</v>
      </c>
      <c r="C25" s="220">
        <v>1856</v>
      </c>
      <c r="D25" s="220">
        <v>1746</v>
      </c>
      <c r="E25" s="208">
        <v>2067</v>
      </c>
      <c r="F25" s="208">
        <v>2261</v>
      </c>
      <c r="G25" s="208">
        <v>2501</v>
      </c>
      <c r="H25" s="208">
        <v>2561</v>
      </c>
      <c r="I25" s="208">
        <v>2875</v>
      </c>
      <c r="J25" s="208">
        <v>2978</v>
      </c>
      <c r="K25" s="208">
        <v>3274</v>
      </c>
      <c r="L25" s="208">
        <v>3112</v>
      </c>
      <c r="M25" s="169">
        <v>3017</v>
      </c>
      <c r="N25" s="169">
        <v>2973</v>
      </c>
      <c r="O25" s="169">
        <v>2874</v>
      </c>
      <c r="P25" s="169">
        <v>2796</v>
      </c>
      <c r="Q25" s="169">
        <v>2774.9</v>
      </c>
      <c r="R25" s="169">
        <v>2741.1</v>
      </c>
      <c r="S25" s="169">
        <v>2655.8</v>
      </c>
      <c r="T25" s="169">
        <v>2536.4</v>
      </c>
      <c r="U25" s="169">
        <v>2396.2378399999998</v>
      </c>
    </row>
    <row r="26" spans="1:21" ht="15" customHeight="1" x14ac:dyDescent="0.15">
      <c r="A26" s="80"/>
      <c r="B26" s="21" t="s">
        <v>42</v>
      </c>
      <c r="C26" s="220">
        <v>2180</v>
      </c>
      <c r="D26" s="220">
        <v>2931</v>
      </c>
      <c r="E26" s="208">
        <v>3891</v>
      </c>
      <c r="F26" s="208">
        <v>3324</v>
      </c>
      <c r="G26" s="208">
        <v>3148</v>
      </c>
      <c r="H26" s="208">
        <v>3483</v>
      </c>
      <c r="I26" s="208">
        <v>3320</v>
      </c>
      <c r="J26" s="208">
        <v>3549</v>
      </c>
      <c r="K26" s="208">
        <v>3841</v>
      </c>
      <c r="L26" s="208">
        <v>4423</v>
      </c>
      <c r="M26" s="169">
        <v>4878</v>
      </c>
      <c r="N26" s="169">
        <v>6050</v>
      </c>
      <c r="O26" s="169">
        <v>5824</v>
      </c>
      <c r="P26" s="169">
        <v>5292</v>
      </c>
      <c r="Q26" s="169">
        <v>4946.3</v>
      </c>
      <c r="R26" s="169">
        <v>3945.5</v>
      </c>
      <c r="S26" s="169">
        <v>4221.5</v>
      </c>
      <c r="T26" s="169">
        <v>4584</v>
      </c>
      <c r="U26" s="169">
        <v>5904.7282500000019</v>
      </c>
    </row>
    <row r="27" spans="1:21" ht="15" customHeight="1" x14ac:dyDescent="0.15">
      <c r="A27" s="80"/>
      <c r="B27" s="21" t="s">
        <v>43</v>
      </c>
      <c r="C27" s="220">
        <v>2054</v>
      </c>
      <c r="D27" s="220">
        <v>2114</v>
      </c>
      <c r="E27" s="208">
        <v>2154</v>
      </c>
      <c r="F27" s="208">
        <v>2197</v>
      </c>
      <c r="G27" s="208">
        <v>2327</v>
      </c>
      <c r="H27" s="208">
        <v>2404</v>
      </c>
      <c r="I27" s="208">
        <v>2505</v>
      </c>
      <c r="J27" s="208">
        <v>2569</v>
      </c>
      <c r="K27" s="208">
        <v>2588</v>
      </c>
      <c r="L27" s="208">
        <v>2628</v>
      </c>
      <c r="M27" s="169">
        <v>2372</v>
      </c>
      <c r="N27" s="169">
        <v>2501</v>
      </c>
      <c r="O27" s="169">
        <v>2540</v>
      </c>
      <c r="P27" s="169">
        <v>2563</v>
      </c>
      <c r="Q27" s="169">
        <v>2578.8000000000002</v>
      </c>
      <c r="R27" s="169">
        <v>2603.1999999999998</v>
      </c>
      <c r="S27" s="169">
        <v>2611.1999999999998</v>
      </c>
      <c r="T27" s="169">
        <v>2636.1</v>
      </c>
      <c r="U27" s="169">
        <v>2632.25</v>
      </c>
    </row>
    <row r="28" spans="1:21" ht="15" customHeight="1" x14ac:dyDescent="0.15">
      <c r="A28" s="80"/>
      <c r="B28" s="79" t="s">
        <v>44</v>
      </c>
      <c r="C28" s="220">
        <v>2844</v>
      </c>
      <c r="D28" s="220">
        <v>3057</v>
      </c>
      <c r="E28" s="208">
        <v>3228</v>
      </c>
      <c r="F28" s="208">
        <v>3053</v>
      </c>
      <c r="G28" s="208">
        <v>3084</v>
      </c>
      <c r="H28" s="208">
        <v>2939</v>
      </c>
      <c r="I28" s="208">
        <v>2762</v>
      </c>
      <c r="J28" s="208">
        <v>2357</v>
      </c>
      <c r="K28" s="208">
        <v>2289</v>
      </c>
      <c r="L28" s="208">
        <v>2650</v>
      </c>
      <c r="M28" s="169">
        <v>2606</v>
      </c>
      <c r="N28" s="169">
        <v>2861</v>
      </c>
      <c r="O28" s="169">
        <v>2636</v>
      </c>
      <c r="P28" s="169">
        <v>2933</v>
      </c>
      <c r="Q28" s="169">
        <v>3034.1</v>
      </c>
      <c r="R28" s="169">
        <v>2820.3</v>
      </c>
      <c r="S28" s="169">
        <v>3077.3</v>
      </c>
      <c r="T28" s="169">
        <v>3036.3</v>
      </c>
      <c r="U28" s="169">
        <v>3055.5476793000003</v>
      </c>
    </row>
    <row r="29" spans="1:21" ht="15" customHeight="1" x14ac:dyDescent="0.15">
      <c r="A29" s="80"/>
      <c r="B29" s="21" t="s">
        <v>45</v>
      </c>
      <c r="C29" s="220">
        <v>1199</v>
      </c>
      <c r="D29" s="220">
        <v>1103</v>
      </c>
      <c r="E29" s="208">
        <v>1147</v>
      </c>
      <c r="F29" s="208">
        <v>1325</v>
      </c>
      <c r="G29" s="208">
        <v>1562</v>
      </c>
      <c r="H29" s="208">
        <v>1796</v>
      </c>
      <c r="I29" s="208">
        <v>2027</v>
      </c>
      <c r="J29" s="208">
        <v>2192</v>
      </c>
      <c r="K29" s="208">
        <v>2265</v>
      </c>
      <c r="L29" s="208">
        <v>2371</v>
      </c>
      <c r="M29" s="169">
        <v>2026</v>
      </c>
      <c r="N29" s="169">
        <v>2083</v>
      </c>
      <c r="O29" s="169">
        <v>2381</v>
      </c>
      <c r="P29" s="169">
        <v>2998</v>
      </c>
      <c r="Q29" s="169">
        <v>2717.8</v>
      </c>
      <c r="R29" s="169">
        <v>2515.9</v>
      </c>
      <c r="S29" s="169">
        <v>2108.6</v>
      </c>
      <c r="T29" s="169">
        <v>1824.1</v>
      </c>
      <c r="U29" s="169">
        <v>1947.5077499999998</v>
      </c>
    </row>
    <row r="30" spans="1:21" ht="15" customHeight="1" x14ac:dyDescent="0.15">
      <c r="A30" s="80"/>
      <c r="B30" s="21" t="s">
        <v>46</v>
      </c>
      <c r="C30" s="220">
        <v>668</v>
      </c>
      <c r="D30" s="220">
        <v>704</v>
      </c>
      <c r="E30" s="208">
        <v>745</v>
      </c>
      <c r="F30" s="208">
        <v>725</v>
      </c>
      <c r="G30" s="208">
        <v>821</v>
      </c>
      <c r="H30" s="208">
        <v>922</v>
      </c>
      <c r="I30" s="208">
        <v>1089</v>
      </c>
      <c r="J30" s="208">
        <v>1104</v>
      </c>
      <c r="K30" s="208">
        <v>1114</v>
      </c>
      <c r="L30" s="208">
        <v>1145</v>
      </c>
      <c r="M30" s="169">
        <v>1189</v>
      </c>
      <c r="N30" s="169">
        <v>1235</v>
      </c>
      <c r="O30" s="169">
        <v>873</v>
      </c>
      <c r="P30" s="169">
        <v>863</v>
      </c>
      <c r="Q30" s="169">
        <v>848.1</v>
      </c>
      <c r="R30" s="169">
        <v>737.3</v>
      </c>
      <c r="S30" s="169">
        <v>719.2</v>
      </c>
      <c r="T30" s="169">
        <v>712.4</v>
      </c>
      <c r="U30" s="169">
        <v>917.85877499999992</v>
      </c>
    </row>
    <row r="31" spans="1:21" ht="15" customHeight="1" thickBot="1" x14ac:dyDescent="0.2">
      <c r="A31" s="85"/>
      <c r="B31" s="453" t="s">
        <v>47</v>
      </c>
      <c r="C31" s="459">
        <v>161</v>
      </c>
      <c r="D31" s="459">
        <v>156</v>
      </c>
      <c r="E31" s="457">
        <v>171</v>
      </c>
      <c r="F31" s="457">
        <v>188</v>
      </c>
      <c r="G31" s="457">
        <v>268</v>
      </c>
      <c r="H31" s="457">
        <v>216</v>
      </c>
      <c r="I31" s="457">
        <v>178</v>
      </c>
      <c r="J31" s="457">
        <v>254</v>
      </c>
      <c r="K31" s="457">
        <v>275</v>
      </c>
      <c r="L31" s="457">
        <v>300</v>
      </c>
      <c r="M31" s="460">
        <v>354</v>
      </c>
      <c r="N31" s="460">
        <v>798</v>
      </c>
      <c r="O31" s="460">
        <v>917</v>
      </c>
      <c r="P31" s="460">
        <v>902</v>
      </c>
      <c r="Q31" s="460">
        <v>1050</v>
      </c>
      <c r="R31" s="460">
        <v>1107.9000000000001</v>
      </c>
      <c r="S31" s="460">
        <v>1240.0999999999999</v>
      </c>
      <c r="T31" s="460">
        <v>1259.0999999999999</v>
      </c>
      <c r="U31" s="460">
        <v>1336.4129700000001</v>
      </c>
    </row>
    <row r="32" spans="1:21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6">
    <tabColor theme="9" tint="0.59999389629810485"/>
  </sheetPr>
  <dimension ref="A2:X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4" width="8.25" style="79" customWidth="1"/>
    <col min="25" max="16384" width="7" style="79"/>
  </cols>
  <sheetData>
    <row r="2" spans="1:24" ht="16.5" customHeight="1" x14ac:dyDescent="0.25">
      <c r="A2" s="216" t="s">
        <v>442</v>
      </c>
      <c r="B2" s="217"/>
    </row>
    <row r="3" spans="1:24" ht="13.35" customHeight="1" x14ac:dyDescent="0.15">
      <c r="A3" s="218" t="s">
        <v>362</v>
      </c>
      <c r="B3" s="218"/>
    </row>
    <row r="4" spans="1:24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4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4" ht="18" customHeight="1" x14ac:dyDescent="0.15">
      <c r="A6" s="1030" t="s">
        <v>100</v>
      </c>
      <c r="B6" s="1030"/>
      <c r="C6" s="664">
        <v>3.43</v>
      </c>
      <c r="D6" s="664">
        <v>3.47</v>
      </c>
      <c r="E6" s="664">
        <v>3.5</v>
      </c>
      <c r="F6" s="664">
        <v>3.8</v>
      </c>
      <c r="G6" s="664">
        <v>4.12</v>
      </c>
      <c r="H6" s="664">
        <v>4.25</v>
      </c>
      <c r="I6" s="664">
        <v>5.05</v>
      </c>
      <c r="J6" s="664">
        <v>5.24</v>
      </c>
      <c r="K6" s="664">
        <v>5.91</v>
      </c>
      <c r="L6" s="664">
        <v>6.08</v>
      </c>
      <c r="M6" s="664">
        <v>6.43</v>
      </c>
      <c r="N6" s="664">
        <v>6.8</v>
      </c>
      <c r="O6" s="664">
        <v>6.97</v>
      </c>
      <c r="P6" s="664">
        <v>7.05</v>
      </c>
      <c r="Q6" s="664">
        <v>6.95</v>
      </c>
      <c r="R6" s="664">
        <v>6.95</v>
      </c>
      <c r="S6" s="664">
        <v>6.95</v>
      </c>
      <c r="T6" s="664">
        <v>7.05</v>
      </c>
      <c r="U6" s="664">
        <v>7.1917169662497269</v>
      </c>
      <c r="W6" s="157"/>
      <c r="X6" s="157"/>
    </row>
    <row r="7" spans="1:24" ht="3" customHeight="1" x14ac:dyDescent="0.15">
      <c r="A7" s="80"/>
      <c r="B7" s="81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</row>
    <row r="8" spans="1:24" ht="15" customHeight="1" x14ac:dyDescent="0.15">
      <c r="A8" s="80"/>
      <c r="B8" s="21" t="s">
        <v>19</v>
      </c>
      <c r="C8" s="224">
        <v>3.6</v>
      </c>
      <c r="D8" s="224">
        <v>3.49</v>
      </c>
      <c r="E8" s="224">
        <v>3.47</v>
      </c>
      <c r="F8" s="224">
        <v>3.67</v>
      </c>
      <c r="G8" s="224">
        <v>3.75</v>
      </c>
      <c r="H8" s="224">
        <v>3.42</v>
      </c>
      <c r="I8" s="224">
        <v>3.45</v>
      </c>
      <c r="J8" s="224">
        <v>3.75</v>
      </c>
      <c r="K8" s="224">
        <v>4.99</v>
      </c>
      <c r="L8" s="224">
        <v>6.56</v>
      </c>
      <c r="M8" s="224">
        <v>6.61</v>
      </c>
      <c r="N8" s="224">
        <v>6.45</v>
      </c>
      <c r="O8" s="224">
        <v>6.21</v>
      </c>
      <c r="P8" s="224">
        <v>5.9</v>
      </c>
      <c r="Q8" s="224">
        <v>5.91</v>
      </c>
      <c r="R8" s="224">
        <v>5.91</v>
      </c>
      <c r="S8" s="224">
        <v>6.88</v>
      </c>
      <c r="T8" s="224">
        <v>6.97</v>
      </c>
      <c r="U8" s="224">
        <v>7.1535325428117478</v>
      </c>
      <c r="W8" s="157"/>
      <c r="X8" s="157"/>
    </row>
    <row r="9" spans="1:24" ht="15" customHeight="1" x14ac:dyDescent="0.15">
      <c r="A9" s="80"/>
      <c r="B9" s="21" t="s">
        <v>20</v>
      </c>
      <c r="C9" s="224">
        <v>3.11</v>
      </c>
      <c r="D9" s="224">
        <v>3.22</v>
      </c>
      <c r="E9" s="224">
        <v>3.27</v>
      </c>
      <c r="F9" s="224">
        <v>3.93</v>
      </c>
      <c r="G9" s="224">
        <v>4.05</v>
      </c>
      <c r="H9" s="224">
        <v>3.45</v>
      </c>
      <c r="I9" s="224">
        <v>3.58</v>
      </c>
      <c r="J9" s="224">
        <v>4.21</v>
      </c>
      <c r="K9" s="224">
        <v>4.38</v>
      </c>
      <c r="L9" s="224">
        <v>6.6</v>
      </c>
      <c r="M9" s="224">
        <v>6.38</v>
      </c>
      <c r="N9" s="224">
        <v>6.81</v>
      </c>
      <c r="O9" s="224">
        <v>6.61</v>
      </c>
      <c r="P9" s="224">
        <v>6.75</v>
      </c>
      <c r="Q9" s="224">
        <v>6.76</v>
      </c>
      <c r="R9" s="224">
        <v>6.76</v>
      </c>
      <c r="S9" s="224">
        <v>6.15</v>
      </c>
      <c r="T9" s="224">
        <v>6.36</v>
      </c>
      <c r="U9" s="224">
        <v>6.6181502568556834</v>
      </c>
      <c r="W9" s="157"/>
      <c r="X9" s="157"/>
    </row>
    <row r="10" spans="1:24" ht="15" customHeight="1" x14ac:dyDescent="0.15">
      <c r="A10" s="80"/>
      <c r="B10" s="21" t="s">
        <v>21</v>
      </c>
      <c r="C10" s="224">
        <v>3.36</v>
      </c>
      <c r="D10" s="224">
        <v>3.74</v>
      </c>
      <c r="E10" s="224">
        <v>3.59</v>
      </c>
      <c r="F10" s="224">
        <v>3.5</v>
      </c>
      <c r="G10" s="224">
        <v>4</v>
      </c>
      <c r="H10" s="224">
        <v>3.84</v>
      </c>
      <c r="I10" s="224">
        <v>4.1500000000000004</v>
      </c>
      <c r="J10" s="224">
        <v>4.32</v>
      </c>
      <c r="K10" s="224">
        <v>4.46</v>
      </c>
      <c r="L10" s="224">
        <v>6.72</v>
      </c>
      <c r="M10" s="224">
        <v>6.53</v>
      </c>
      <c r="N10" s="224">
        <v>6.7</v>
      </c>
      <c r="O10" s="224">
        <v>6.68</v>
      </c>
      <c r="P10" s="224">
        <v>6.88</v>
      </c>
      <c r="Q10" s="224">
        <v>6.88</v>
      </c>
      <c r="R10" s="224">
        <v>6.88</v>
      </c>
      <c r="S10" s="224">
        <v>6.17</v>
      </c>
      <c r="T10" s="224">
        <v>6.32</v>
      </c>
      <c r="U10" s="224">
        <v>6.5616891139235207</v>
      </c>
      <c r="W10" s="157"/>
      <c r="X10" s="157"/>
    </row>
    <row r="11" spans="1:24" ht="15" customHeight="1" x14ac:dyDescent="0.15">
      <c r="A11" s="80"/>
      <c r="B11" s="21" t="s">
        <v>22</v>
      </c>
      <c r="C11" s="224">
        <v>3.51</v>
      </c>
      <c r="D11" s="224">
        <v>3.31</v>
      </c>
      <c r="E11" s="224">
        <v>3.39</v>
      </c>
      <c r="F11" s="224">
        <v>3.75</v>
      </c>
      <c r="G11" s="224">
        <v>3.67</v>
      </c>
      <c r="H11" s="224">
        <v>3.67</v>
      </c>
      <c r="I11" s="224">
        <v>3.82</v>
      </c>
      <c r="J11" s="224">
        <v>4.58</v>
      </c>
      <c r="K11" s="224">
        <v>7.19</v>
      </c>
      <c r="L11" s="224">
        <v>7.19</v>
      </c>
      <c r="M11" s="224">
        <v>7.16</v>
      </c>
      <c r="N11" s="224">
        <v>7.15</v>
      </c>
      <c r="O11" s="224">
        <v>7.82</v>
      </c>
      <c r="P11" s="224">
        <v>7.72</v>
      </c>
      <c r="Q11" s="224">
        <v>7.69</v>
      </c>
      <c r="R11" s="224">
        <v>7.69</v>
      </c>
      <c r="S11" s="224">
        <v>7</v>
      </c>
      <c r="T11" s="224">
        <v>7.15</v>
      </c>
      <c r="U11" s="224">
        <v>7.3627388872157358</v>
      </c>
      <c r="W11" s="157"/>
      <c r="X11" s="157"/>
    </row>
    <row r="12" spans="1:24" ht="15" customHeight="1" x14ac:dyDescent="0.15">
      <c r="A12" s="80"/>
      <c r="B12" s="21" t="s">
        <v>23</v>
      </c>
      <c r="C12" s="224">
        <v>3.67</v>
      </c>
      <c r="D12" s="224">
        <v>3.57</v>
      </c>
      <c r="E12" s="224">
        <v>3.62</v>
      </c>
      <c r="F12" s="224">
        <v>3.81</v>
      </c>
      <c r="G12" s="224">
        <v>3.95</v>
      </c>
      <c r="H12" s="224">
        <v>4.4400000000000004</v>
      </c>
      <c r="I12" s="224">
        <v>4</v>
      </c>
      <c r="J12" s="224">
        <v>4.32</v>
      </c>
      <c r="K12" s="224">
        <v>4.5599999999999996</v>
      </c>
      <c r="L12" s="224">
        <v>5.81</v>
      </c>
      <c r="M12" s="224">
        <v>6.07</v>
      </c>
      <c r="N12" s="224">
        <v>6.38</v>
      </c>
      <c r="O12" s="224">
        <v>6.1</v>
      </c>
      <c r="P12" s="224">
        <v>6.19</v>
      </c>
      <c r="Q12" s="224">
        <v>5.92</v>
      </c>
      <c r="R12" s="224">
        <v>5.92</v>
      </c>
      <c r="S12" s="224">
        <v>6.38</v>
      </c>
      <c r="T12" s="224">
        <v>6.2</v>
      </c>
      <c r="U12" s="224">
        <v>6.394058614651124</v>
      </c>
      <c r="W12" s="157"/>
      <c r="X12" s="157"/>
    </row>
    <row r="13" spans="1:24" ht="15" customHeight="1" x14ac:dyDescent="0.15">
      <c r="A13" s="80"/>
      <c r="B13" s="21" t="s">
        <v>27</v>
      </c>
      <c r="C13" s="224">
        <v>3.61</v>
      </c>
      <c r="D13" s="224">
        <v>3.61</v>
      </c>
      <c r="E13" s="224">
        <v>3.77</v>
      </c>
      <c r="F13" s="224">
        <v>3.75</v>
      </c>
      <c r="G13" s="224">
        <v>3.94</v>
      </c>
      <c r="H13" s="224">
        <v>3.95</v>
      </c>
      <c r="I13" s="224">
        <v>4.79</v>
      </c>
      <c r="J13" s="224">
        <v>4.4000000000000004</v>
      </c>
      <c r="K13" s="224">
        <v>4.58</v>
      </c>
      <c r="L13" s="224">
        <v>6.2</v>
      </c>
      <c r="M13" s="224">
        <v>5.25</v>
      </c>
      <c r="N13" s="224">
        <v>5.63</v>
      </c>
      <c r="O13" s="224">
        <v>5.76</v>
      </c>
      <c r="P13" s="224">
        <v>6.1</v>
      </c>
      <c r="Q13" s="224">
        <v>6.15</v>
      </c>
      <c r="R13" s="224">
        <v>6.15</v>
      </c>
      <c r="S13" s="224">
        <v>6.36</v>
      </c>
      <c r="T13" s="224">
        <v>6.51</v>
      </c>
      <c r="U13" s="224">
        <v>6.7028612127770444</v>
      </c>
      <c r="W13" s="157"/>
      <c r="X13" s="157"/>
    </row>
    <row r="14" spans="1:24" ht="15" customHeight="1" x14ac:dyDescent="0.15">
      <c r="A14" s="80"/>
      <c r="B14" s="21" t="s">
        <v>28</v>
      </c>
      <c r="C14" s="224">
        <v>3.32</v>
      </c>
      <c r="D14" s="224">
        <v>3.35</v>
      </c>
      <c r="E14" s="224">
        <v>3.69</v>
      </c>
      <c r="F14" s="224">
        <v>3.83</v>
      </c>
      <c r="G14" s="224">
        <v>4.09</v>
      </c>
      <c r="H14" s="224">
        <v>4.43</v>
      </c>
      <c r="I14" s="224">
        <v>4.1500000000000004</v>
      </c>
      <c r="J14" s="224">
        <v>4.28</v>
      </c>
      <c r="K14" s="224">
        <v>5.57</v>
      </c>
      <c r="L14" s="224">
        <v>7.23</v>
      </c>
      <c r="M14" s="224">
        <v>6.79</v>
      </c>
      <c r="N14" s="224">
        <v>6.66</v>
      </c>
      <c r="O14" s="224">
        <v>6.27</v>
      </c>
      <c r="P14" s="224">
        <v>7.02</v>
      </c>
      <c r="Q14" s="224">
        <v>6.97</v>
      </c>
      <c r="R14" s="224">
        <v>6.97</v>
      </c>
      <c r="S14" s="224">
        <v>6.93</v>
      </c>
      <c r="T14" s="224">
        <v>6.9</v>
      </c>
      <c r="U14" s="224">
        <v>7.1230519737440954</v>
      </c>
      <c r="W14" s="157"/>
      <c r="X14" s="157"/>
    </row>
    <row r="15" spans="1:24" ht="15" customHeight="1" x14ac:dyDescent="0.15">
      <c r="A15" s="80"/>
      <c r="B15" s="21" t="s">
        <v>29</v>
      </c>
      <c r="C15" s="224">
        <v>3.53</v>
      </c>
      <c r="D15" s="224">
        <v>3.6</v>
      </c>
      <c r="E15" s="224">
        <v>3.55</v>
      </c>
      <c r="F15" s="224">
        <v>3.85</v>
      </c>
      <c r="G15" s="224">
        <v>4.3</v>
      </c>
      <c r="H15" s="224">
        <v>4.3</v>
      </c>
      <c r="I15" s="224">
        <v>5.22</v>
      </c>
      <c r="J15" s="224">
        <v>5.33</v>
      </c>
      <c r="K15" s="224">
        <v>6.03</v>
      </c>
      <c r="L15" s="224">
        <v>5.67</v>
      </c>
      <c r="M15" s="224">
        <v>5.78</v>
      </c>
      <c r="N15" s="224">
        <v>6.32</v>
      </c>
      <c r="O15" s="224">
        <v>6.49</v>
      </c>
      <c r="P15" s="224">
        <v>6.72</v>
      </c>
      <c r="Q15" s="224">
        <v>6.71</v>
      </c>
      <c r="R15" s="224">
        <v>6.71</v>
      </c>
      <c r="S15" s="224">
        <v>6.93</v>
      </c>
      <c r="T15" s="224">
        <v>7.13</v>
      </c>
      <c r="U15" s="224">
        <v>7.4041220986620369</v>
      </c>
      <c r="W15" s="157"/>
      <c r="X15" s="157"/>
    </row>
    <row r="16" spans="1:24" ht="15" customHeight="1" x14ac:dyDescent="0.15">
      <c r="A16" s="80"/>
      <c r="B16" s="21" t="s">
        <v>30</v>
      </c>
      <c r="C16" s="224">
        <v>2.38</v>
      </c>
      <c r="D16" s="224">
        <v>2.4900000000000002</v>
      </c>
      <c r="E16" s="224">
        <v>2.94</v>
      </c>
      <c r="F16" s="224">
        <v>4.03</v>
      </c>
      <c r="G16" s="224">
        <v>4.34</v>
      </c>
      <c r="H16" s="224">
        <v>4.6900000000000004</v>
      </c>
      <c r="I16" s="224">
        <v>6.32</v>
      </c>
      <c r="J16" s="224">
        <v>6.9</v>
      </c>
      <c r="K16" s="224">
        <v>7.55</v>
      </c>
      <c r="L16" s="224">
        <v>5.92</v>
      </c>
      <c r="M16" s="224">
        <v>6.04</v>
      </c>
      <c r="N16" s="224">
        <v>7.14</v>
      </c>
      <c r="O16" s="224">
        <v>6.15</v>
      </c>
      <c r="P16" s="224">
        <v>6.47</v>
      </c>
      <c r="Q16" s="224">
        <v>6.39</v>
      </c>
      <c r="R16" s="224">
        <v>6.39</v>
      </c>
      <c r="S16" s="224">
        <v>6.57</v>
      </c>
      <c r="T16" s="224">
        <v>6.77</v>
      </c>
      <c r="U16" s="224">
        <v>6.9983443806672785</v>
      </c>
      <c r="W16" s="157"/>
      <c r="X16" s="157"/>
    </row>
    <row r="17" spans="1:24" ht="15" customHeight="1" x14ac:dyDescent="0.15">
      <c r="A17" s="80"/>
      <c r="B17" s="21" t="s">
        <v>31</v>
      </c>
      <c r="C17" s="224">
        <v>3.5</v>
      </c>
      <c r="D17" s="224">
        <v>3.46</v>
      </c>
      <c r="E17" s="224">
        <v>3.54</v>
      </c>
      <c r="F17" s="224">
        <v>3.62</v>
      </c>
      <c r="G17" s="224">
        <v>4.0199999999999996</v>
      </c>
      <c r="H17" s="224">
        <v>4.3600000000000003</v>
      </c>
      <c r="I17" s="224">
        <v>6.21</v>
      </c>
      <c r="J17" s="224">
        <v>5.87</v>
      </c>
      <c r="K17" s="224">
        <v>6.13</v>
      </c>
      <c r="L17" s="224">
        <v>6.68</v>
      </c>
      <c r="M17" s="224">
        <v>7.29</v>
      </c>
      <c r="N17" s="224">
        <v>7.12</v>
      </c>
      <c r="O17" s="224">
        <v>6.84</v>
      </c>
      <c r="P17" s="224">
        <v>7.12</v>
      </c>
      <c r="Q17" s="224">
        <v>7.06</v>
      </c>
      <c r="R17" s="224">
        <v>7.06</v>
      </c>
      <c r="S17" s="224">
        <v>6.95</v>
      </c>
      <c r="T17" s="224">
        <v>7.01</v>
      </c>
      <c r="U17" s="224">
        <v>7.134294991972169</v>
      </c>
      <c r="W17" s="157"/>
      <c r="X17" s="157"/>
    </row>
    <row r="18" spans="1:24" ht="15" customHeight="1" x14ac:dyDescent="0.15">
      <c r="A18" s="80"/>
      <c r="B18" s="21" t="s">
        <v>32</v>
      </c>
      <c r="C18" s="224">
        <v>2.63</v>
      </c>
      <c r="D18" s="224">
        <v>2.75</v>
      </c>
      <c r="E18" s="224">
        <v>3.39</v>
      </c>
      <c r="F18" s="224">
        <v>3.62</v>
      </c>
      <c r="G18" s="224">
        <v>3.84</v>
      </c>
      <c r="H18" s="224">
        <v>4.1399999999999997</v>
      </c>
      <c r="I18" s="224">
        <v>5.64</v>
      </c>
      <c r="J18" s="224">
        <v>5.92</v>
      </c>
      <c r="K18" s="224">
        <v>5.69</v>
      </c>
      <c r="L18" s="224">
        <v>6.69</v>
      </c>
      <c r="M18" s="224">
        <v>6.22</v>
      </c>
      <c r="N18" s="224">
        <v>6.1</v>
      </c>
      <c r="O18" s="224">
        <v>6.22</v>
      </c>
      <c r="P18" s="224">
        <v>6.4</v>
      </c>
      <c r="Q18" s="224">
        <v>6.31</v>
      </c>
      <c r="R18" s="224">
        <v>6.31</v>
      </c>
      <c r="S18" s="224">
        <v>6.35</v>
      </c>
      <c r="T18" s="224">
        <v>6.44</v>
      </c>
      <c r="U18" s="224">
        <v>6.5592129994045445</v>
      </c>
      <c r="W18" s="157"/>
      <c r="X18" s="157"/>
    </row>
    <row r="19" spans="1:24" ht="15" customHeight="1" x14ac:dyDescent="0.15">
      <c r="A19" s="80"/>
      <c r="B19" s="21" t="s">
        <v>33</v>
      </c>
      <c r="C19" s="224">
        <v>2.82</v>
      </c>
      <c r="D19" s="224">
        <v>2.91</v>
      </c>
      <c r="E19" s="224">
        <v>3.13</v>
      </c>
      <c r="F19" s="224">
        <v>4.07</v>
      </c>
      <c r="G19" s="224">
        <v>3.96</v>
      </c>
      <c r="H19" s="224">
        <v>5.04</v>
      </c>
      <c r="I19" s="224">
        <v>6.48</v>
      </c>
      <c r="J19" s="224">
        <v>5.17</v>
      </c>
      <c r="K19" s="224">
        <v>5.58</v>
      </c>
      <c r="L19" s="224">
        <v>5.72</v>
      </c>
      <c r="M19" s="224">
        <v>6.35</v>
      </c>
      <c r="N19" s="224">
        <v>7.15</v>
      </c>
      <c r="O19" s="224">
        <v>6.8</v>
      </c>
      <c r="P19" s="224">
        <v>6.75</v>
      </c>
      <c r="Q19" s="224">
        <v>6.73</v>
      </c>
      <c r="R19" s="224">
        <v>6.73</v>
      </c>
      <c r="S19" s="224">
        <v>6.9</v>
      </c>
      <c r="T19" s="224">
        <v>6.98</v>
      </c>
      <c r="U19" s="224">
        <v>7.1480606271147593</v>
      </c>
      <c r="W19" s="157"/>
      <c r="X19" s="157"/>
    </row>
    <row r="20" spans="1:24" ht="15" customHeight="1" x14ac:dyDescent="0.15">
      <c r="A20" s="80"/>
      <c r="B20" s="21" t="s">
        <v>34</v>
      </c>
      <c r="C20" s="224">
        <v>3.61</v>
      </c>
      <c r="D20" s="224">
        <v>3.72</v>
      </c>
      <c r="E20" s="224">
        <v>3.25</v>
      </c>
      <c r="F20" s="224">
        <v>3.85</v>
      </c>
      <c r="G20" s="224">
        <v>3.73</v>
      </c>
      <c r="H20" s="224">
        <v>3.86</v>
      </c>
      <c r="I20" s="224">
        <v>5.21</v>
      </c>
      <c r="J20" s="224">
        <v>4.88</v>
      </c>
      <c r="K20" s="224">
        <v>5.57</v>
      </c>
      <c r="L20" s="224">
        <v>5.56</v>
      </c>
      <c r="M20" s="224">
        <v>5.53</v>
      </c>
      <c r="N20" s="224">
        <v>5.79</v>
      </c>
      <c r="O20" s="224">
        <v>5.64</v>
      </c>
      <c r="P20" s="224">
        <v>5.83</v>
      </c>
      <c r="Q20" s="224">
        <v>5.79</v>
      </c>
      <c r="R20" s="224">
        <v>5.79</v>
      </c>
      <c r="S20" s="224">
        <v>5.83</v>
      </c>
      <c r="T20" s="224">
        <v>5.89</v>
      </c>
      <c r="U20" s="224">
        <v>6.0259670247193871</v>
      </c>
      <c r="W20" s="157"/>
      <c r="X20" s="157"/>
    </row>
    <row r="21" spans="1:24" ht="15" customHeight="1" x14ac:dyDescent="0.15">
      <c r="A21" s="80"/>
      <c r="B21" s="21" t="s">
        <v>35</v>
      </c>
      <c r="C21" s="224">
        <v>3.67</v>
      </c>
      <c r="D21" s="224">
        <v>3.62</v>
      </c>
      <c r="E21" s="224">
        <v>3.26</v>
      </c>
      <c r="F21" s="224">
        <v>3.79</v>
      </c>
      <c r="G21" s="224">
        <v>4.09</v>
      </c>
      <c r="H21" s="224">
        <v>4.7300000000000004</v>
      </c>
      <c r="I21" s="224">
        <v>4.6900000000000004</v>
      </c>
      <c r="J21" s="224">
        <v>5.29</v>
      </c>
      <c r="K21" s="224">
        <v>6.39</v>
      </c>
      <c r="L21" s="224">
        <v>5.67</v>
      </c>
      <c r="M21" s="224">
        <v>6.02</v>
      </c>
      <c r="N21" s="224">
        <v>6.17</v>
      </c>
      <c r="O21" s="224">
        <v>5.88</v>
      </c>
      <c r="P21" s="224">
        <v>5.93</v>
      </c>
      <c r="Q21" s="224">
        <v>5.95</v>
      </c>
      <c r="R21" s="224">
        <v>5.95</v>
      </c>
      <c r="S21" s="224">
        <v>5.99</v>
      </c>
      <c r="T21" s="224">
        <v>6.12</v>
      </c>
      <c r="U21" s="224">
        <v>6.3416347902898611</v>
      </c>
      <c r="W21" s="157"/>
      <c r="X21" s="157"/>
    </row>
    <row r="22" spans="1:24" ht="15" customHeight="1" x14ac:dyDescent="0.15">
      <c r="A22" s="80"/>
      <c r="B22" s="21" t="s">
        <v>36</v>
      </c>
      <c r="C22" s="224">
        <v>3.24</v>
      </c>
      <c r="D22" s="224">
        <v>3.29</v>
      </c>
      <c r="E22" s="224">
        <v>3.3</v>
      </c>
      <c r="F22" s="224">
        <v>3.57</v>
      </c>
      <c r="G22" s="224">
        <v>4.01</v>
      </c>
      <c r="H22" s="224">
        <v>4.17</v>
      </c>
      <c r="I22" s="224">
        <v>5.33</v>
      </c>
      <c r="J22" s="224">
        <v>4.82</v>
      </c>
      <c r="K22" s="224">
        <v>5.0199999999999996</v>
      </c>
      <c r="L22" s="224">
        <v>5.05</v>
      </c>
      <c r="M22" s="224">
        <v>5.52</v>
      </c>
      <c r="N22" s="224">
        <v>5.64</v>
      </c>
      <c r="O22" s="224">
        <v>5.6</v>
      </c>
      <c r="P22" s="224">
        <v>5.64</v>
      </c>
      <c r="Q22" s="224">
        <v>5.73</v>
      </c>
      <c r="R22" s="224">
        <v>5.73</v>
      </c>
      <c r="S22" s="224">
        <v>5.8</v>
      </c>
      <c r="T22" s="224">
        <v>5.88</v>
      </c>
      <c r="U22" s="224">
        <v>6.0014876566082282</v>
      </c>
      <c r="W22" s="157"/>
      <c r="X22" s="157"/>
    </row>
    <row r="23" spans="1:24" ht="15" customHeight="1" x14ac:dyDescent="0.15">
      <c r="A23" s="80"/>
      <c r="B23" s="21" t="s">
        <v>37</v>
      </c>
      <c r="C23" s="224">
        <v>3.59</v>
      </c>
      <c r="D23" s="224">
        <v>3.34</v>
      </c>
      <c r="E23" s="224">
        <v>3.48</v>
      </c>
      <c r="F23" s="224">
        <v>3.59</v>
      </c>
      <c r="G23" s="224">
        <v>4.0199999999999996</v>
      </c>
      <c r="H23" s="224">
        <v>4.33</v>
      </c>
      <c r="I23" s="224">
        <v>4.54</v>
      </c>
      <c r="J23" s="224">
        <v>4.88</v>
      </c>
      <c r="K23" s="224">
        <v>5.12</v>
      </c>
      <c r="L23" s="224">
        <v>5.24</v>
      </c>
      <c r="M23" s="224">
        <v>5.93</v>
      </c>
      <c r="N23" s="224">
        <v>6.21</v>
      </c>
      <c r="O23" s="224">
        <v>5.93</v>
      </c>
      <c r="P23" s="224">
        <v>6.2</v>
      </c>
      <c r="Q23" s="224">
        <v>6.24</v>
      </c>
      <c r="R23" s="224">
        <v>6.24</v>
      </c>
      <c r="S23" s="224">
        <v>6.32</v>
      </c>
      <c r="T23" s="224">
        <v>6.49</v>
      </c>
      <c r="U23" s="224">
        <v>6.7162003667521049</v>
      </c>
      <c r="W23" s="157"/>
      <c r="X23" s="157"/>
    </row>
    <row r="24" spans="1:24" ht="15" customHeight="1" x14ac:dyDescent="0.15">
      <c r="A24" s="80"/>
      <c r="B24" s="21" t="s">
        <v>38</v>
      </c>
      <c r="C24" s="224">
        <v>3.6</v>
      </c>
      <c r="D24" s="224">
        <v>3.65</v>
      </c>
      <c r="E24" s="224">
        <v>3.7</v>
      </c>
      <c r="F24" s="224">
        <v>3.82</v>
      </c>
      <c r="G24" s="224">
        <v>4.09</v>
      </c>
      <c r="H24" s="224">
        <v>4.3099999999999996</v>
      </c>
      <c r="I24" s="224">
        <v>5.66</v>
      </c>
      <c r="J24" s="224">
        <v>5.48</v>
      </c>
      <c r="K24" s="224">
        <v>5.33</v>
      </c>
      <c r="L24" s="224">
        <v>6.08</v>
      </c>
      <c r="M24" s="224">
        <v>6.34</v>
      </c>
      <c r="N24" s="224">
        <v>6.55</v>
      </c>
      <c r="O24" s="224">
        <v>6.23</v>
      </c>
      <c r="P24" s="224">
        <v>6.27</v>
      </c>
      <c r="Q24" s="224">
        <v>6.22</v>
      </c>
      <c r="R24" s="224">
        <v>6.22</v>
      </c>
      <c r="S24" s="224">
        <v>6.24</v>
      </c>
      <c r="T24" s="224">
        <v>6.34</v>
      </c>
      <c r="U24" s="224">
        <v>6.4502349541361941</v>
      </c>
      <c r="W24" s="157"/>
      <c r="X24" s="157"/>
    </row>
    <row r="25" spans="1:24" ht="15" customHeight="1" x14ac:dyDescent="0.15">
      <c r="A25" s="80"/>
      <c r="B25" s="21" t="s">
        <v>39</v>
      </c>
      <c r="C25" s="224">
        <v>3.5</v>
      </c>
      <c r="D25" s="224">
        <v>3.53</v>
      </c>
      <c r="E25" s="224">
        <v>3.56</v>
      </c>
      <c r="F25" s="224">
        <v>3.74</v>
      </c>
      <c r="G25" s="224">
        <v>3.79</v>
      </c>
      <c r="H25" s="224">
        <v>4.24</v>
      </c>
      <c r="I25" s="224">
        <v>5.31</v>
      </c>
      <c r="J25" s="224">
        <v>5</v>
      </c>
      <c r="K25" s="224">
        <v>4.87</v>
      </c>
      <c r="L25" s="224">
        <v>5.28</v>
      </c>
      <c r="M25" s="224">
        <v>6.37</v>
      </c>
      <c r="N25" s="224">
        <v>5.85</v>
      </c>
      <c r="O25" s="224">
        <v>5.75</v>
      </c>
      <c r="P25" s="224">
        <v>6.12</v>
      </c>
      <c r="Q25" s="224">
        <v>6.15</v>
      </c>
      <c r="R25" s="224">
        <v>6.15</v>
      </c>
      <c r="S25" s="224">
        <v>5.2</v>
      </c>
      <c r="T25" s="224">
        <v>5.3</v>
      </c>
      <c r="U25" s="224">
        <v>5.4032158911738071</v>
      </c>
      <c r="W25" s="157"/>
      <c r="X25" s="157"/>
    </row>
    <row r="26" spans="1:24" ht="15" customHeight="1" x14ac:dyDescent="0.15">
      <c r="A26" s="80"/>
      <c r="B26" s="21" t="s">
        <v>42</v>
      </c>
      <c r="C26" s="224">
        <v>3.67</v>
      </c>
      <c r="D26" s="224">
        <v>3.64</v>
      </c>
      <c r="E26" s="224">
        <v>3.79</v>
      </c>
      <c r="F26" s="224">
        <v>3.84</v>
      </c>
      <c r="G26" s="224">
        <v>3.98</v>
      </c>
      <c r="H26" s="224">
        <v>4.66</v>
      </c>
      <c r="I26" s="224">
        <v>5.37</v>
      </c>
      <c r="J26" s="224">
        <v>5.94</v>
      </c>
      <c r="K26" s="224">
        <v>5.92</v>
      </c>
      <c r="L26" s="224">
        <v>6.79</v>
      </c>
      <c r="M26" s="224">
        <v>7.15</v>
      </c>
      <c r="N26" s="224">
        <v>8.18</v>
      </c>
      <c r="O26" s="224">
        <v>7.57</v>
      </c>
      <c r="P26" s="224">
        <v>7.37</v>
      </c>
      <c r="Q26" s="224">
        <v>7.37</v>
      </c>
      <c r="R26" s="224">
        <v>7.37</v>
      </c>
      <c r="S26" s="224">
        <v>7.97</v>
      </c>
      <c r="T26" s="224">
        <v>7.98</v>
      </c>
      <c r="U26" s="224">
        <v>7.5787448681063339</v>
      </c>
      <c r="W26" s="157"/>
      <c r="X26" s="157"/>
    </row>
    <row r="27" spans="1:24" ht="15" customHeight="1" x14ac:dyDescent="0.15">
      <c r="A27" s="80"/>
      <c r="B27" s="21" t="s">
        <v>43</v>
      </c>
      <c r="C27" s="224">
        <v>2.77</v>
      </c>
      <c r="D27" s="224">
        <v>3.13</v>
      </c>
      <c r="E27" s="224">
        <v>3.37</v>
      </c>
      <c r="F27" s="224">
        <v>3.97</v>
      </c>
      <c r="G27" s="224">
        <v>4.33</v>
      </c>
      <c r="H27" s="224">
        <v>4.41</v>
      </c>
      <c r="I27" s="224">
        <v>4.95</v>
      </c>
      <c r="J27" s="224">
        <v>5.66</v>
      </c>
      <c r="K27" s="224">
        <v>6.25</v>
      </c>
      <c r="L27" s="224">
        <v>7.12</v>
      </c>
      <c r="M27" s="224">
        <v>7.93</v>
      </c>
      <c r="N27" s="224">
        <v>7.64</v>
      </c>
      <c r="O27" s="224">
        <v>7.1</v>
      </c>
      <c r="P27" s="224">
        <v>7.23</v>
      </c>
      <c r="Q27" s="224">
        <v>7.28</v>
      </c>
      <c r="R27" s="224">
        <v>7.28</v>
      </c>
      <c r="S27" s="224">
        <v>7.26</v>
      </c>
      <c r="T27" s="224">
        <v>7.3</v>
      </c>
      <c r="U27" s="224">
        <v>7.4579491841580383</v>
      </c>
      <c r="W27" s="157"/>
      <c r="X27" s="157"/>
    </row>
    <row r="28" spans="1:24" ht="15" customHeight="1" x14ac:dyDescent="0.15">
      <c r="A28" s="80"/>
      <c r="B28" s="79" t="s">
        <v>44</v>
      </c>
      <c r="C28" s="224">
        <v>2.76</v>
      </c>
      <c r="D28" s="224">
        <v>3.02</v>
      </c>
      <c r="E28" s="224">
        <v>3.19</v>
      </c>
      <c r="F28" s="224">
        <v>3.41</v>
      </c>
      <c r="G28" s="224">
        <v>4.1100000000000003</v>
      </c>
      <c r="H28" s="224">
        <v>4.57</v>
      </c>
      <c r="I28" s="224">
        <v>6.93</v>
      </c>
      <c r="J28" s="224">
        <v>7.52</v>
      </c>
      <c r="K28" s="224">
        <v>7.6</v>
      </c>
      <c r="L28" s="224">
        <v>8</v>
      </c>
      <c r="M28" s="224">
        <v>6.56</v>
      </c>
      <c r="N28" s="224">
        <v>7.03</v>
      </c>
      <c r="O28" s="224">
        <v>7.3</v>
      </c>
      <c r="P28" s="224">
        <v>7.2</v>
      </c>
      <c r="Q28" s="224">
        <v>7.26</v>
      </c>
      <c r="R28" s="224">
        <v>7.26</v>
      </c>
      <c r="S28" s="224">
        <v>6.65</v>
      </c>
      <c r="T28" s="224">
        <v>6.78</v>
      </c>
      <c r="U28" s="224">
        <v>6.9442066740958346</v>
      </c>
      <c r="W28" s="157"/>
      <c r="X28" s="157"/>
    </row>
    <row r="29" spans="1:24" ht="15" customHeight="1" x14ac:dyDescent="0.15">
      <c r="A29" s="80"/>
      <c r="B29" s="21" t="s">
        <v>45</v>
      </c>
      <c r="C29" s="224">
        <v>3.22</v>
      </c>
      <c r="D29" s="224">
        <v>3.15</v>
      </c>
      <c r="E29" s="224">
        <v>3.37</v>
      </c>
      <c r="F29" s="224">
        <v>3.85</v>
      </c>
      <c r="G29" s="224">
        <v>4.05</v>
      </c>
      <c r="H29" s="224">
        <v>4.3899999999999997</v>
      </c>
      <c r="I29" s="224">
        <v>4.67</v>
      </c>
      <c r="J29" s="224">
        <v>4.87</v>
      </c>
      <c r="K29" s="224">
        <v>5.32</v>
      </c>
      <c r="L29" s="224">
        <v>5.9</v>
      </c>
      <c r="M29" s="224">
        <v>5.29</v>
      </c>
      <c r="N29" s="224">
        <v>6.24</v>
      </c>
      <c r="O29" s="224">
        <v>5.13</v>
      </c>
      <c r="P29" s="224">
        <v>5.44</v>
      </c>
      <c r="Q29" s="224">
        <v>5.57</v>
      </c>
      <c r="R29" s="224">
        <v>5.57</v>
      </c>
      <c r="S29" s="224">
        <v>6.65</v>
      </c>
      <c r="T29" s="224">
        <v>6.73</v>
      </c>
      <c r="U29" s="224">
        <v>6.9149856940235548</v>
      </c>
      <c r="W29" s="157"/>
      <c r="X29" s="157"/>
    </row>
    <row r="30" spans="1:24" ht="15" customHeight="1" x14ac:dyDescent="0.15">
      <c r="A30" s="80"/>
      <c r="B30" s="21" t="s">
        <v>46</v>
      </c>
      <c r="C30" s="224">
        <v>3.02</v>
      </c>
      <c r="D30" s="224">
        <v>3.09</v>
      </c>
      <c r="E30" s="224">
        <v>3.63</v>
      </c>
      <c r="F30" s="224">
        <v>3.98</v>
      </c>
      <c r="G30" s="224">
        <v>4.34</v>
      </c>
      <c r="H30" s="224">
        <v>4.71</v>
      </c>
      <c r="I30" s="224">
        <v>5.08</v>
      </c>
      <c r="J30" s="224">
        <v>5.39</v>
      </c>
      <c r="K30" s="224">
        <v>5.6</v>
      </c>
      <c r="L30" s="224">
        <v>5.82</v>
      </c>
      <c r="M30" s="224">
        <v>6.05</v>
      </c>
      <c r="N30" s="224">
        <v>6.33</v>
      </c>
      <c r="O30" s="224">
        <v>6.79</v>
      </c>
      <c r="P30" s="224">
        <v>7</v>
      </c>
      <c r="Q30" s="224">
        <v>6.67</v>
      </c>
      <c r="R30" s="224">
        <v>6.67</v>
      </c>
      <c r="S30" s="224">
        <v>6.79</v>
      </c>
      <c r="T30" s="224">
        <v>6.86</v>
      </c>
      <c r="U30" s="224">
        <v>6.9438463474405427</v>
      </c>
      <c r="W30" s="157"/>
      <c r="X30" s="157"/>
    </row>
    <row r="31" spans="1:24" ht="15" customHeight="1" thickBot="1" x14ac:dyDescent="0.2">
      <c r="A31" s="85"/>
      <c r="B31" s="453" t="s">
        <v>47</v>
      </c>
      <c r="C31" s="452">
        <v>3.88</v>
      </c>
      <c r="D31" s="452">
        <v>3.89</v>
      </c>
      <c r="E31" s="452">
        <v>3.95</v>
      </c>
      <c r="F31" s="452">
        <v>4.01</v>
      </c>
      <c r="G31" s="452">
        <v>4.3600000000000003</v>
      </c>
      <c r="H31" s="452">
        <v>4.6100000000000003</v>
      </c>
      <c r="I31" s="452">
        <v>6.14</v>
      </c>
      <c r="J31" s="452">
        <v>6.85</v>
      </c>
      <c r="K31" s="452">
        <v>6.28</v>
      </c>
      <c r="L31" s="452">
        <v>6.22</v>
      </c>
      <c r="M31" s="452">
        <v>6.59</v>
      </c>
      <c r="N31" s="452">
        <v>6.47</v>
      </c>
      <c r="O31" s="452">
        <v>6.47</v>
      </c>
      <c r="P31" s="452">
        <v>6.32</v>
      </c>
      <c r="Q31" s="452">
        <v>6.37</v>
      </c>
      <c r="R31" s="452">
        <v>6.37</v>
      </c>
      <c r="S31" s="452">
        <v>6.29</v>
      </c>
      <c r="T31" s="452">
        <v>6.44</v>
      </c>
      <c r="U31" s="452">
        <v>6.6465532396958089</v>
      </c>
      <c r="W31" s="157"/>
      <c r="X31" s="157"/>
    </row>
    <row r="32" spans="1:24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877" t="s">
        <v>366</v>
      </c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7">
    <tabColor theme="9" tint="0.59999389629810485"/>
  </sheetPr>
  <dimension ref="A2:U61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4" width="8.25" style="79" customWidth="1"/>
    <col min="25" max="16384" width="7" style="79"/>
  </cols>
  <sheetData>
    <row r="2" spans="1:21" ht="16.5" customHeight="1" x14ac:dyDescent="0.25">
      <c r="A2" s="216" t="s">
        <v>443</v>
      </c>
      <c r="B2" s="217"/>
    </row>
    <row r="3" spans="1:21" ht="13.35" customHeight="1" x14ac:dyDescent="0.15">
      <c r="A3" s="218" t="s">
        <v>219</v>
      </c>
      <c r="B3" s="218"/>
    </row>
    <row r="4" spans="1:21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1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1" ht="18" customHeight="1" x14ac:dyDescent="0.15">
      <c r="A6" s="1030" t="s">
        <v>93</v>
      </c>
      <c r="B6" s="1030"/>
      <c r="C6" s="662">
        <f>(C8+C9+C10+C11+C12+C13+C14+C15+C16+C17+C18+C19+C20+C21+C22+C23+C24+C25+C26+C27+C28+C29+C30+C31)</f>
        <v>3594515</v>
      </c>
      <c r="D6" s="662">
        <f>(D8+D9+D10+D11+D12+D13+D14+D15+D16+D17+D18+D19+D20+D21+D22+D23+D24+D25+D26+D27+D28+D29+D30+D31)</f>
        <v>3625627</v>
      </c>
      <c r="E6" s="663">
        <v>3687340</v>
      </c>
      <c r="F6" s="663">
        <v>3780806</v>
      </c>
      <c r="G6" s="663">
        <v>4105582</v>
      </c>
      <c r="H6" s="663">
        <v>4177499</v>
      </c>
      <c r="I6" s="663">
        <v>4322258</v>
      </c>
      <c r="J6" s="663">
        <v>3927361</v>
      </c>
      <c r="K6" s="663">
        <v>4005315</v>
      </c>
      <c r="L6" s="663">
        <v>4315793</v>
      </c>
      <c r="M6" s="663">
        <v>4318457</v>
      </c>
      <c r="N6" s="663">
        <v>4319228</v>
      </c>
      <c r="O6" s="663">
        <v>4330710</v>
      </c>
      <c r="P6" s="663">
        <v>4384848</v>
      </c>
      <c r="Q6" s="663">
        <v>4449505</v>
      </c>
      <c r="R6" s="663">
        <v>4492025</v>
      </c>
      <c r="S6" s="663">
        <f>SUM(S8:S27)</f>
        <v>4484888</v>
      </c>
      <c r="T6" s="663">
        <f>SUM(T8:T27)</f>
        <v>4533924</v>
      </c>
      <c r="U6" s="663">
        <f>SUM(U8:U27)</f>
        <v>4483838</v>
      </c>
    </row>
    <row r="7" spans="1:21" ht="3" customHeight="1" x14ac:dyDescent="0.15">
      <c r="A7" s="80"/>
      <c r="B7" s="81"/>
      <c r="C7" s="209"/>
      <c r="D7" s="209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</row>
    <row r="8" spans="1:21" ht="15" customHeight="1" x14ac:dyDescent="0.15">
      <c r="A8" s="80"/>
      <c r="B8" s="21" t="s">
        <v>19</v>
      </c>
      <c r="C8" s="208">
        <v>0</v>
      </c>
      <c r="D8" s="208">
        <v>0</v>
      </c>
      <c r="E8" s="598" t="s">
        <v>416</v>
      </c>
      <c r="F8" s="598" t="s">
        <v>416</v>
      </c>
      <c r="G8" s="598" t="s">
        <v>416</v>
      </c>
      <c r="H8" s="598" t="s">
        <v>416</v>
      </c>
      <c r="I8" s="598" t="s">
        <v>416</v>
      </c>
      <c r="J8" s="598" t="s">
        <v>416</v>
      </c>
      <c r="K8" s="598" t="s">
        <v>416</v>
      </c>
      <c r="L8" s="598" t="s">
        <v>416</v>
      </c>
      <c r="M8" s="598" t="s">
        <v>416</v>
      </c>
      <c r="N8" s="598" t="s">
        <v>416</v>
      </c>
      <c r="O8" s="598" t="s">
        <v>416</v>
      </c>
      <c r="P8" s="598" t="s">
        <v>416</v>
      </c>
      <c r="Q8" s="598" t="s">
        <v>416</v>
      </c>
      <c r="R8" s="598" t="s">
        <v>416</v>
      </c>
      <c r="S8" s="598" t="s">
        <v>416</v>
      </c>
      <c r="T8" s="598" t="s">
        <v>416</v>
      </c>
      <c r="U8" s="598" t="s">
        <v>416</v>
      </c>
    </row>
    <row r="9" spans="1:21" ht="15" customHeight="1" x14ac:dyDescent="0.15">
      <c r="A9" s="80"/>
      <c r="B9" s="21" t="s">
        <v>20</v>
      </c>
      <c r="C9" s="208">
        <v>0</v>
      </c>
      <c r="D9" s="208">
        <v>0</v>
      </c>
      <c r="E9" s="598" t="s">
        <v>416</v>
      </c>
      <c r="F9" s="598" t="s">
        <v>416</v>
      </c>
      <c r="G9" s="598" t="s">
        <v>416</v>
      </c>
      <c r="H9" s="598" t="s">
        <v>416</v>
      </c>
      <c r="I9" s="598" t="s">
        <v>416</v>
      </c>
      <c r="J9" s="598" t="s">
        <v>416</v>
      </c>
      <c r="K9" s="598" t="s">
        <v>416</v>
      </c>
      <c r="L9" s="598" t="s">
        <v>416</v>
      </c>
      <c r="M9" s="492">
        <v>135</v>
      </c>
      <c r="N9" s="492">
        <v>82</v>
      </c>
      <c r="O9" s="492">
        <v>79</v>
      </c>
      <c r="P9" s="492">
        <v>97</v>
      </c>
      <c r="Q9" s="492">
        <v>100</v>
      </c>
      <c r="R9" s="492">
        <v>92</v>
      </c>
      <c r="S9" s="492">
        <v>98</v>
      </c>
      <c r="T9" s="492">
        <v>95</v>
      </c>
      <c r="U9" s="492">
        <v>105</v>
      </c>
    </row>
    <row r="10" spans="1:21" ht="15" customHeight="1" x14ac:dyDescent="0.15">
      <c r="A10" s="80"/>
      <c r="B10" s="21" t="s">
        <v>21</v>
      </c>
      <c r="C10" s="208">
        <v>0</v>
      </c>
      <c r="D10" s="208">
        <v>0</v>
      </c>
      <c r="E10" s="598" t="s">
        <v>416</v>
      </c>
      <c r="F10" s="598" t="s">
        <v>416</v>
      </c>
      <c r="G10" s="598" t="s">
        <v>416</v>
      </c>
      <c r="H10" s="598" t="s">
        <v>416</v>
      </c>
      <c r="I10" s="598" t="s">
        <v>416</v>
      </c>
      <c r="J10" s="598" t="s">
        <v>416</v>
      </c>
      <c r="K10" s="598" t="s">
        <v>416</v>
      </c>
      <c r="L10" s="598" t="s">
        <v>416</v>
      </c>
      <c r="M10" s="598" t="s">
        <v>416</v>
      </c>
      <c r="N10" s="598" t="s">
        <v>416</v>
      </c>
      <c r="O10" s="598" t="s">
        <v>416</v>
      </c>
      <c r="P10" s="598" t="s">
        <v>416</v>
      </c>
      <c r="Q10" s="598" t="s">
        <v>416</v>
      </c>
      <c r="R10" s="598" t="s">
        <v>416</v>
      </c>
      <c r="S10" s="598" t="s">
        <v>416</v>
      </c>
      <c r="T10" s="598" t="s">
        <v>416</v>
      </c>
      <c r="U10" s="598" t="s">
        <v>416</v>
      </c>
    </row>
    <row r="11" spans="1:21" ht="15" customHeight="1" x14ac:dyDescent="0.15">
      <c r="A11" s="80"/>
      <c r="B11" s="21" t="s">
        <v>22</v>
      </c>
      <c r="C11" s="208">
        <v>7505</v>
      </c>
      <c r="D11" s="208">
        <v>7529</v>
      </c>
      <c r="E11" s="90">
        <v>7913</v>
      </c>
      <c r="F11" s="90">
        <v>7815</v>
      </c>
      <c r="G11" s="90">
        <v>7740</v>
      </c>
      <c r="H11" s="90">
        <v>7624</v>
      </c>
      <c r="I11" s="90">
        <v>8018</v>
      </c>
      <c r="J11" s="90">
        <v>7767</v>
      </c>
      <c r="K11" s="90">
        <v>7878</v>
      </c>
      <c r="L11" s="90">
        <v>7902</v>
      </c>
      <c r="M11" s="492">
        <v>7998</v>
      </c>
      <c r="N11" s="492">
        <v>7999</v>
      </c>
      <c r="O11" s="492">
        <v>7851</v>
      </c>
      <c r="P11" s="492">
        <v>7562</v>
      </c>
      <c r="Q11" s="492">
        <v>7710</v>
      </c>
      <c r="R11" s="492">
        <v>7650</v>
      </c>
      <c r="S11" s="492">
        <v>7131</v>
      </c>
      <c r="T11" s="492">
        <v>7390.5</v>
      </c>
      <c r="U11" s="492">
        <v>8015</v>
      </c>
    </row>
    <row r="12" spans="1:21" ht="15" customHeight="1" x14ac:dyDescent="0.15">
      <c r="A12" s="80"/>
      <c r="B12" s="21" t="s">
        <v>23</v>
      </c>
      <c r="C12" s="208">
        <v>1333</v>
      </c>
      <c r="D12" s="208">
        <v>1285</v>
      </c>
      <c r="E12" s="90">
        <v>1380</v>
      </c>
      <c r="F12" s="90">
        <v>1200</v>
      </c>
      <c r="G12" s="90">
        <v>1280</v>
      </c>
      <c r="H12" s="90">
        <v>1296</v>
      </c>
      <c r="I12" s="90">
        <v>1120</v>
      </c>
      <c r="J12" s="90">
        <v>1120</v>
      </c>
      <c r="K12" s="90">
        <v>1210</v>
      </c>
      <c r="L12" s="90">
        <v>1165</v>
      </c>
      <c r="M12" s="492">
        <v>1190</v>
      </c>
      <c r="N12" s="492">
        <v>1150</v>
      </c>
      <c r="O12" s="492">
        <v>1180</v>
      </c>
      <c r="P12" s="492">
        <v>1173</v>
      </c>
      <c r="Q12" s="492">
        <v>1190</v>
      </c>
      <c r="R12" s="492">
        <v>1181</v>
      </c>
      <c r="S12" s="492">
        <v>1196</v>
      </c>
      <c r="T12" s="492">
        <v>1188.5</v>
      </c>
      <c r="U12" s="492">
        <v>1193</v>
      </c>
    </row>
    <row r="13" spans="1:21" ht="15" customHeight="1" x14ac:dyDescent="0.15">
      <c r="A13" s="80"/>
      <c r="B13" s="21" t="s">
        <v>27</v>
      </c>
      <c r="C13" s="208">
        <v>0</v>
      </c>
      <c r="D13" s="208">
        <v>0</v>
      </c>
      <c r="E13" s="598" t="s">
        <v>416</v>
      </c>
      <c r="F13" s="598" t="s">
        <v>416</v>
      </c>
      <c r="G13" s="598" t="s">
        <v>416</v>
      </c>
      <c r="H13" s="598" t="s">
        <v>416</v>
      </c>
      <c r="I13" s="598" t="s">
        <v>416</v>
      </c>
      <c r="J13" s="598" t="s">
        <v>416</v>
      </c>
      <c r="K13" s="598" t="s">
        <v>416</v>
      </c>
      <c r="L13" s="598" t="s">
        <v>416</v>
      </c>
      <c r="M13" s="598" t="s">
        <v>416</v>
      </c>
      <c r="N13" s="598" t="s">
        <v>416</v>
      </c>
      <c r="O13" s="598" t="s">
        <v>416</v>
      </c>
      <c r="P13" s="598" t="s">
        <v>416</v>
      </c>
      <c r="Q13" s="598" t="s">
        <v>416</v>
      </c>
      <c r="R13" s="598" t="s">
        <v>416</v>
      </c>
      <c r="S13" s="598" t="s">
        <v>416</v>
      </c>
      <c r="T13" s="598" t="s">
        <v>416</v>
      </c>
      <c r="U13" s="598"/>
    </row>
    <row r="14" spans="1:21" ht="15" customHeight="1" x14ac:dyDescent="0.15">
      <c r="A14" s="80"/>
      <c r="B14" s="21" t="s">
        <v>28</v>
      </c>
      <c r="C14" s="208">
        <v>12142</v>
      </c>
      <c r="D14" s="208">
        <v>11815</v>
      </c>
      <c r="E14" s="90">
        <v>12085</v>
      </c>
      <c r="F14" s="90">
        <v>12071</v>
      </c>
      <c r="G14" s="90">
        <v>11547</v>
      </c>
      <c r="H14" s="90">
        <v>11932</v>
      </c>
      <c r="I14" s="90">
        <v>11844</v>
      </c>
      <c r="J14" s="90">
        <v>10120</v>
      </c>
      <c r="K14" s="90">
        <v>8310</v>
      </c>
      <c r="L14" s="90">
        <v>10294</v>
      </c>
      <c r="M14" s="492">
        <v>9715</v>
      </c>
      <c r="N14" s="492">
        <v>10201</v>
      </c>
      <c r="O14" s="492">
        <v>10320</v>
      </c>
      <c r="P14" s="492">
        <v>10080</v>
      </c>
      <c r="Q14" s="492">
        <v>10200</v>
      </c>
      <c r="R14" s="492">
        <v>11654</v>
      </c>
      <c r="S14" s="492">
        <v>10940</v>
      </c>
      <c r="T14" s="492">
        <v>11297</v>
      </c>
      <c r="U14" s="492">
        <v>11119</v>
      </c>
    </row>
    <row r="15" spans="1:21" ht="15" customHeight="1" x14ac:dyDescent="0.15">
      <c r="A15" s="80"/>
      <c r="B15" s="21" t="s">
        <v>29</v>
      </c>
      <c r="C15" s="208">
        <v>34173</v>
      </c>
      <c r="D15" s="208">
        <v>31300</v>
      </c>
      <c r="E15" s="90">
        <v>33948</v>
      </c>
      <c r="F15" s="90">
        <v>33888</v>
      </c>
      <c r="G15" s="90">
        <v>32560</v>
      </c>
      <c r="H15" s="90">
        <v>33174</v>
      </c>
      <c r="I15" s="90">
        <v>37345</v>
      </c>
      <c r="J15" s="90">
        <v>35259</v>
      </c>
      <c r="K15" s="90">
        <v>36140</v>
      </c>
      <c r="L15" s="90">
        <v>37044</v>
      </c>
      <c r="M15" s="492">
        <v>39756</v>
      </c>
      <c r="N15" s="492">
        <v>40511</v>
      </c>
      <c r="O15" s="492">
        <v>46625</v>
      </c>
      <c r="P15" s="492">
        <v>46870</v>
      </c>
      <c r="Q15" s="492">
        <v>46747.5</v>
      </c>
      <c r="R15" s="492">
        <v>46625</v>
      </c>
      <c r="S15" s="492">
        <v>46625</v>
      </c>
      <c r="T15" s="492">
        <v>46890</v>
      </c>
      <c r="U15" s="492">
        <v>46625</v>
      </c>
    </row>
    <row r="16" spans="1:21" ht="15" customHeight="1" x14ac:dyDescent="0.15">
      <c r="A16" s="80"/>
      <c r="B16" s="21" t="s">
        <v>30</v>
      </c>
      <c r="C16" s="208">
        <v>0</v>
      </c>
      <c r="D16" s="208">
        <v>0</v>
      </c>
      <c r="E16" s="598" t="s">
        <v>416</v>
      </c>
      <c r="F16" s="598" t="s">
        <v>416</v>
      </c>
      <c r="G16" s="598" t="s">
        <v>416</v>
      </c>
      <c r="H16" s="598" t="s">
        <v>416</v>
      </c>
      <c r="I16" s="598" t="s">
        <v>416</v>
      </c>
      <c r="J16" s="598" t="s">
        <v>416</v>
      </c>
      <c r="K16" s="598" t="s">
        <v>416</v>
      </c>
      <c r="L16" s="598" t="s">
        <v>416</v>
      </c>
      <c r="M16" s="598" t="s">
        <v>416</v>
      </c>
      <c r="N16" s="598" t="s">
        <v>416</v>
      </c>
      <c r="O16" s="598" t="s">
        <v>416</v>
      </c>
      <c r="P16" s="598" t="s">
        <v>416</v>
      </c>
      <c r="Q16" s="598" t="s">
        <v>416</v>
      </c>
      <c r="R16" s="598" t="s">
        <v>416</v>
      </c>
      <c r="S16" s="598" t="s">
        <v>416</v>
      </c>
      <c r="T16" s="598" t="s">
        <v>416</v>
      </c>
      <c r="U16" s="598" t="s">
        <v>416</v>
      </c>
    </row>
    <row r="17" spans="1:21" ht="15" customHeight="1" x14ac:dyDescent="0.15">
      <c r="A17" s="80"/>
      <c r="B17" s="21" t="s">
        <v>31</v>
      </c>
      <c r="C17" s="208">
        <v>2637</v>
      </c>
      <c r="D17" s="208">
        <v>2583</v>
      </c>
      <c r="E17" s="90">
        <v>4386</v>
      </c>
      <c r="F17" s="90">
        <v>4343</v>
      </c>
      <c r="G17" s="90">
        <v>4200</v>
      </c>
      <c r="H17" s="90">
        <v>3630</v>
      </c>
      <c r="I17" s="90">
        <v>3250</v>
      </c>
      <c r="J17" s="90">
        <v>4151</v>
      </c>
      <c r="K17" s="90">
        <v>5072</v>
      </c>
      <c r="L17" s="90">
        <v>5173</v>
      </c>
      <c r="M17" s="492">
        <v>5915</v>
      </c>
      <c r="N17" s="492">
        <v>6967</v>
      </c>
      <c r="O17" s="492">
        <v>6850</v>
      </c>
      <c r="P17" s="492">
        <v>6670</v>
      </c>
      <c r="Q17" s="492">
        <v>6760</v>
      </c>
      <c r="R17" s="492">
        <v>6648</v>
      </c>
      <c r="S17" s="492">
        <v>6701</v>
      </c>
      <c r="T17" s="492">
        <v>6674.5</v>
      </c>
      <c r="U17" s="492">
        <v>6988</v>
      </c>
    </row>
    <row r="18" spans="1:21" ht="15" customHeight="1" x14ac:dyDescent="0.15">
      <c r="A18" s="80"/>
      <c r="B18" s="21" t="s">
        <v>32</v>
      </c>
      <c r="C18" s="208">
        <v>31823</v>
      </c>
      <c r="D18" s="208">
        <v>32205</v>
      </c>
      <c r="E18" s="90">
        <v>35557</v>
      </c>
      <c r="F18" s="90">
        <v>44657</v>
      </c>
      <c r="G18" s="90">
        <v>48902</v>
      </c>
      <c r="H18" s="90">
        <v>66112</v>
      </c>
      <c r="I18" s="90">
        <v>69640</v>
      </c>
      <c r="J18" s="90">
        <v>89091</v>
      </c>
      <c r="K18" s="90">
        <v>97491</v>
      </c>
      <c r="L18" s="90">
        <v>108023</v>
      </c>
      <c r="M18" s="492">
        <v>116664</v>
      </c>
      <c r="N18" s="492">
        <v>125956</v>
      </c>
      <c r="O18" s="492">
        <v>133225</v>
      </c>
      <c r="P18" s="492">
        <v>128330</v>
      </c>
      <c r="Q18" s="492">
        <v>130777.5</v>
      </c>
      <c r="R18" s="492">
        <v>131241</v>
      </c>
      <c r="S18" s="492">
        <v>131020</v>
      </c>
      <c r="T18" s="492">
        <v>131130.5</v>
      </c>
      <c r="U18" s="492">
        <v>131076</v>
      </c>
    </row>
    <row r="19" spans="1:21" ht="15" customHeight="1" x14ac:dyDescent="0.15">
      <c r="A19" s="80"/>
      <c r="B19" s="21" t="s">
        <v>33</v>
      </c>
      <c r="C19" s="208">
        <v>36687</v>
      </c>
      <c r="D19" s="208">
        <v>38717</v>
      </c>
      <c r="E19" s="90">
        <v>40707</v>
      </c>
      <c r="F19" s="90">
        <v>35115</v>
      </c>
      <c r="G19" s="90">
        <v>36000</v>
      </c>
      <c r="H19" s="90">
        <v>39445</v>
      </c>
      <c r="I19" s="90">
        <v>45498</v>
      </c>
      <c r="J19" s="90">
        <v>84791</v>
      </c>
      <c r="K19" s="90">
        <v>88418</v>
      </c>
      <c r="L19" s="90">
        <v>90222</v>
      </c>
      <c r="M19" s="492">
        <v>81434</v>
      </c>
      <c r="N19" s="492">
        <v>82535</v>
      </c>
      <c r="O19" s="492">
        <v>91678</v>
      </c>
      <c r="P19" s="492">
        <v>96543</v>
      </c>
      <c r="Q19" s="492">
        <v>100532</v>
      </c>
      <c r="R19" s="492">
        <v>100923</v>
      </c>
      <c r="S19" s="492">
        <v>105903</v>
      </c>
      <c r="T19" s="492">
        <v>108413</v>
      </c>
      <c r="U19" s="492">
        <v>121987</v>
      </c>
    </row>
    <row r="20" spans="1:21" ht="15" customHeight="1" x14ac:dyDescent="0.15">
      <c r="A20" s="80"/>
      <c r="B20" s="21" t="s">
        <v>34</v>
      </c>
      <c r="C20" s="208">
        <v>223704</v>
      </c>
      <c r="D20" s="208">
        <v>224045</v>
      </c>
      <c r="E20" s="90">
        <v>224720</v>
      </c>
      <c r="F20" s="90">
        <v>220709</v>
      </c>
      <c r="G20" s="90">
        <v>246980</v>
      </c>
      <c r="H20" s="90">
        <v>243032</v>
      </c>
      <c r="I20" s="90">
        <v>245816</v>
      </c>
      <c r="J20" s="90">
        <v>225470</v>
      </c>
      <c r="K20" s="90">
        <v>269650</v>
      </c>
      <c r="L20" s="90">
        <v>258403</v>
      </c>
      <c r="M20" s="492">
        <v>264220</v>
      </c>
      <c r="N20" s="492">
        <v>273249</v>
      </c>
      <c r="O20" s="492">
        <v>252713</v>
      </c>
      <c r="P20" s="492">
        <v>263410</v>
      </c>
      <c r="Q20" s="492">
        <v>270053</v>
      </c>
      <c r="R20" s="492">
        <v>268457</v>
      </c>
      <c r="S20" s="492">
        <v>269324</v>
      </c>
      <c r="T20" s="492">
        <v>268890.5</v>
      </c>
      <c r="U20" s="492">
        <v>269108</v>
      </c>
    </row>
    <row r="21" spans="1:21" ht="15" customHeight="1" x14ac:dyDescent="0.15">
      <c r="A21" s="80"/>
      <c r="B21" s="21" t="s">
        <v>35</v>
      </c>
      <c r="C21" s="208">
        <v>346625</v>
      </c>
      <c r="D21" s="208">
        <v>357461</v>
      </c>
      <c r="E21" s="90">
        <v>356776</v>
      </c>
      <c r="F21" s="90">
        <v>357866</v>
      </c>
      <c r="G21" s="90">
        <v>491768</v>
      </c>
      <c r="H21" s="90">
        <v>486110</v>
      </c>
      <c r="I21" s="90">
        <v>494004</v>
      </c>
      <c r="J21" s="90">
        <v>500211</v>
      </c>
      <c r="K21" s="90">
        <v>466010</v>
      </c>
      <c r="L21" s="90">
        <v>465020</v>
      </c>
      <c r="M21" s="492">
        <v>442336</v>
      </c>
      <c r="N21" s="492">
        <v>430271</v>
      </c>
      <c r="O21" s="492">
        <v>421292</v>
      </c>
      <c r="P21" s="492">
        <v>422680</v>
      </c>
      <c r="Q21" s="492">
        <v>430134</v>
      </c>
      <c r="R21" s="492">
        <v>430134</v>
      </c>
      <c r="S21" s="492">
        <v>471546</v>
      </c>
      <c r="T21" s="492">
        <v>478172</v>
      </c>
      <c r="U21" s="492">
        <v>471885</v>
      </c>
    </row>
    <row r="22" spans="1:21" ht="15" customHeight="1" x14ac:dyDescent="0.15">
      <c r="A22" s="80"/>
      <c r="B22" s="21" t="s">
        <v>36</v>
      </c>
      <c r="C22" s="208">
        <v>75189</v>
      </c>
      <c r="D22" s="208">
        <v>83042</v>
      </c>
      <c r="E22" s="90">
        <v>97966</v>
      </c>
      <c r="F22" s="90">
        <v>88220</v>
      </c>
      <c r="G22" s="90">
        <v>89200</v>
      </c>
      <c r="H22" s="90">
        <v>88723</v>
      </c>
      <c r="I22" s="90">
        <v>93947</v>
      </c>
      <c r="J22" s="90">
        <v>91335</v>
      </c>
      <c r="K22" s="90">
        <v>92410</v>
      </c>
      <c r="L22" s="90">
        <v>147535</v>
      </c>
      <c r="M22" s="492">
        <v>140718</v>
      </c>
      <c r="N22" s="492">
        <v>147754</v>
      </c>
      <c r="O22" s="492">
        <v>145310</v>
      </c>
      <c r="P22" s="492">
        <v>144630</v>
      </c>
      <c r="Q22" s="492">
        <v>144970</v>
      </c>
      <c r="R22" s="492">
        <v>143658</v>
      </c>
      <c r="S22" s="492">
        <v>144322</v>
      </c>
      <c r="T22" s="492">
        <v>143990</v>
      </c>
      <c r="U22" s="492">
        <v>146156</v>
      </c>
    </row>
    <row r="23" spans="1:21" ht="15" customHeight="1" x14ac:dyDescent="0.15">
      <c r="A23" s="80"/>
      <c r="B23" s="21" t="s">
        <v>37</v>
      </c>
      <c r="C23" s="208">
        <v>40000</v>
      </c>
      <c r="D23" s="208">
        <v>40830</v>
      </c>
      <c r="E23" s="90">
        <v>39670</v>
      </c>
      <c r="F23" s="90">
        <v>40736</v>
      </c>
      <c r="G23" s="90">
        <v>44282</v>
      </c>
      <c r="H23" s="90">
        <v>54328</v>
      </c>
      <c r="I23" s="90">
        <v>55078</v>
      </c>
      <c r="J23" s="90">
        <v>54141</v>
      </c>
      <c r="K23" s="90">
        <v>77515</v>
      </c>
      <c r="L23" s="90">
        <v>80352</v>
      </c>
      <c r="M23" s="492">
        <v>74512</v>
      </c>
      <c r="N23" s="492">
        <v>78238</v>
      </c>
      <c r="O23" s="492">
        <v>78245</v>
      </c>
      <c r="P23" s="492">
        <v>75869</v>
      </c>
      <c r="Q23" s="492">
        <v>77057</v>
      </c>
      <c r="R23" s="492">
        <v>76980</v>
      </c>
      <c r="S23" s="492">
        <v>77128</v>
      </c>
      <c r="T23" s="492">
        <v>77054</v>
      </c>
      <c r="U23" s="492">
        <v>79091</v>
      </c>
    </row>
    <row r="24" spans="1:21" ht="15" customHeight="1" x14ac:dyDescent="0.15">
      <c r="A24" s="80"/>
      <c r="B24" s="21" t="s">
        <v>38</v>
      </c>
      <c r="C24" s="208">
        <v>193467</v>
      </c>
      <c r="D24" s="208">
        <v>156155</v>
      </c>
      <c r="E24" s="90">
        <v>166666</v>
      </c>
      <c r="F24" s="90">
        <v>191739</v>
      </c>
      <c r="G24" s="90">
        <v>203016</v>
      </c>
      <c r="H24" s="90">
        <v>194281</v>
      </c>
      <c r="I24" s="90">
        <v>220945</v>
      </c>
      <c r="J24" s="90">
        <v>203520</v>
      </c>
      <c r="K24" s="90">
        <v>209947</v>
      </c>
      <c r="L24" s="90">
        <v>261049</v>
      </c>
      <c r="M24" s="492">
        <v>267950</v>
      </c>
      <c r="N24" s="492">
        <v>255377</v>
      </c>
      <c r="O24" s="492">
        <v>209143</v>
      </c>
      <c r="P24" s="492">
        <v>259727</v>
      </c>
      <c r="Q24" s="492">
        <v>309833</v>
      </c>
      <c r="R24" s="492">
        <v>295233</v>
      </c>
      <c r="S24" s="492">
        <v>296478</v>
      </c>
      <c r="T24" s="492">
        <v>294675</v>
      </c>
      <c r="U24" s="492">
        <v>267415</v>
      </c>
    </row>
    <row r="25" spans="1:21" ht="15" customHeight="1" x14ac:dyDescent="0.15">
      <c r="A25" s="80"/>
      <c r="B25" s="21" t="s">
        <v>39</v>
      </c>
      <c r="C25" s="208">
        <v>149250</v>
      </c>
      <c r="D25" s="208">
        <v>188860</v>
      </c>
      <c r="E25" s="90">
        <v>184766</v>
      </c>
      <c r="F25" s="90">
        <v>191249</v>
      </c>
      <c r="G25" s="90">
        <v>193122</v>
      </c>
      <c r="H25" s="90">
        <v>191449</v>
      </c>
      <c r="I25" s="90">
        <v>188587</v>
      </c>
      <c r="J25" s="90">
        <v>203967</v>
      </c>
      <c r="K25" s="90">
        <v>212360</v>
      </c>
      <c r="L25" s="90">
        <v>207969</v>
      </c>
      <c r="M25" s="492">
        <v>215490</v>
      </c>
      <c r="N25" s="492">
        <v>216265</v>
      </c>
      <c r="O25" s="492">
        <v>215050</v>
      </c>
      <c r="P25" s="492">
        <v>215600</v>
      </c>
      <c r="Q25" s="492">
        <v>215340</v>
      </c>
      <c r="R25" s="492">
        <v>214727</v>
      </c>
      <c r="S25" s="492">
        <v>212220</v>
      </c>
      <c r="T25" s="492">
        <v>213473.5</v>
      </c>
      <c r="U25" s="492">
        <v>213848</v>
      </c>
    </row>
    <row r="26" spans="1:21" ht="15" customHeight="1" x14ac:dyDescent="0.15">
      <c r="A26" s="80"/>
      <c r="B26" s="21" t="s">
        <v>42</v>
      </c>
      <c r="C26" s="208">
        <v>453190</v>
      </c>
      <c r="D26" s="208">
        <v>450200</v>
      </c>
      <c r="E26" s="90">
        <v>454200</v>
      </c>
      <c r="F26" s="90">
        <v>485468</v>
      </c>
      <c r="G26" s="90">
        <v>553985</v>
      </c>
      <c r="H26" s="90">
        <v>584483</v>
      </c>
      <c r="I26" s="90">
        <v>654726</v>
      </c>
      <c r="J26" s="90">
        <v>608978</v>
      </c>
      <c r="K26" s="90">
        <v>552509</v>
      </c>
      <c r="L26" s="90">
        <v>569352</v>
      </c>
      <c r="M26" s="492">
        <v>577964</v>
      </c>
      <c r="N26" s="492">
        <v>610184</v>
      </c>
      <c r="O26" s="492">
        <v>674939</v>
      </c>
      <c r="P26" s="492">
        <v>671585</v>
      </c>
      <c r="Q26" s="492">
        <v>669365</v>
      </c>
      <c r="R26" s="492">
        <v>675889</v>
      </c>
      <c r="S26" s="492">
        <v>673731</v>
      </c>
      <c r="T26" s="492">
        <v>673455</v>
      </c>
      <c r="U26" s="492">
        <v>672042</v>
      </c>
    </row>
    <row r="27" spans="1:21" ht="15" customHeight="1" x14ac:dyDescent="0.15">
      <c r="A27" s="80"/>
      <c r="B27" s="21" t="s">
        <v>43</v>
      </c>
      <c r="C27" s="208">
        <v>1986790</v>
      </c>
      <c r="D27" s="208">
        <v>1999600</v>
      </c>
      <c r="E27" s="90">
        <v>2026600</v>
      </c>
      <c r="F27" s="90">
        <v>2065730</v>
      </c>
      <c r="G27" s="90">
        <v>2141000</v>
      </c>
      <c r="H27" s="90">
        <v>2171880</v>
      </c>
      <c r="I27" s="90">
        <v>2192440</v>
      </c>
      <c r="J27" s="90">
        <v>1807440</v>
      </c>
      <c r="K27" s="90">
        <v>1880395</v>
      </c>
      <c r="L27" s="90">
        <v>2066290</v>
      </c>
      <c r="M27" s="492">
        <v>2072460</v>
      </c>
      <c r="N27" s="492">
        <v>2032490</v>
      </c>
      <c r="O27" s="492">
        <v>2036210</v>
      </c>
      <c r="P27" s="492">
        <v>2034020</v>
      </c>
      <c r="Q27" s="492">
        <v>2035280</v>
      </c>
      <c r="R27" s="492">
        <v>2039330</v>
      </c>
      <c r="S27" s="492">
        <v>2030525</v>
      </c>
      <c r="T27" s="492">
        <v>2071135</v>
      </c>
      <c r="U27" s="492">
        <v>2037185</v>
      </c>
    </row>
    <row r="28" spans="1:21" ht="15" customHeight="1" x14ac:dyDescent="0.15">
      <c r="A28" s="80"/>
      <c r="B28" s="79" t="s">
        <v>44</v>
      </c>
      <c r="C28" s="208">
        <v>0</v>
      </c>
      <c r="D28" s="208">
        <v>0</v>
      </c>
      <c r="E28" s="598" t="s">
        <v>416</v>
      </c>
      <c r="F28" s="598" t="s">
        <v>416</v>
      </c>
      <c r="G28" s="598" t="s">
        <v>416</v>
      </c>
      <c r="H28" s="598" t="s">
        <v>416</v>
      </c>
      <c r="I28" s="598" t="s">
        <v>416</v>
      </c>
      <c r="J28" s="598" t="s">
        <v>416</v>
      </c>
      <c r="K28" s="598" t="s">
        <v>416</v>
      </c>
      <c r="L28" s="598" t="s">
        <v>416</v>
      </c>
      <c r="M28" s="598" t="s">
        <v>416</v>
      </c>
      <c r="N28" s="598" t="s">
        <v>416</v>
      </c>
      <c r="O28" s="598" t="s">
        <v>416</v>
      </c>
      <c r="P28" s="598" t="s">
        <v>416</v>
      </c>
      <c r="Q28" s="598" t="s">
        <v>416</v>
      </c>
      <c r="R28" s="598" t="s">
        <v>416</v>
      </c>
      <c r="S28" s="598" t="s">
        <v>416</v>
      </c>
      <c r="T28" s="598" t="s">
        <v>416</v>
      </c>
      <c r="U28" s="598" t="s">
        <v>416</v>
      </c>
    </row>
    <row r="29" spans="1:21" ht="15" customHeight="1" x14ac:dyDescent="0.15">
      <c r="A29" s="80"/>
      <c r="B29" s="21" t="s">
        <v>45</v>
      </c>
      <c r="C29" s="208">
        <v>0</v>
      </c>
      <c r="D29" s="208">
        <v>0</v>
      </c>
      <c r="E29" s="598" t="s">
        <v>416</v>
      </c>
      <c r="F29" s="598" t="s">
        <v>416</v>
      </c>
      <c r="G29" s="598" t="s">
        <v>416</v>
      </c>
      <c r="H29" s="598" t="s">
        <v>416</v>
      </c>
      <c r="I29" s="598" t="s">
        <v>416</v>
      </c>
      <c r="J29" s="598" t="s">
        <v>416</v>
      </c>
      <c r="K29" s="598" t="s">
        <v>416</v>
      </c>
      <c r="L29" s="598" t="s">
        <v>416</v>
      </c>
      <c r="M29" s="598" t="s">
        <v>416</v>
      </c>
      <c r="N29" s="598" t="s">
        <v>416</v>
      </c>
      <c r="O29" s="598" t="s">
        <v>416</v>
      </c>
      <c r="P29" s="598" t="s">
        <v>416</v>
      </c>
      <c r="Q29" s="598" t="s">
        <v>416</v>
      </c>
      <c r="R29" s="598" t="s">
        <v>416</v>
      </c>
      <c r="S29" s="598" t="s">
        <v>416</v>
      </c>
      <c r="T29" s="598" t="s">
        <v>416</v>
      </c>
      <c r="U29" s="598" t="s">
        <v>416</v>
      </c>
    </row>
    <row r="30" spans="1:21" ht="15" customHeight="1" x14ac:dyDescent="0.15">
      <c r="A30" s="80"/>
      <c r="B30" s="21" t="s">
        <v>46</v>
      </c>
      <c r="C30" s="208">
        <v>0</v>
      </c>
      <c r="D30" s="208">
        <v>0</v>
      </c>
      <c r="E30" s="598" t="s">
        <v>416</v>
      </c>
      <c r="F30" s="598" t="s">
        <v>416</v>
      </c>
      <c r="G30" s="598" t="s">
        <v>416</v>
      </c>
      <c r="H30" s="598" t="s">
        <v>416</v>
      </c>
      <c r="I30" s="598" t="s">
        <v>416</v>
      </c>
      <c r="J30" s="598" t="s">
        <v>416</v>
      </c>
      <c r="K30" s="598" t="s">
        <v>416</v>
      </c>
      <c r="L30" s="598" t="s">
        <v>416</v>
      </c>
      <c r="M30" s="598" t="s">
        <v>416</v>
      </c>
      <c r="N30" s="598" t="s">
        <v>416</v>
      </c>
      <c r="O30" s="598" t="s">
        <v>416</v>
      </c>
      <c r="P30" s="598" t="s">
        <v>416</v>
      </c>
      <c r="Q30" s="598" t="s">
        <v>416</v>
      </c>
      <c r="R30" s="598" t="s">
        <v>416</v>
      </c>
      <c r="S30" s="598" t="s">
        <v>416</v>
      </c>
      <c r="T30" s="598" t="s">
        <v>416</v>
      </c>
      <c r="U30" s="598" t="s">
        <v>416</v>
      </c>
    </row>
    <row r="31" spans="1:21" ht="15" customHeight="1" thickBot="1" x14ac:dyDescent="0.2">
      <c r="A31" s="85"/>
      <c r="B31" s="453" t="s">
        <v>47</v>
      </c>
      <c r="C31" s="457">
        <v>0</v>
      </c>
      <c r="D31" s="457">
        <v>0</v>
      </c>
      <c r="E31" s="599" t="s">
        <v>416</v>
      </c>
      <c r="F31" s="599" t="s">
        <v>416</v>
      </c>
      <c r="G31" s="599" t="s">
        <v>416</v>
      </c>
      <c r="H31" s="599" t="s">
        <v>416</v>
      </c>
      <c r="I31" s="599" t="s">
        <v>416</v>
      </c>
      <c r="J31" s="599" t="s">
        <v>416</v>
      </c>
      <c r="K31" s="599" t="s">
        <v>416</v>
      </c>
      <c r="L31" s="599" t="s">
        <v>416</v>
      </c>
      <c r="M31" s="599" t="s">
        <v>416</v>
      </c>
      <c r="N31" s="599" t="s">
        <v>416</v>
      </c>
      <c r="O31" s="599" t="s">
        <v>416</v>
      </c>
      <c r="P31" s="599" t="s">
        <v>416</v>
      </c>
      <c r="Q31" s="599" t="s">
        <v>416</v>
      </c>
      <c r="R31" s="599" t="s">
        <v>416</v>
      </c>
      <c r="S31" s="599" t="s">
        <v>416</v>
      </c>
      <c r="T31" s="599" t="s">
        <v>416</v>
      </c>
      <c r="U31" s="599" t="s">
        <v>416</v>
      </c>
    </row>
    <row r="32" spans="1:21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  <c r="R35" s="81"/>
      <c r="S35" s="81"/>
      <c r="T35" s="81"/>
      <c r="U35" s="81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  <c r="R36" s="81"/>
      <c r="S36" s="81"/>
      <c r="T36" s="81"/>
      <c r="U36" s="81"/>
    </row>
    <row r="37" spans="1:21" ht="13.35" customHeight="1" x14ac:dyDescent="0.15">
      <c r="R37" s="81"/>
      <c r="S37" s="81"/>
      <c r="T37" s="81"/>
      <c r="U37" s="81"/>
    </row>
    <row r="38" spans="1:21" ht="13.35" customHeight="1" x14ac:dyDescent="0.15">
      <c r="U38" s="81"/>
    </row>
    <row r="39" spans="1:21" ht="13.35" customHeight="1" x14ac:dyDescent="0.15">
      <c r="U39" s="81"/>
    </row>
    <row r="40" spans="1:21" ht="13.35" customHeight="1" x14ac:dyDescent="0.15">
      <c r="U40" s="81"/>
    </row>
    <row r="41" spans="1:21" ht="13.35" customHeight="1" x14ac:dyDescent="0.15">
      <c r="U41" s="81"/>
    </row>
    <row r="42" spans="1:21" ht="13.35" customHeight="1" x14ac:dyDescent="0.15">
      <c r="U42" s="81"/>
    </row>
    <row r="43" spans="1:21" ht="13.35" customHeight="1" x14ac:dyDescent="0.15">
      <c r="U43" s="81"/>
    </row>
    <row r="44" spans="1:21" ht="13.35" customHeight="1" x14ac:dyDescent="0.15">
      <c r="U44" s="81"/>
    </row>
    <row r="45" spans="1:21" ht="13.35" customHeight="1" x14ac:dyDescent="0.15">
      <c r="U45" s="81"/>
    </row>
    <row r="46" spans="1:21" ht="13.35" customHeight="1" x14ac:dyDescent="0.15">
      <c r="U46" s="81"/>
    </row>
    <row r="47" spans="1:21" ht="13.35" customHeight="1" x14ac:dyDescent="0.15">
      <c r="U47" s="81"/>
    </row>
    <row r="48" spans="1:21" ht="13.35" customHeight="1" x14ac:dyDescent="0.15">
      <c r="U48" s="81"/>
    </row>
    <row r="49" spans="21:21" ht="13.35" customHeight="1" x14ac:dyDescent="0.15">
      <c r="U49" s="81"/>
    </row>
    <row r="50" spans="21:21" ht="13.35" customHeight="1" x14ac:dyDescent="0.15">
      <c r="U50" s="81"/>
    </row>
    <row r="51" spans="21:21" ht="13.35" customHeight="1" x14ac:dyDescent="0.15">
      <c r="U51" s="81"/>
    </row>
    <row r="52" spans="21:21" ht="13.35" customHeight="1" x14ac:dyDescent="0.15">
      <c r="U52" s="81"/>
    </row>
    <row r="53" spans="21:21" ht="13.35" customHeight="1" x14ac:dyDescent="0.15">
      <c r="U53" s="81"/>
    </row>
    <row r="54" spans="21:21" ht="13.35" customHeight="1" x14ac:dyDescent="0.15">
      <c r="U54" s="81"/>
    </row>
    <row r="55" spans="21:21" ht="13.35" customHeight="1" x14ac:dyDescent="0.15">
      <c r="U55" s="81"/>
    </row>
    <row r="56" spans="21:21" ht="13.35" customHeight="1" x14ac:dyDescent="0.15">
      <c r="U56" s="81"/>
    </row>
    <row r="57" spans="21:21" ht="13.35" customHeight="1" x14ac:dyDescent="0.15">
      <c r="U57" s="81"/>
    </row>
    <row r="58" spans="21:21" ht="13.35" customHeight="1" x14ac:dyDescent="0.15">
      <c r="U58" s="81"/>
    </row>
    <row r="59" spans="21:21" ht="13.35" customHeight="1" x14ac:dyDescent="0.15">
      <c r="U59" s="81"/>
    </row>
    <row r="60" spans="21:21" ht="13.35" customHeight="1" x14ac:dyDescent="0.15">
      <c r="U60" s="81"/>
    </row>
    <row r="61" spans="21:21" ht="13.35" customHeight="1" x14ac:dyDescent="0.15">
      <c r="U61" s="81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38">
    <tabColor theme="9" tint="0.59999389629810485"/>
  </sheetPr>
  <dimension ref="A2:W38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8" width="8.25" style="79" customWidth="1"/>
    <col min="29" max="16384" width="7" style="79"/>
  </cols>
  <sheetData>
    <row r="2" spans="1:23" ht="18" customHeight="1" x14ac:dyDescent="0.25">
      <c r="A2" s="216" t="s">
        <v>444</v>
      </c>
      <c r="B2" s="217"/>
    </row>
    <row r="3" spans="1:23" ht="13.35" customHeight="1" x14ac:dyDescent="0.15">
      <c r="A3" s="218" t="s">
        <v>219</v>
      </c>
      <c r="B3" s="218"/>
    </row>
    <row r="4" spans="1:23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3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3" ht="18" customHeight="1" x14ac:dyDescent="0.15">
      <c r="A6" s="1030" t="s">
        <v>93</v>
      </c>
      <c r="B6" s="1030"/>
      <c r="C6" s="665">
        <f>(C8+C9+C10+C11+C12+C13+C14+C15+C16+C17+C18+C19+C20+C21+C22+C23+C24+C25+C26+C27+C28+C29+C30+C31)</f>
        <v>321478</v>
      </c>
      <c r="D6" s="665">
        <f>(D8+D9+D10+D11+D12+D13+D14+D15+D16+D17+D18+D19+D20+D21+D22+D23+D24+D25+D26+D27+D28+D29+D30+D31)</f>
        <v>330072</v>
      </c>
      <c r="E6" s="662">
        <v>355174</v>
      </c>
      <c r="F6" s="662">
        <v>365555</v>
      </c>
      <c r="G6" s="662">
        <v>387980</v>
      </c>
      <c r="H6" s="662">
        <v>410085</v>
      </c>
      <c r="I6" s="662">
        <v>424100</v>
      </c>
      <c r="J6" s="662">
        <v>455558</v>
      </c>
      <c r="K6" s="662">
        <v>463354</v>
      </c>
      <c r="L6" s="662">
        <v>481847</v>
      </c>
      <c r="M6" s="662">
        <v>446199</v>
      </c>
      <c r="N6" s="662">
        <v>474135</v>
      </c>
      <c r="O6" s="662">
        <v>479063</v>
      </c>
      <c r="P6" s="662">
        <v>470464</v>
      </c>
      <c r="Q6" s="662">
        <v>473283</v>
      </c>
      <c r="R6" s="662">
        <v>464229.4</v>
      </c>
      <c r="S6" s="662">
        <v>469624.4</v>
      </c>
      <c r="T6" s="662">
        <v>476210</v>
      </c>
      <c r="U6" s="663">
        <f>SUM(U8:U27)</f>
        <v>483247.08</v>
      </c>
      <c r="W6" s="157"/>
    </row>
    <row r="7" spans="1:23" ht="3" customHeight="1" x14ac:dyDescent="0.15">
      <c r="A7" s="80"/>
      <c r="B7" s="81"/>
      <c r="C7" s="219"/>
      <c r="D7" s="21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</row>
    <row r="8" spans="1:23" ht="15" customHeight="1" x14ac:dyDescent="0.15">
      <c r="A8" s="80"/>
      <c r="B8" s="21" t="s">
        <v>19</v>
      </c>
      <c r="C8" s="225">
        <v>0</v>
      </c>
      <c r="D8" s="225">
        <v>0</v>
      </c>
      <c r="E8" s="210" t="s">
        <v>221</v>
      </c>
      <c r="F8" s="210" t="s">
        <v>221</v>
      </c>
      <c r="G8" s="210" t="s">
        <v>221</v>
      </c>
      <c r="H8" s="210" t="s">
        <v>221</v>
      </c>
      <c r="I8" s="210" t="s">
        <v>221</v>
      </c>
      <c r="J8" s="210" t="s">
        <v>221</v>
      </c>
      <c r="K8" s="210" t="s">
        <v>221</v>
      </c>
      <c r="L8" s="210" t="s">
        <v>221</v>
      </c>
      <c r="M8" s="210" t="s">
        <v>221</v>
      </c>
      <c r="N8" s="210" t="s">
        <v>221</v>
      </c>
      <c r="O8" s="210" t="s">
        <v>221</v>
      </c>
      <c r="P8" s="210" t="s">
        <v>221</v>
      </c>
      <c r="Q8" s="210" t="s">
        <v>221</v>
      </c>
      <c r="R8" s="210" t="s">
        <v>221</v>
      </c>
      <c r="S8" s="210" t="s">
        <v>221</v>
      </c>
      <c r="T8" s="210" t="s">
        <v>221</v>
      </c>
      <c r="U8" s="210" t="s">
        <v>221</v>
      </c>
    </row>
    <row r="9" spans="1:23" ht="15" customHeight="1" x14ac:dyDescent="0.15">
      <c r="A9" s="80"/>
      <c r="B9" s="21" t="s">
        <v>20</v>
      </c>
      <c r="C9" s="225">
        <v>0</v>
      </c>
      <c r="D9" s="225">
        <v>0</v>
      </c>
      <c r="E9" s="210" t="s">
        <v>221</v>
      </c>
      <c r="F9" s="210" t="s">
        <v>221</v>
      </c>
      <c r="G9" s="210" t="s">
        <v>221</v>
      </c>
      <c r="H9" s="210" t="s">
        <v>221</v>
      </c>
      <c r="I9" s="210" t="s">
        <v>221</v>
      </c>
      <c r="J9" s="210" t="s">
        <v>221</v>
      </c>
      <c r="K9" s="210" t="s">
        <v>221</v>
      </c>
      <c r="L9" s="210" t="s">
        <v>221</v>
      </c>
      <c r="M9" s="210" t="s">
        <v>221</v>
      </c>
      <c r="N9" s="210" t="s">
        <v>221</v>
      </c>
      <c r="O9" s="210" t="s">
        <v>221</v>
      </c>
      <c r="P9" s="210" t="s">
        <v>221</v>
      </c>
      <c r="Q9" s="210" t="s">
        <v>221</v>
      </c>
      <c r="R9" s="210" t="s">
        <v>221</v>
      </c>
      <c r="S9" s="210" t="s">
        <v>221</v>
      </c>
      <c r="T9" s="210" t="s">
        <v>221</v>
      </c>
      <c r="U9" s="210" t="s">
        <v>221</v>
      </c>
      <c r="W9" s="87"/>
    </row>
    <row r="10" spans="1:23" ht="15" customHeight="1" x14ac:dyDescent="0.15">
      <c r="A10" s="80"/>
      <c r="B10" s="21" t="s">
        <v>21</v>
      </c>
      <c r="C10" s="225">
        <v>0</v>
      </c>
      <c r="D10" s="225">
        <v>0</v>
      </c>
      <c r="E10" s="210" t="s">
        <v>221</v>
      </c>
      <c r="F10" s="210" t="s">
        <v>221</v>
      </c>
      <c r="G10" s="210" t="s">
        <v>221</v>
      </c>
      <c r="H10" s="210" t="s">
        <v>221</v>
      </c>
      <c r="I10" s="210" t="s">
        <v>221</v>
      </c>
      <c r="J10" s="210" t="s">
        <v>221</v>
      </c>
      <c r="K10" s="210" t="s">
        <v>221</v>
      </c>
      <c r="L10" s="210" t="s">
        <v>221</v>
      </c>
      <c r="M10" s="210" t="s">
        <v>221</v>
      </c>
      <c r="N10" s="210" t="s">
        <v>221</v>
      </c>
      <c r="O10" s="210" t="s">
        <v>221</v>
      </c>
      <c r="P10" s="210" t="s">
        <v>221</v>
      </c>
      <c r="Q10" s="210" t="s">
        <v>221</v>
      </c>
      <c r="R10" s="210" t="s">
        <v>221</v>
      </c>
      <c r="S10" s="210" t="s">
        <v>221</v>
      </c>
      <c r="T10" s="210" t="s">
        <v>221</v>
      </c>
      <c r="U10" s="210" t="s">
        <v>221</v>
      </c>
      <c r="W10" s="87"/>
    </row>
    <row r="11" spans="1:23" ht="15" customHeight="1" x14ac:dyDescent="0.15">
      <c r="A11" s="80"/>
      <c r="B11" s="21" t="s">
        <v>22</v>
      </c>
      <c r="C11" s="225">
        <v>203</v>
      </c>
      <c r="D11" s="225">
        <v>241</v>
      </c>
      <c r="E11" s="210">
        <v>358</v>
      </c>
      <c r="F11" s="210">
        <v>381</v>
      </c>
      <c r="G11" s="210">
        <v>435</v>
      </c>
      <c r="H11" s="210">
        <v>480</v>
      </c>
      <c r="I11" s="210">
        <v>610</v>
      </c>
      <c r="J11" s="210">
        <v>742</v>
      </c>
      <c r="K11" s="210">
        <v>725</v>
      </c>
      <c r="L11" s="210">
        <v>828</v>
      </c>
      <c r="M11" s="210">
        <v>868</v>
      </c>
      <c r="N11" s="210">
        <v>949</v>
      </c>
      <c r="O11" s="210">
        <v>1144</v>
      </c>
      <c r="P11" s="210">
        <v>1259</v>
      </c>
      <c r="Q11" s="210">
        <v>1377</v>
      </c>
      <c r="R11" s="210">
        <v>1394</v>
      </c>
      <c r="S11" s="210">
        <v>1412</v>
      </c>
      <c r="T11" s="210">
        <v>1322.9</v>
      </c>
      <c r="U11" s="210">
        <v>1403</v>
      </c>
      <c r="W11" s="87"/>
    </row>
    <row r="12" spans="1:23" ht="15" customHeight="1" x14ac:dyDescent="0.15">
      <c r="A12" s="80"/>
      <c r="B12" s="21" t="s">
        <v>23</v>
      </c>
      <c r="C12" s="225">
        <v>0</v>
      </c>
      <c r="D12" s="225">
        <v>0</v>
      </c>
      <c r="E12" s="210" t="s">
        <v>221</v>
      </c>
      <c r="F12" s="210" t="s">
        <v>221</v>
      </c>
      <c r="G12" s="210" t="s">
        <v>221</v>
      </c>
      <c r="H12" s="210" t="s">
        <v>221</v>
      </c>
      <c r="I12" s="210" t="s">
        <v>221</v>
      </c>
      <c r="J12" s="210" t="s">
        <v>221</v>
      </c>
      <c r="K12" s="210" t="s">
        <v>221</v>
      </c>
      <c r="L12" s="210" t="s">
        <v>221</v>
      </c>
      <c r="M12" s="210" t="s">
        <v>221</v>
      </c>
      <c r="N12" s="210" t="s">
        <v>221</v>
      </c>
      <c r="O12" s="210" t="s">
        <v>221</v>
      </c>
      <c r="P12" s="210" t="s">
        <v>221</v>
      </c>
      <c r="Q12" s="210" t="s">
        <v>221</v>
      </c>
      <c r="R12" s="210" t="s">
        <v>221</v>
      </c>
      <c r="S12" s="210" t="s">
        <v>221</v>
      </c>
      <c r="T12" s="210" t="s">
        <v>221</v>
      </c>
      <c r="U12" s="210" t="s">
        <v>221</v>
      </c>
      <c r="W12" s="87"/>
    </row>
    <row r="13" spans="1:23" ht="15" customHeight="1" x14ac:dyDescent="0.15">
      <c r="A13" s="80"/>
      <c r="B13" s="21" t="s">
        <v>27</v>
      </c>
      <c r="C13" s="225">
        <v>0</v>
      </c>
      <c r="D13" s="225">
        <v>0</v>
      </c>
      <c r="E13" s="210" t="s">
        <v>221</v>
      </c>
      <c r="F13" s="210" t="s">
        <v>221</v>
      </c>
      <c r="G13" s="210" t="s">
        <v>221</v>
      </c>
      <c r="H13" s="210" t="s">
        <v>221</v>
      </c>
      <c r="I13" s="210" t="s">
        <v>221</v>
      </c>
      <c r="J13" s="210" t="s">
        <v>221</v>
      </c>
      <c r="K13" s="210" t="s">
        <v>221</v>
      </c>
      <c r="L13" s="210" t="s">
        <v>221</v>
      </c>
      <c r="M13" s="210" t="s">
        <v>221</v>
      </c>
      <c r="N13" s="210" t="s">
        <v>221</v>
      </c>
      <c r="O13" s="210" t="s">
        <v>221</v>
      </c>
      <c r="P13" s="210" t="s">
        <v>221</v>
      </c>
      <c r="Q13" s="210" t="s">
        <v>221</v>
      </c>
      <c r="R13" s="210" t="s">
        <v>221</v>
      </c>
      <c r="S13" s="210" t="s">
        <v>221</v>
      </c>
      <c r="T13" s="210" t="s">
        <v>221</v>
      </c>
      <c r="U13" s="210" t="s">
        <v>221</v>
      </c>
      <c r="W13" s="87"/>
    </row>
    <row r="14" spans="1:23" ht="15" customHeight="1" x14ac:dyDescent="0.15">
      <c r="A14" s="80"/>
      <c r="B14" s="21" t="s">
        <v>28</v>
      </c>
      <c r="C14" s="225">
        <v>424</v>
      </c>
      <c r="D14" s="225">
        <v>332</v>
      </c>
      <c r="E14" s="210">
        <v>588</v>
      </c>
      <c r="F14" s="210">
        <v>323</v>
      </c>
      <c r="G14" s="210">
        <v>478</v>
      </c>
      <c r="H14" s="210">
        <v>395</v>
      </c>
      <c r="I14" s="210">
        <v>412</v>
      </c>
      <c r="J14" s="210">
        <v>275</v>
      </c>
      <c r="K14" s="210">
        <v>356</v>
      </c>
      <c r="L14" s="210">
        <v>412</v>
      </c>
      <c r="M14" s="210">
        <v>377</v>
      </c>
      <c r="N14" s="210">
        <v>242</v>
      </c>
      <c r="O14" s="210">
        <v>348</v>
      </c>
      <c r="P14" s="210">
        <v>381</v>
      </c>
      <c r="Q14" s="210">
        <v>390</v>
      </c>
      <c r="R14" s="210">
        <v>391</v>
      </c>
      <c r="S14" s="210">
        <v>433</v>
      </c>
      <c r="T14" s="210">
        <v>479</v>
      </c>
      <c r="U14" s="210">
        <v>523</v>
      </c>
      <c r="W14" s="87"/>
    </row>
    <row r="15" spans="1:23" ht="15" customHeight="1" x14ac:dyDescent="0.15">
      <c r="A15" s="80"/>
      <c r="B15" s="21" t="s">
        <v>29</v>
      </c>
      <c r="C15" s="225">
        <v>4575</v>
      </c>
      <c r="D15" s="225">
        <v>4911</v>
      </c>
      <c r="E15" s="210">
        <v>5099</v>
      </c>
      <c r="F15" s="210">
        <v>4855</v>
      </c>
      <c r="G15" s="210">
        <v>4467</v>
      </c>
      <c r="H15" s="210">
        <v>3352</v>
      </c>
      <c r="I15" s="210">
        <v>2519</v>
      </c>
      <c r="J15" s="210">
        <v>3165</v>
      </c>
      <c r="K15" s="210">
        <v>3829</v>
      </c>
      <c r="L15" s="210">
        <v>3956</v>
      </c>
      <c r="M15" s="210">
        <v>3099</v>
      </c>
      <c r="N15" s="210">
        <v>2452</v>
      </c>
      <c r="O15" s="210">
        <v>2939</v>
      </c>
      <c r="P15" s="210">
        <v>2841</v>
      </c>
      <c r="Q15" s="210">
        <v>2831</v>
      </c>
      <c r="R15" s="210">
        <v>2694</v>
      </c>
      <c r="S15" s="210">
        <v>3031</v>
      </c>
      <c r="T15" s="210">
        <v>2849</v>
      </c>
      <c r="U15" s="210">
        <v>3449</v>
      </c>
      <c r="W15" s="87"/>
    </row>
    <row r="16" spans="1:23" ht="15" customHeight="1" x14ac:dyDescent="0.15">
      <c r="A16" s="80"/>
      <c r="B16" s="21" t="s">
        <v>30</v>
      </c>
      <c r="C16" s="225">
        <v>0</v>
      </c>
      <c r="D16" s="225">
        <v>0</v>
      </c>
      <c r="E16" s="210" t="s">
        <v>221</v>
      </c>
      <c r="F16" s="210" t="s">
        <v>221</v>
      </c>
      <c r="G16" s="210" t="s">
        <v>221</v>
      </c>
      <c r="H16" s="210" t="s">
        <v>221</v>
      </c>
      <c r="I16" s="210" t="s">
        <v>221</v>
      </c>
      <c r="J16" s="210" t="s">
        <v>221</v>
      </c>
      <c r="K16" s="210" t="s">
        <v>221</v>
      </c>
      <c r="L16" s="210" t="s">
        <v>221</v>
      </c>
      <c r="M16" s="210" t="s">
        <v>221</v>
      </c>
      <c r="N16" s="210" t="s">
        <v>221</v>
      </c>
      <c r="O16" s="210" t="s">
        <v>221</v>
      </c>
      <c r="P16" s="210" t="s">
        <v>221</v>
      </c>
      <c r="Q16" s="210" t="s">
        <v>221</v>
      </c>
      <c r="R16" s="210" t="s">
        <v>221</v>
      </c>
      <c r="S16" s="210" t="s">
        <v>221</v>
      </c>
      <c r="T16" s="210" t="s">
        <v>221</v>
      </c>
      <c r="U16" s="210" t="s">
        <v>221</v>
      </c>
      <c r="W16" s="87"/>
    </row>
    <row r="17" spans="1:23" ht="15" customHeight="1" x14ac:dyDescent="0.15">
      <c r="A17" s="80"/>
      <c r="B17" s="21" t="s">
        <v>31</v>
      </c>
      <c r="C17" s="225">
        <v>0</v>
      </c>
      <c r="D17" s="225">
        <v>0</v>
      </c>
      <c r="E17" s="210" t="s">
        <v>221</v>
      </c>
      <c r="F17" s="210" t="s">
        <v>221</v>
      </c>
      <c r="G17" s="210" t="s">
        <v>221</v>
      </c>
      <c r="H17" s="210" t="s">
        <v>221</v>
      </c>
      <c r="I17" s="210">
        <v>247</v>
      </c>
      <c r="J17" s="210">
        <v>217</v>
      </c>
      <c r="K17" s="210">
        <v>586</v>
      </c>
      <c r="L17" s="210">
        <v>568</v>
      </c>
      <c r="M17" s="210">
        <v>650</v>
      </c>
      <c r="N17" s="210">
        <v>837</v>
      </c>
      <c r="O17" s="210">
        <v>978</v>
      </c>
      <c r="P17" s="210">
        <v>1137</v>
      </c>
      <c r="Q17" s="210">
        <v>1256</v>
      </c>
      <c r="R17" s="210">
        <v>1317</v>
      </c>
      <c r="S17" s="210">
        <v>1641</v>
      </c>
      <c r="T17" s="210">
        <v>1665</v>
      </c>
      <c r="U17" s="210">
        <v>1643</v>
      </c>
      <c r="W17" s="87"/>
    </row>
    <row r="18" spans="1:23" ht="15" customHeight="1" x14ac:dyDescent="0.15">
      <c r="A18" s="80"/>
      <c r="B18" s="21" t="s">
        <v>32</v>
      </c>
      <c r="C18" s="225">
        <v>3119</v>
      </c>
      <c r="D18" s="225">
        <v>3180</v>
      </c>
      <c r="E18" s="210">
        <v>4917</v>
      </c>
      <c r="F18" s="210">
        <v>5641</v>
      </c>
      <c r="G18" s="210">
        <v>6186</v>
      </c>
      <c r="H18" s="210">
        <v>6174</v>
      </c>
      <c r="I18" s="210">
        <v>7044</v>
      </c>
      <c r="J18" s="210">
        <v>5939</v>
      </c>
      <c r="K18" s="210">
        <v>6102</v>
      </c>
      <c r="L18" s="210">
        <v>6687</v>
      </c>
      <c r="M18" s="210">
        <v>6847</v>
      </c>
      <c r="N18" s="210">
        <v>12923</v>
      </c>
      <c r="O18" s="210">
        <v>13273</v>
      </c>
      <c r="P18" s="210">
        <v>15428</v>
      </c>
      <c r="Q18" s="210">
        <v>15701</v>
      </c>
      <c r="R18" s="210">
        <v>16380</v>
      </c>
      <c r="S18" s="210">
        <v>17614</v>
      </c>
      <c r="T18" s="210">
        <v>17941</v>
      </c>
      <c r="U18" s="210">
        <v>18075</v>
      </c>
      <c r="W18" s="87"/>
    </row>
    <row r="19" spans="1:23" ht="15" customHeight="1" x14ac:dyDescent="0.15">
      <c r="A19" s="80"/>
      <c r="B19" s="21" t="s">
        <v>33</v>
      </c>
      <c r="C19" s="225">
        <v>3360</v>
      </c>
      <c r="D19" s="225">
        <v>2740</v>
      </c>
      <c r="E19" s="210">
        <v>3035</v>
      </c>
      <c r="F19" s="210">
        <v>2989</v>
      </c>
      <c r="G19" s="210">
        <v>4024</v>
      </c>
      <c r="H19" s="210">
        <v>5036</v>
      </c>
      <c r="I19" s="210">
        <v>8817</v>
      </c>
      <c r="J19" s="210">
        <v>10245</v>
      </c>
      <c r="K19" s="210">
        <v>11050</v>
      </c>
      <c r="L19" s="210">
        <v>12225</v>
      </c>
      <c r="M19" s="210">
        <v>12240</v>
      </c>
      <c r="N19" s="210">
        <v>13619</v>
      </c>
      <c r="O19" s="210">
        <v>14982</v>
      </c>
      <c r="P19" s="210">
        <v>11575</v>
      </c>
      <c r="Q19" s="210">
        <v>12751</v>
      </c>
      <c r="R19" s="210">
        <v>11213</v>
      </c>
      <c r="S19" s="210">
        <v>12866</v>
      </c>
      <c r="T19" s="210">
        <v>14265</v>
      </c>
      <c r="U19" s="210">
        <v>14741</v>
      </c>
      <c r="W19" s="87"/>
    </row>
    <row r="20" spans="1:23" ht="15" customHeight="1" x14ac:dyDescent="0.15">
      <c r="A20" s="80"/>
      <c r="B20" s="21" t="s">
        <v>34</v>
      </c>
      <c r="C20" s="225">
        <v>26885</v>
      </c>
      <c r="D20" s="225">
        <v>25401</v>
      </c>
      <c r="E20" s="210">
        <v>26263</v>
      </c>
      <c r="F20" s="210">
        <v>26101</v>
      </c>
      <c r="G20" s="210">
        <v>28126</v>
      </c>
      <c r="H20" s="210">
        <v>26254</v>
      </c>
      <c r="I20" s="210">
        <v>28424</v>
      </c>
      <c r="J20" s="210">
        <v>33367</v>
      </c>
      <c r="K20" s="210">
        <v>36809</v>
      </c>
      <c r="L20" s="210">
        <v>38518</v>
      </c>
      <c r="M20" s="210">
        <v>31243</v>
      </c>
      <c r="N20" s="210">
        <v>33803</v>
      </c>
      <c r="O20" s="210">
        <v>30246</v>
      </c>
      <c r="P20" s="210">
        <v>25355</v>
      </c>
      <c r="Q20" s="210">
        <v>22349</v>
      </c>
      <c r="R20" s="210">
        <v>20189.91</v>
      </c>
      <c r="S20" s="210">
        <v>20305</v>
      </c>
      <c r="T20" s="210">
        <v>19986</v>
      </c>
      <c r="U20" s="210">
        <v>20113.79</v>
      </c>
      <c r="W20" s="87"/>
    </row>
    <row r="21" spans="1:23" ht="15" customHeight="1" x14ac:dyDescent="0.15">
      <c r="A21" s="80"/>
      <c r="B21" s="21" t="s">
        <v>35</v>
      </c>
      <c r="C21" s="225">
        <v>30228</v>
      </c>
      <c r="D21" s="225">
        <v>34095</v>
      </c>
      <c r="E21" s="210">
        <v>40960</v>
      </c>
      <c r="F21" s="210">
        <v>41512</v>
      </c>
      <c r="G21" s="210">
        <v>46576</v>
      </c>
      <c r="H21" s="210">
        <v>52215</v>
      </c>
      <c r="I21" s="210">
        <v>45146</v>
      </c>
      <c r="J21" s="210">
        <v>55690</v>
      </c>
      <c r="K21" s="210">
        <v>58999</v>
      </c>
      <c r="L21" s="210">
        <v>61350</v>
      </c>
      <c r="M21" s="210">
        <v>50317</v>
      </c>
      <c r="N21" s="210">
        <v>49467</v>
      </c>
      <c r="O21" s="210">
        <v>47101</v>
      </c>
      <c r="P21" s="210">
        <v>41142</v>
      </c>
      <c r="Q21" s="210">
        <v>37588</v>
      </c>
      <c r="R21" s="210">
        <v>41394</v>
      </c>
      <c r="S21" s="210">
        <v>43535</v>
      </c>
      <c r="T21" s="210">
        <v>45975</v>
      </c>
      <c r="U21" s="210">
        <v>48628</v>
      </c>
      <c r="W21" s="87"/>
    </row>
    <row r="22" spans="1:23" ht="15" customHeight="1" x14ac:dyDescent="0.15">
      <c r="A22" s="80"/>
      <c r="B22" s="21" t="s">
        <v>36</v>
      </c>
      <c r="C22" s="225">
        <v>3386</v>
      </c>
      <c r="D22" s="225">
        <v>3209</v>
      </c>
      <c r="E22" s="210">
        <v>3243</v>
      </c>
      <c r="F22" s="210">
        <v>2811</v>
      </c>
      <c r="G22" s="210">
        <v>3661</v>
      </c>
      <c r="H22" s="210">
        <v>3860</v>
      </c>
      <c r="I22" s="210">
        <v>4289</v>
      </c>
      <c r="J22" s="210">
        <v>4477</v>
      </c>
      <c r="K22" s="210">
        <v>4718</v>
      </c>
      <c r="L22" s="210">
        <v>3772</v>
      </c>
      <c r="M22" s="210">
        <v>3332</v>
      </c>
      <c r="N22" s="210">
        <v>3597</v>
      </c>
      <c r="O22" s="210">
        <v>4653</v>
      </c>
      <c r="P22" s="210">
        <v>4610</v>
      </c>
      <c r="Q22" s="210">
        <v>4117</v>
      </c>
      <c r="R22" s="210">
        <v>3828</v>
      </c>
      <c r="S22" s="210">
        <v>4395</v>
      </c>
      <c r="T22" s="210">
        <v>4667</v>
      </c>
      <c r="U22" s="210">
        <v>4933</v>
      </c>
      <c r="W22" s="87"/>
    </row>
    <row r="23" spans="1:23" ht="15" customHeight="1" x14ac:dyDescent="0.15">
      <c r="A23" s="80"/>
      <c r="B23" s="21" t="s">
        <v>37</v>
      </c>
      <c r="C23" s="225">
        <v>6513</v>
      </c>
      <c r="D23" s="225">
        <v>6426</v>
      </c>
      <c r="E23" s="210">
        <v>5465</v>
      </c>
      <c r="F23" s="210">
        <v>5332</v>
      </c>
      <c r="G23" s="210">
        <v>5427</v>
      </c>
      <c r="H23" s="210">
        <v>5516</v>
      </c>
      <c r="I23" s="210">
        <v>5337</v>
      </c>
      <c r="J23" s="210">
        <v>5567</v>
      </c>
      <c r="K23" s="210">
        <v>5493</v>
      </c>
      <c r="L23" s="210">
        <v>5874</v>
      </c>
      <c r="M23" s="210">
        <v>5907</v>
      </c>
      <c r="N23" s="210">
        <v>6258</v>
      </c>
      <c r="O23" s="210">
        <v>6322</v>
      </c>
      <c r="P23" s="210">
        <v>7332</v>
      </c>
      <c r="Q23" s="210">
        <v>7956</v>
      </c>
      <c r="R23" s="210">
        <v>8252</v>
      </c>
      <c r="S23" s="210">
        <v>8516</v>
      </c>
      <c r="T23" s="210">
        <v>8763</v>
      </c>
      <c r="U23" s="210">
        <v>9574</v>
      </c>
      <c r="W23" s="87"/>
    </row>
    <row r="24" spans="1:23" ht="15" customHeight="1" x14ac:dyDescent="0.15">
      <c r="A24" s="80"/>
      <c r="B24" s="21" t="s">
        <v>38</v>
      </c>
      <c r="C24" s="225">
        <v>19912</v>
      </c>
      <c r="D24" s="225">
        <v>16481</v>
      </c>
      <c r="E24" s="210">
        <v>19620</v>
      </c>
      <c r="F24" s="210">
        <v>21273</v>
      </c>
      <c r="G24" s="210">
        <v>22465</v>
      </c>
      <c r="H24" s="210">
        <v>22429</v>
      </c>
      <c r="I24" s="210">
        <v>22306</v>
      </c>
      <c r="J24" s="210">
        <v>23382</v>
      </c>
      <c r="K24" s="210">
        <v>22130</v>
      </c>
      <c r="L24" s="210">
        <v>28373</v>
      </c>
      <c r="M24" s="210">
        <v>30588</v>
      </c>
      <c r="N24" s="210">
        <v>36425</v>
      </c>
      <c r="O24" s="210">
        <v>42540</v>
      </c>
      <c r="P24" s="210">
        <v>41197</v>
      </c>
      <c r="Q24" s="210">
        <v>44781</v>
      </c>
      <c r="R24" s="210">
        <v>35844</v>
      </c>
      <c r="S24" s="210">
        <v>30611</v>
      </c>
      <c r="T24" s="210">
        <v>33353.1</v>
      </c>
      <c r="U24" s="210">
        <v>29405</v>
      </c>
      <c r="W24" s="87"/>
    </row>
    <row r="25" spans="1:23" ht="15" customHeight="1" x14ac:dyDescent="0.15">
      <c r="A25" s="80"/>
      <c r="B25" s="21" t="s">
        <v>39</v>
      </c>
      <c r="C25" s="225">
        <v>16330</v>
      </c>
      <c r="D25" s="225">
        <v>16943</v>
      </c>
      <c r="E25" s="210">
        <v>17667</v>
      </c>
      <c r="F25" s="210">
        <v>17727</v>
      </c>
      <c r="G25" s="210">
        <v>17528</v>
      </c>
      <c r="H25" s="210">
        <v>17350</v>
      </c>
      <c r="I25" s="210">
        <v>16583</v>
      </c>
      <c r="J25" s="210">
        <v>23290</v>
      </c>
      <c r="K25" s="210">
        <v>23047</v>
      </c>
      <c r="L25" s="210">
        <v>22308</v>
      </c>
      <c r="M25" s="210">
        <v>22227</v>
      </c>
      <c r="N25" s="210">
        <v>22667</v>
      </c>
      <c r="O25" s="210">
        <v>22936</v>
      </c>
      <c r="P25" s="210">
        <v>22643</v>
      </c>
      <c r="Q25" s="210">
        <v>22860</v>
      </c>
      <c r="R25" s="210">
        <v>22604.524999999998</v>
      </c>
      <c r="S25" s="210">
        <v>21097.4</v>
      </c>
      <c r="T25" s="210">
        <v>20060</v>
      </c>
      <c r="U25" s="210">
        <v>20385.29</v>
      </c>
      <c r="W25" s="87"/>
    </row>
    <row r="26" spans="1:23" ht="15" customHeight="1" x14ac:dyDescent="0.15">
      <c r="A26" s="80"/>
      <c r="B26" s="21" t="s">
        <v>42</v>
      </c>
      <c r="C26" s="225">
        <v>31443</v>
      </c>
      <c r="D26" s="225">
        <v>36943</v>
      </c>
      <c r="E26" s="210">
        <v>43939</v>
      </c>
      <c r="F26" s="210">
        <v>48125</v>
      </c>
      <c r="G26" s="210">
        <v>52407</v>
      </c>
      <c r="H26" s="210">
        <v>61574</v>
      </c>
      <c r="I26" s="210">
        <v>72446</v>
      </c>
      <c r="J26" s="210">
        <v>79000</v>
      </c>
      <c r="K26" s="210">
        <v>74600</v>
      </c>
      <c r="L26" s="210">
        <v>77081</v>
      </c>
      <c r="M26" s="210">
        <v>81857</v>
      </c>
      <c r="N26" s="210">
        <v>83728</v>
      </c>
      <c r="O26" s="210">
        <v>83906</v>
      </c>
      <c r="P26" s="210">
        <v>85680</v>
      </c>
      <c r="Q26" s="210">
        <v>90127</v>
      </c>
      <c r="R26" s="210">
        <v>89538</v>
      </c>
      <c r="S26" s="210">
        <v>94213</v>
      </c>
      <c r="T26" s="210">
        <v>95074</v>
      </c>
      <c r="U26" s="210">
        <v>96769</v>
      </c>
      <c r="W26" s="87"/>
    </row>
    <row r="27" spans="1:23" ht="15" customHeight="1" x14ac:dyDescent="0.15">
      <c r="A27" s="80"/>
      <c r="B27" s="21" t="s">
        <v>43</v>
      </c>
      <c r="C27" s="225">
        <v>175100</v>
      </c>
      <c r="D27" s="225">
        <v>179170</v>
      </c>
      <c r="E27" s="210">
        <v>184020</v>
      </c>
      <c r="F27" s="210">
        <v>188485</v>
      </c>
      <c r="G27" s="210">
        <v>196200</v>
      </c>
      <c r="H27" s="210">
        <v>205450</v>
      </c>
      <c r="I27" s="210">
        <v>209920</v>
      </c>
      <c r="J27" s="210">
        <v>210202</v>
      </c>
      <c r="K27" s="210">
        <v>214910</v>
      </c>
      <c r="L27" s="210">
        <v>219895</v>
      </c>
      <c r="M27" s="210">
        <v>196647</v>
      </c>
      <c r="N27" s="210">
        <v>207168</v>
      </c>
      <c r="O27" s="210">
        <v>207665</v>
      </c>
      <c r="P27" s="210">
        <v>209884</v>
      </c>
      <c r="Q27" s="210">
        <v>209199</v>
      </c>
      <c r="R27" s="210">
        <v>209190</v>
      </c>
      <c r="S27" s="210">
        <v>209955</v>
      </c>
      <c r="T27" s="210">
        <v>209810</v>
      </c>
      <c r="U27" s="210">
        <v>213605</v>
      </c>
      <c r="W27" s="87"/>
    </row>
    <row r="28" spans="1:23" ht="15" customHeight="1" x14ac:dyDescent="0.15">
      <c r="A28" s="80"/>
      <c r="B28" s="79" t="s">
        <v>44</v>
      </c>
      <c r="C28" s="225">
        <v>0</v>
      </c>
      <c r="D28" s="225">
        <v>0</v>
      </c>
      <c r="E28" s="210" t="s">
        <v>221</v>
      </c>
      <c r="F28" s="210" t="s">
        <v>221</v>
      </c>
      <c r="G28" s="210" t="s">
        <v>221</v>
      </c>
      <c r="H28" s="210" t="s">
        <v>221</v>
      </c>
      <c r="I28" s="210" t="s">
        <v>221</v>
      </c>
      <c r="J28" s="210" t="s">
        <v>221</v>
      </c>
      <c r="K28" s="210" t="s">
        <v>221</v>
      </c>
      <c r="L28" s="210" t="s">
        <v>221</v>
      </c>
      <c r="M28" s="210" t="s">
        <v>221</v>
      </c>
      <c r="N28" s="210" t="s">
        <v>221</v>
      </c>
      <c r="O28" s="210" t="s">
        <v>221</v>
      </c>
      <c r="P28" s="210" t="s">
        <v>221</v>
      </c>
      <c r="Q28" s="210" t="s">
        <v>221</v>
      </c>
      <c r="R28" s="210" t="s">
        <v>221</v>
      </c>
      <c r="S28" s="210" t="s">
        <v>221</v>
      </c>
      <c r="T28" s="210" t="s">
        <v>221</v>
      </c>
      <c r="U28" s="210" t="s">
        <v>221</v>
      </c>
      <c r="W28" s="87"/>
    </row>
    <row r="29" spans="1:23" ht="15" customHeight="1" x14ac:dyDescent="0.15">
      <c r="A29" s="80"/>
      <c r="B29" s="21" t="s">
        <v>45</v>
      </c>
      <c r="C29" s="225">
        <v>0</v>
      </c>
      <c r="D29" s="225">
        <v>0</v>
      </c>
      <c r="E29" s="210" t="s">
        <v>221</v>
      </c>
      <c r="F29" s="210" t="s">
        <v>221</v>
      </c>
      <c r="G29" s="210" t="s">
        <v>221</v>
      </c>
      <c r="H29" s="210" t="s">
        <v>221</v>
      </c>
      <c r="I29" s="210" t="s">
        <v>221</v>
      </c>
      <c r="J29" s="210" t="s">
        <v>221</v>
      </c>
      <c r="K29" s="210" t="s">
        <v>221</v>
      </c>
      <c r="L29" s="210" t="s">
        <v>221</v>
      </c>
      <c r="M29" s="210" t="s">
        <v>221</v>
      </c>
      <c r="N29" s="210" t="s">
        <v>221</v>
      </c>
      <c r="O29" s="210" t="s">
        <v>221</v>
      </c>
      <c r="P29" s="210" t="s">
        <v>221</v>
      </c>
      <c r="Q29" s="210" t="s">
        <v>221</v>
      </c>
      <c r="R29" s="210" t="s">
        <v>221</v>
      </c>
      <c r="S29" s="210" t="s">
        <v>221</v>
      </c>
      <c r="T29" s="210" t="s">
        <v>221</v>
      </c>
      <c r="U29" s="210" t="s">
        <v>221</v>
      </c>
      <c r="W29" s="87"/>
    </row>
    <row r="30" spans="1:23" ht="15" customHeight="1" x14ac:dyDescent="0.15">
      <c r="A30" s="80"/>
      <c r="B30" s="21" t="s">
        <v>46</v>
      </c>
      <c r="C30" s="225">
        <v>0</v>
      </c>
      <c r="D30" s="225">
        <v>0</v>
      </c>
      <c r="E30" s="210" t="s">
        <v>221</v>
      </c>
      <c r="F30" s="210" t="s">
        <v>221</v>
      </c>
      <c r="G30" s="210" t="s">
        <v>221</v>
      </c>
      <c r="H30" s="210" t="s">
        <v>221</v>
      </c>
      <c r="I30" s="210" t="s">
        <v>221</v>
      </c>
      <c r="J30" s="210" t="s">
        <v>221</v>
      </c>
      <c r="K30" s="210" t="s">
        <v>221</v>
      </c>
      <c r="L30" s="210" t="s">
        <v>221</v>
      </c>
      <c r="M30" s="210" t="s">
        <v>221</v>
      </c>
      <c r="N30" s="210" t="s">
        <v>221</v>
      </c>
      <c r="O30" s="210" t="s">
        <v>221</v>
      </c>
      <c r="P30" s="210" t="s">
        <v>221</v>
      </c>
      <c r="Q30" s="210" t="s">
        <v>221</v>
      </c>
      <c r="R30" s="210" t="s">
        <v>221</v>
      </c>
      <c r="S30" s="210" t="s">
        <v>221</v>
      </c>
      <c r="T30" s="210" t="s">
        <v>221</v>
      </c>
      <c r="U30" s="210" t="s">
        <v>221</v>
      </c>
      <c r="W30" s="87"/>
    </row>
    <row r="31" spans="1:23" ht="15" customHeight="1" thickBot="1" x14ac:dyDescent="0.2">
      <c r="A31" s="85"/>
      <c r="B31" s="453" t="s">
        <v>47</v>
      </c>
      <c r="C31" s="456">
        <v>0</v>
      </c>
      <c r="D31" s="456">
        <v>0</v>
      </c>
      <c r="E31" s="458" t="s">
        <v>221</v>
      </c>
      <c r="F31" s="458" t="s">
        <v>221</v>
      </c>
      <c r="G31" s="458" t="s">
        <v>221</v>
      </c>
      <c r="H31" s="458" t="s">
        <v>221</v>
      </c>
      <c r="I31" s="458" t="s">
        <v>221</v>
      </c>
      <c r="J31" s="458" t="s">
        <v>221</v>
      </c>
      <c r="K31" s="458" t="s">
        <v>221</v>
      </c>
      <c r="L31" s="458" t="s">
        <v>221</v>
      </c>
      <c r="M31" s="458" t="s">
        <v>221</v>
      </c>
      <c r="N31" s="458" t="s">
        <v>221</v>
      </c>
      <c r="O31" s="458" t="s">
        <v>221</v>
      </c>
      <c r="P31" s="458" t="s">
        <v>221</v>
      </c>
      <c r="Q31" s="458" t="s">
        <v>221</v>
      </c>
      <c r="R31" s="458" t="s">
        <v>221</v>
      </c>
      <c r="S31" s="458" t="s">
        <v>221</v>
      </c>
      <c r="T31" s="458" t="s">
        <v>221</v>
      </c>
      <c r="U31" s="458" t="s">
        <v>221</v>
      </c>
      <c r="W31" s="87"/>
    </row>
    <row r="32" spans="1:23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3"/>
      <c r="Q33" s="213"/>
      <c r="R33" s="213"/>
      <c r="S33" s="213"/>
      <c r="T33" s="213"/>
      <c r="U33" s="213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  <c r="M35" s="81"/>
      <c r="N35" s="81"/>
      <c r="O35" s="81"/>
      <c r="P35" s="81"/>
      <c r="Q35" s="81"/>
      <c r="R35" s="81"/>
      <c r="S35" s="81"/>
      <c r="T35" s="81"/>
      <c r="U35" s="81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1"/>
      <c r="N36" s="81"/>
      <c r="O36" s="81"/>
      <c r="P36" s="81"/>
      <c r="Q36" s="81"/>
      <c r="R36" s="81"/>
      <c r="S36" s="81"/>
      <c r="T36" s="81"/>
      <c r="U36" s="81"/>
    </row>
    <row r="37" spans="1:21" ht="13.35" customHeight="1" x14ac:dyDescent="0.15">
      <c r="M37" s="81"/>
      <c r="N37" s="81"/>
      <c r="O37" s="81"/>
      <c r="P37" s="81"/>
      <c r="Q37" s="81"/>
      <c r="R37" s="81"/>
      <c r="S37" s="81"/>
      <c r="T37" s="81"/>
      <c r="U37" s="81"/>
    </row>
    <row r="38" spans="1:21" ht="13.35" customHeight="1" x14ac:dyDescent="0.15">
      <c r="M38" s="81"/>
      <c r="N38" s="81"/>
      <c r="O38" s="81"/>
      <c r="P38" s="81"/>
      <c r="Q38" s="81"/>
      <c r="R38" s="81"/>
      <c r="S38" s="81"/>
      <c r="T38" s="81"/>
      <c r="U38" s="81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39">
    <tabColor theme="9" tint="0.59999389629810485"/>
  </sheetPr>
  <dimension ref="A2:U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8.25" style="79" customWidth="1"/>
    <col min="23" max="16384" width="7" style="79"/>
  </cols>
  <sheetData>
    <row r="2" spans="1:21" ht="18" customHeight="1" x14ac:dyDescent="0.25">
      <c r="A2" s="216" t="s">
        <v>445</v>
      </c>
      <c r="B2" s="217"/>
    </row>
    <row r="3" spans="1:21" ht="13.35" customHeight="1" x14ac:dyDescent="0.15">
      <c r="A3" s="218" t="s">
        <v>218</v>
      </c>
      <c r="B3" s="218"/>
    </row>
    <row r="4" spans="1:21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1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316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1" ht="18" customHeight="1" x14ac:dyDescent="0.15">
      <c r="A6" s="1030" t="s">
        <v>93</v>
      </c>
      <c r="B6" s="1030"/>
      <c r="C6" s="666">
        <f>(C8+C9+C10+C11+C12+C13+C14+C15+C16+C17+C18+C19+C20+C21+C22+C23+C24+C25+C26+C27+C28+C29+C30+C31)</f>
        <v>8671</v>
      </c>
      <c r="D6" s="666">
        <f>(D8+D9+D10+D11+D12+D13+D14+D15+D16+D17+D18+D19+D20+D21+D22+D23+D24+D25+D26+D27+D28+D29+D30+D31)</f>
        <v>8794</v>
      </c>
      <c r="E6" s="662">
        <v>9366</v>
      </c>
      <c r="F6" s="662">
        <v>9527</v>
      </c>
      <c r="G6" s="662">
        <v>10189</v>
      </c>
      <c r="H6" s="662">
        <v>10761</v>
      </c>
      <c r="I6" s="662">
        <v>11318</v>
      </c>
      <c r="J6" s="662">
        <v>11999</v>
      </c>
      <c r="K6" s="662">
        <v>12169</v>
      </c>
      <c r="L6" s="662">
        <v>12594</v>
      </c>
      <c r="M6" s="662">
        <v>11917</v>
      </c>
      <c r="N6" s="662">
        <v>12445</v>
      </c>
      <c r="O6" s="662">
        <v>12747</v>
      </c>
      <c r="P6" s="662">
        <v>12689</v>
      </c>
      <c r="Q6" s="662">
        <f>SUM(Q11:Q31)</f>
        <v>12579</v>
      </c>
      <c r="R6" s="662">
        <f>SUM(R11:R31)</f>
        <v>12362.699999999999</v>
      </c>
      <c r="S6" s="662">
        <f>SUM(S11:S31)</f>
        <v>12581.2</v>
      </c>
      <c r="T6" s="662">
        <f>SUM(T11:T31)</f>
        <v>12753.5</v>
      </c>
      <c r="U6" s="662">
        <f>SUM(U11:U31)</f>
        <v>12845.540185729356</v>
      </c>
    </row>
    <row r="7" spans="1:21" ht="3" customHeight="1" x14ac:dyDescent="0.15">
      <c r="A7" s="80"/>
      <c r="B7" s="81"/>
      <c r="C7" s="221"/>
      <c r="D7" s="221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</row>
    <row r="8" spans="1:21" ht="15" customHeight="1" x14ac:dyDescent="0.15">
      <c r="A8" s="80"/>
      <c r="B8" s="21" t="s">
        <v>19</v>
      </c>
      <c r="C8" s="226">
        <v>0</v>
      </c>
      <c r="D8" s="226">
        <v>0</v>
      </c>
      <c r="E8" s="210" t="s">
        <v>220</v>
      </c>
      <c r="F8" s="210" t="s">
        <v>220</v>
      </c>
      <c r="G8" s="210" t="s">
        <v>220</v>
      </c>
      <c r="H8" s="210" t="s">
        <v>220</v>
      </c>
      <c r="I8" s="210" t="s">
        <v>220</v>
      </c>
      <c r="J8" s="210" t="s">
        <v>220</v>
      </c>
      <c r="K8" s="210" t="s">
        <v>220</v>
      </c>
      <c r="L8" s="210" t="s">
        <v>220</v>
      </c>
      <c r="M8" s="210" t="s">
        <v>220</v>
      </c>
      <c r="N8" s="210" t="s">
        <v>220</v>
      </c>
      <c r="O8" s="210" t="s">
        <v>220</v>
      </c>
      <c r="P8" s="210" t="s">
        <v>220</v>
      </c>
      <c r="Q8" s="210" t="s">
        <v>220</v>
      </c>
      <c r="R8" s="210" t="s">
        <v>220</v>
      </c>
      <c r="S8" s="210" t="s">
        <v>220</v>
      </c>
      <c r="T8" s="210" t="s">
        <v>220</v>
      </c>
      <c r="U8" s="210" t="s">
        <v>220</v>
      </c>
    </row>
    <row r="9" spans="1:21" ht="15" customHeight="1" x14ac:dyDescent="0.15">
      <c r="A9" s="80"/>
      <c r="B9" s="21" t="s">
        <v>20</v>
      </c>
      <c r="C9" s="226">
        <v>0</v>
      </c>
      <c r="D9" s="226">
        <v>0</v>
      </c>
      <c r="E9" s="210" t="s">
        <v>220</v>
      </c>
      <c r="F9" s="210" t="s">
        <v>220</v>
      </c>
      <c r="G9" s="210" t="s">
        <v>220</v>
      </c>
      <c r="H9" s="210" t="s">
        <v>220</v>
      </c>
      <c r="I9" s="210" t="s">
        <v>220</v>
      </c>
      <c r="J9" s="210" t="s">
        <v>220</v>
      </c>
      <c r="K9" s="210" t="s">
        <v>220</v>
      </c>
      <c r="L9" s="210" t="s">
        <v>220</v>
      </c>
      <c r="M9" s="210" t="s">
        <v>220</v>
      </c>
      <c r="N9" s="210" t="s">
        <v>220</v>
      </c>
      <c r="O9" s="210" t="s">
        <v>220</v>
      </c>
      <c r="P9" s="210" t="s">
        <v>220</v>
      </c>
      <c r="Q9" s="210" t="s">
        <v>220</v>
      </c>
      <c r="R9" s="210" t="s">
        <v>220</v>
      </c>
      <c r="S9" s="210" t="s">
        <v>220</v>
      </c>
      <c r="T9" s="210" t="s">
        <v>220</v>
      </c>
      <c r="U9" s="210" t="s">
        <v>220</v>
      </c>
    </row>
    <row r="10" spans="1:21" ht="15" customHeight="1" x14ac:dyDescent="0.15">
      <c r="A10" s="80"/>
      <c r="B10" s="21" t="s">
        <v>21</v>
      </c>
      <c r="C10" s="226">
        <v>0</v>
      </c>
      <c r="D10" s="226">
        <v>0</v>
      </c>
      <c r="E10" s="210" t="s">
        <v>220</v>
      </c>
      <c r="F10" s="210" t="s">
        <v>220</v>
      </c>
      <c r="G10" s="210" t="s">
        <v>220</v>
      </c>
      <c r="H10" s="210" t="s">
        <v>220</v>
      </c>
      <c r="I10" s="210" t="s">
        <v>220</v>
      </c>
      <c r="J10" s="210" t="s">
        <v>220</v>
      </c>
      <c r="K10" s="210" t="s">
        <v>220</v>
      </c>
      <c r="L10" s="210" t="s">
        <v>220</v>
      </c>
      <c r="M10" s="210" t="s">
        <v>220</v>
      </c>
      <c r="N10" s="210" t="s">
        <v>220</v>
      </c>
      <c r="O10" s="210" t="s">
        <v>220</v>
      </c>
      <c r="P10" s="210" t="s">
        <v>220</v>
      </c>
      <c r="Q10" s="210" t="s">
        <v>220</v>
      </c>
      <c r="R10" s="210" t="s">
        <v>220</v>
      </c>
      <c r="S10" s="210" t="s">
        <v>220</v>
      </c>
      <c r="T10" s="210" t="s">
        <v>220</v>
      </c>
      <c r="U10" s="210" t="s">
        <v>220</v>
      </c>
    </row>
    <row r="11" spans="1:21" ht="15" customHeight="1" x14ac:dyDescent="0.15">
      <c r="A11" s="80"/>
      <c r="B11" s="21" t="s">
        <v>22</v>
      </c>
      <c r="C11" s="226">
        <v>5</v>
      </c>
      <c r="D11" s="226">
        <v>6</v>
      </c>
      <c r="E11" s="210">
        <v>9</v>
      </c>
      <c r="F11" s="210">
        <v>11</v>
      </c>
      <c r="G11" s="210">
        <v>11</v>
      </c>
      <c r="H11" s="210">
        <v>14</v>
      </c>
      <c r="I11" s="210">
        <v>17</v>
      </c>
      <c r="J11" s="210">
        <v>22</v>
      </c>
      <c r="K11" s="210">
        <v>21</v>
      </c>
      <c r="L11" s="210">
        <v>25</v>
      </c>
      <c r="M11" s="210">
        <v>27</v>
      </c>
      <c r="N11" s="210">
        <v>29</v>
      </c>
      <c r="O11" s="210">
        <v>35</v>
      </c>
      <c r="P11" s="210">
        <v>39</v>
      </c>
      <c r="Q11" s="210">
        <v>43</v>
      </c>
      <c r="R11" s="210">
        <v>43.4</v>
      </c>
      <c r="S11" s="210">
        <v>44</v>
      </c>
      <c r="T11" s="210">
        <v>41.4</v>
      </c>
      <c r="U11" s="210">
        <v>43.814309565686422</v>
      </c>
    </row>
    <row r="12" spans="1:21" ht="15" customHeight="1" x14ac:dyDescent="0.15">
      <c r="A12" s="80"/>
      <c r="B12" s="21" t="s">
        <v>23</v>
      </c>
      <c r="C12" s="226">
        <v>0</v>
      </c>
      <c r="D12" s="226">
        <v>0</v>
      </c>
      <c r="E12" s="210" t="s">
        <v>220</v>
      </c>
      <c r="F12" s="210" t="s">
        <v>220</v>
      </c>
      <c r="G12" s="210" t="s">
        <v>220</v>
      </c>
      <c r="H12" s="210" t="s">
        <v>220</v>
      </c>
      <c r="I12" s="210" t="s">
        <v>220</v>
      </c>
      <c r="J12" s="210" t="s">
        <v>220</v>
      </c>
      <c r="K12" s="210" t="s">
        <v>220</v>
      </c>
      <c r="L12" s="210" t="s">
        <v>220</v>
      </c>
      <c r="M12" s="210" t="s">
        <v>220</v>
      </c>
      <c r="N12" s="210" t="s">
        <v>220</v>
      </c>
      <c r="O12" s="210" t="s">
        <v>220</v>
      </c>
      <c r="P12" s="210" t="s">
        <v>220</v>
      </c>
      <c r="Q12" s="210" t="s">
        <v>220</v>
      </c>
      <c r="R12" s="210" t="s">
        <v>220</v>
      </c>
      <c r="S12" s="210" t="s">
        <v>220</v>
      </c>
      <c r="T12" s="210" t="s">
        <v>220</v>
      </c>
      <c r="U12" s="210" t="s">
        <v>220</v>
      </c>
    </row>
    <row r="13" spans="1:21" ht="15" customHeight="1" x14ac:dyDescent="0.15">
      <c r="A13" s="80"/>
      <c r="B13" s="21" t="s">
        <v>27</v>
      </c>
      <c r="C13" s="226">
        <v>0</v>
      </c>
      <c r="D13" s="226">
        <v>0</v>
      </c>
      <c r="E13" s="210" t="s">
        <v>220</v>
      </c>
      <c r="F13" s="210" t="s">
        <v>220</v>
      </c>
      <c r="G13" s="210" t="s">
        <v>220</v>
      </c>
      <c r="H13" s="210" t="s">
        <v>220</v>
      </c>
      <c r="I13" s="210" t="s">
        <v>220</v>
      </c>
      <c r="J13" s="210" t="s">
        <v>220</v>
      </c>
      <c r="K13" s="210" t="s">
        <v>220</v>
      </c>
      <c r="L13" s="210" t="s">
        <v>220</v>
      </c>
      <c r="M13" s="210" t="s">
        <v>220</v>
      </c>
      <c r="N13" s="210" t="s">
        <v>220</v>
      </c>
      <c r="O13" s="210" t="s">
        <v>220</v>
      </c>
      <c r="P13" s="210" t="s">
        <v>220</v>
      </c>
      <c r="Q13" s="210" t="s">
        <v>220</v>
      </c>
      <c r="R13" s="210" t="s">
        <v>220</v>
      </c>
      <c r="S13" s="210" t="s">
        <v>220</v>
      </c>
      <c r="T13" s="210" t="s">
        <v>220</v>
      </c>
      <c r="U13" s="210" t="s">
        <v>220</v>
      </c>
    </row>
    <row r="14" spans="1:21" ht="15" customHeight="1" x14ac:dyDescent="0.15">
      <c r="A14" s="80"/>
      <c r="B14" s="21" t="s">
        <v>28</v>
      </c>
      <c r="C14" s="226">
        <v>13</v>
      </c>
      <c r="D14" s="226">
        <v>11</v>
      </c>
      <c r="E14" s="210">
        <v>18</v>
      </c>
      <c r="F14" s="210">
        <v>11</v>
      </c>
      <c r="G14" s="210">
        <v>13</v>
      </c>
      <c r="H14" s="210">
        <v>11</v>
      </c>
      <c r="I14" s="210">
        <v>10</v>
      </c>
      <c r="J14" s="210">
        <v>7</v>
      </c>
      <c r="K14" s="210">
        <v>10</v>
      </c>
      <c r="L14" s="210">
        <v>10</v>
      </c>
      <c r="M14" s="210">
        <v>10</v>
      </c>
      <c r="N14" s="210">
        <v>7</v>
      </c>
      <c r="O14" s="210">
        <v>10</v>
      </c>
      <c r="P14" s="210">
        <v>11</v>
      </c>
      <c r="Q14" s="210">
        <v>11</v>
      </c>
      <c r="R14" s="210">
        <v>10</v>
      </c>
      <c r="S14" s="210">
        <v>12.3</v>
      </c>
      <c r="T14" s="210">
        <v>12.3</v>
      </c>
      <c r="U14" s="210">
        <v>13.007080300476147</v>
      </c>
    </row>
    <row r="15" spans="1:21" ht="15" customHeight="1" x14ac:dyDescent="0.15">
      <c r="A15" s="80"/>
      <c r="B15" s="21" t="s">
        <v>29</v>
      </c>
      <c r="C15" s="226">
        <v>138</v>
      </c>
      <c r="D15" s="226">
        <v>145</v>
      </c>
      <c r="E15" s="210">
        <v>152</v>
      </c>
      <c r="F15" s="210">
        <v>144</v>
      </c>
      <c r="G15" s="210">
        <v>129</v>
      </c>
      <c r="H15" s="210">
        <v>102</v>
      </c>
      <c r="I15" s="210">
        <v>81</v>
      </c>
      <c r="J15" s="210">
        <v>94</v>
      </c>
      <c r="K15" s="210">
        <v>119</v>
      </c>
      <c r="L15" s="210">
        <v>124</v>
      </c>
      <c r="M15" s="210">
        <v>100</v>
      </c>
      <c r="N15" s="210">
        <v>71</v>
      </c>
      <c r="O15" s="210">
        <v>80</v>
      </c>
      <c r="P15" s="210">
        <v>76</v>
      </c>
      <c r="Q15" s="210">
        <v>76</v>
      </c>
      <c r="R15" s="210">
        <v>73.5</v>
      </c>
      <c r="S15" s="210">
        <v>88.7</v>
      </c>
      <c r="T15" s="210">
        <v>79.5</v>
      </c>
      <c r="U15" s="210">
        <v>100.17148500000002</v>
      </c>
    </row>
    <row r="16" spans="1:21" ht="15" customHeight="1" x14ac:dyDescent="0.15">
      <c r="A16" s="80"/>
      <c r="B16" s="21" t="s">
        <v>30</v>
      </c>
      <c r="C16" s="226">
        <v>0</v>
      </c>
      <c r="D16" s="226">
        <v>0</v>
      </c>
      <c r="E16" s="210" t="s">
        <v>220</v>
      </c>
      <c r="F16" s="210" t="s">
        <v>220</v>
      </c>
      <c r="G16" s="210" t="s">
        <v>220</v>
      </c>
      <c r="H16" s="210" t="s">
        <v>220</v>
      </c>
      <c r="I16" s="210" t="s">
        <v>220</v>
      </c>
      <c r="J16" s="210" t="s">
        <v>220</v>
      </c>
      <c r="K16" s="210" t="s">
        <v>220</v>
      </c>
      <c r="L16" s="210" t="s">
        <v>220</v>
      </c>
      <c r="M16" s="210" t="s">
        <v>220</v>
      </c>
      <c r="N16" s="210" t="s">
        <v>220</v>
      </c>
      <c r="O16" s="210" t="s">
        <v>220</v>
      </c>
      <c r="P16" s="210" t="s">
        <v>220</v>
      </c>
      <c r="Q16" s="210" t="s">
        <v>220</v>
      </c>
      <c r="R16" s="210" t="s">
        <v>220</v>
      </c>
      <c r="S16" s="210" t="s">
        <v>220</v>
      </c>
      <c r="T16" s="210" t="s">
        <v>220</v>
      </c>
      <c r="U16" s="210" t="s">
        <v>220</v>
      </c>
    </row>
    <row r="17" spans="1:21" ht="15" customHeight="1" x14ac:dyDescent="0.15">
      <c r="A17" s="80"/>
      <c r="B17" s="21" t="s">
        <v>31</v>
      </c>
      <c r="C17" s="226">
        <v>0</v>
      </c>
      <c r="D17" s="226">
        <v>0</v>
      </c>
      <c r="E17" s="210" t="s">
        <v>220</v>
      </c>
      <c r="F17" s="210" t="s">
        <v>220</v>
      </c>
      <c r="G17" s="210" t="s">
        <v>220</v>
      </c>
      <c r="H17" s="210" t="s">
        <v>220</v>
      </c>
      <c r="I17" s="210">
        <v>5</v>
      </c>
      <c r="J17" s="210">
        <v>5</v>
      </c>
      <c r="K17" s="210">
        <v>16</v>
      </c>
      <c r="L17" s="210">
        <v>16</v>
      </c>
      <c r="M17" s="210">
        <v>19</v>
      </c>
      <c r="N17" s="210">
        <v>22</v>
      </c>
      <c r="O17" s="210">
        <v>26</v>
      </c>
      <c r="P17" s="210">
        <v>34</v>
      </c>
      <c r="Q17" s="210">
        <v>34</v>
      </c>
      <c r="R17" s="210">
        <v>34.700000000000003</v>
      </c>
      <c r="S17" s="210">
        <v>42.7</v>
      </c>
      <c r="T17" s="210">
        <v>41.9</v>
      </c>
      <c r="U17" s="210">
        <v>43.44503903392706</v>
      </c>
    </row>
    <row r="18" spans="1:21" ht="15" customHeight="1" x14ac:dyDescent="0.15">
      <c r="A18" s="80"/>
      <c r="B18" s="21" t="s">
        <v>32</v>
      </c>
      <c r="C18" s="226">
        <v>97</v>
      </c>
      <c r="D18" s="226">
        <v>93</v>
      </c>
      <c r="E18" s="210">
        <v>137</v>
      </c>
      <c r="F18" s="210">
        <v>141</v>
      </c>
      <c r="G18" s="210">
        <v>160</v>
      </c>
      <c r="H18" s="210">
        <v>153</v>
      </c>
      <c r="I18" s="210">
        <v>171</v>
      </c>
      <c r="J18" s="210">
        <v>146</v>
      </c>
      <c r="K18" s="210">
        <v>149</v>
      </c>
      <c r="L18" s="210">
        <v>162</v>
      </c>
      <c r="M18" s="210">
        <v>173</v>
      </c>
      <c r="N18" s="210">
        <v>312</v>
      </c>
      <c r="O18" s="210">
        <v>321</v>
      </c>
      <c r="P18" s="210">
        <v>361</v>
      </c>
      <c r="Q18" s="210">
        <v>361</v>
      </c>
      <c r="R18" s="210">
        <v>358.7</v>
      </c>
      <c r="S18" s="210">
        <v>404.7</v>
      </c>
      <c r="T18" s="210">
        <v>406.2</v>
      </c>
      <c r="U18" s="210">
        <v>416.07406079269163</v>
      </c>
    </row>
    <row r="19" spans="1:21" ht="15" customHeight="1" x14ac:dyDescent="0.15">
      <c r="A19" s="80"/>
      <c r="B19" s="21" t="s">
        <v>33</v>
      </c>
      <c r="C19" s="226">
        <v>94</v>
      </c>
      <c r="D19" s="226">
        <v>77</v>
      </c>
      <c r="E19" s="210">
        <v>86</v>
      </c>
      <c r="F19" s="210">
        <v>81</v>
      </c>
      <c r="G19" s="210">
        <v>90</v>
      </c>
      <c r="H19" s="210">
        <v>110</v>
      </c>
      <c r="I19" s="210">
        <v>196</v>
      </c>
      <c r="J19" s="210">
        <v>228</v>
      </c>
      <c r="K19" s="210">
        <v>242</v>
      </c>
      <c r="L19" s="210">
        <v>265</v>
      </c>
      <c r="M19" s="210">
        <v>264</v>
      </c>
      <c r="N19" s="210">
        <v>290</v>
      </c>
      <c r="O19" s="210">
        <v>321</v>
      </c>
      <c r="P19" s="210">
        <v>281</v>
      </c>
      <c r="Q19" s="210">
        <v>281</v>
      </c>
      <c r="R19" s="210">
        <v>251</v>
      </c>
      <c r="S19" s="210">
        <v>290</v>
      </c>
      <c r="T19" s="210">
        <v>319.10000000000002</v>
      </c>
      <c r="U19" s="210">
        <v>331.54289999999997</v>
      </c>
    </row>
    <row r="20" spans="1:21" ht="15" customHeight="1" x14ac:dyDescent="0.15">
      <c r="A20" s="80"/>
      <c r="B20" s="21" t="s">
        <v>34</v>
      </c>
      <c r="C20" s="226">
        <v>694</v>
      </c>
      <c r="D20" s="226">
        <v>654</v>
      </c>
      <c r="E20" s="210">
        <v>676</v>
      </c>
      <c r="F20" s="210">
        <v>660</v>
      </c>
      <c r="G20" s="210">
        <v>702</v>
      </c>
      <c r="H20" s="210">
        <v>677</v>
      </c>
      <c r="I20" s="210">
        <v>831</v>
      </c>
      <c r="J20" s="210">
        <v>864</v>
      </c>
      <c r="K20" s="210">
        <v>934</v>
      </c>
      <c r="L20" s="210">
        <v>954</v>
      </c>
      <c r="M20" s="210">
        <v>831</v>
      </c>
      <c r="N20" s="210">
        <v>781</v>
      </c>
      <c r="O20" s="210">
        <v>783</v>
      </c>
      <c r="P20" s="210">
        <v>564</v>
      </c>
      <c r="Q20" s="210">
        <v>564</v>
      </c>
      <c r="R20" s="210">
        <v>524.9</v>
      </c>
      <c r="S20" s="210">
        <v>525.6</v>
      </c>
      <c r="T20" s="210">
        <v>514.4</v>
      </c>
      <c r="U20" s="210">
        <v>499.23944000000006</v>
      </c>
    </row>
    <row r="21" spans="1:21" ht="15" customHeight="1" x14ac:dyDescent="0.15">
      <c r="A21" s="80"/>
      <c r="B21" s="21" t="s">
        <v>35</v>
      </c>
      <c r="C21" s="226">
        <v>843</v>
      </c>
      <c r="D21" s="226">
        <v>916</v>
      </c>
      <c r="E21" s="210">
        <v>996</v>
      </c>
      <c r="F21" s="210">
        <v>1005</v>
      </c>
      <c r="G21" s="210">
        <v>1196</v>
      </c>
      <c r="H21" s="210">
        <v>1287</v>
      </c>
      <c r="I21" s="210">
        <v>1294</v>
      </c>
      <c r="J21" s="210">
        <v>1389</v>
      </c>
      <c r="K21" s="210">
        <v>1439</v>
      </c>
      <c r="L21" s="210">
        <v>1529</v>
      </c>
      <c r="M21" s="210">
        <v>1233</v>
      </c>
      <c r="N21" s="210">
        <v>1209</v>
      </c>
      <c r="O21" s="210">
        <v>1189</v>
      </c>
      <c r="P21" s="210">
        <v>926</v>
      </c>
      <c r="Q21" s="210">
        <v>926</v>
      </c>
      <c r="R21" s="210">
        <v>1016.2</v>
      </c>
      <c r="S21" s="210">
        <v>1067.5</v>
      </c>
      <c r="T21" s="210">
        <v>1127.5</v>
      </c>
      <c r="U21" s="210">
        <v>1192.7976000000001</v>
      </c>
    </row>
    <row r="22" spans="1:21" ht="15" customHeight="1" x14ac:dyDescent="0.15">
      <c r="A22" s="80"/>
      <c r="B22" s="21" t="s">
        <v>36</v>
      </c>
      <c r="C22" s="226">
        <v>112</v>
      </c>
      <c r="D22" s="226">
        <v>106</v>
      </c>
      <c r="E22" s="210">
        <v>103</v>
      </c>
      <c r="F22" s="210">
        <v>90</v>
      </c>
      <c r="G22" s="210">
        <v>112</v>
      </c>
      <c r="H22" s="210">
        <v>117</v>
      </c>
      <c r="I22" s="210">
        <v>129</v>
      </c>
      <c r="J22" s="210">
        <v>130</v>
      </c>
      <c r="K22" s="210">
        <v>134</v>
      </c>
      <c r="L22" s="210">
        <v>114</v>
      </c>
      <c r="M22" s="210">
        <v>103</v>
      </c>
      <c r="N22" s="210">
        <v>110</v>
      </c>
      <c r="O22" s="210">
        <v>145</v>
      </c>
      <c r="P22" s="210">
        <v>127</v>
      </c>
      <c r="Q22" s="210">
        <v>127</v>
      </c>
      <c r="R22" s="210">
        <v>119.6</v>
      </c>
      <c r="S22" s="210">
        <v>130.30000000000001</v>
      </c>
      <c r="T22" s="210">
        <v>135</v>
      </c>
      <c r="U22" s="210">
        <v>136.7632242429068</v>
      </c>
    </row>
    <row r="23" spans="1:21" ht="15" customHeight="1" x14ac:dyDescent="0.15">
      <c r="A23" s="80"/>
      <c r="B23" s="21" t="s">
        <v>37</v>
      </c>
      <c r="C23" s="226">
        <v>210</v>
      </c>
      <c r="D23" s="226">
        <v>189</v>
      </c>
      <c r="E23" s="210">
        <v>159</v>
      </c>
      <c r="F23" s="210">
        <v>158</v>
      </c>
      <c r="G23" s="210">
        <v>157</v>
      </c>
      <c r="H23" s="210">
        <v>156</v>
      </c>
      <c r="I23" s="210">
        <v>152</v>
      </c>
      <c r="J23" s="210">
        <v>159</v>
      </c>
      <c r="K23" s="210">
        <v>166</v>
      </c>
      <c r="L23" s="210">
        <v>177</v>
      </c>
      <c r="M23" s="210">
        <v>171</v>
      </c>
      <c r="N23" s="210">
        <v>177</v>
      </c>
      <c r="O23" s="210">
        <v>182</v>
      </c>
      <c r="P23" s="210">
        <v>226</v>
      </c>
      <c r="Q23" s="210">
        <v>226</v>
      </c>
      <c r="R23" s="210">
        <v>234.9</v>
      </c>
      <c r="S23" s="210">
        <v>244.8</v>
      </c>
      <c r="T23" s="210">
        <v>247.6</v>
      </c>
      <c r="U23" s="210">
        <v>264.95161729366782</v>
      </c>
    </row>
    <row r="24" spans="1:21" ht="15" customHeight="1" x14ac:dyDescent="0.15">
      <c r="A24" s="80"/>
      <c r="B24" s="21" t="s">
        <v>38</v>
      </c>
      <c r="C24" s="226">
        <v>502</v>
      </c>
      <c r="D24" s="226">
        <v>430</v>
      </c>
      <c r="E24" s="210">
        <v>531</v>
      </c>
      <c r="F24" s="210">
        <v>562</v>
      </c>
      <c r="G24" s="210">
        <v>607</v>
      </c>
      <c r="H24" s="210">
        <v>586</v>
      </c>
      <c r="I24" s="210">
        <v>567</v>
      </c>
      <c r="J24" s="210">
        <v>598</v>
      </c>
      <c r="K24" s="210">
        <v>578</v>
      </c>
      <c r="L24" s="210">
        <v>735</v>
      </c>
      <c r="M24" s="210">
        <v>807</v>
      </c>
      <c r="N24" s="210">
        <v>973</v>
      </c>
      <c r="O24" s="210">
        <v>1132</v>
      </c>
      <c r="P24" s="210">
        <v>1193</v>
      </c>
      <c r="Q24" s="210">
        <v>1193</v>
      </c>
      <c r="R24" s="210">
        <v>964.6</v>
      </c>
      <c r="S24" s="210">
        <v>804.5</v>
      </c>
      <c r="T24" s="210">
        <v>864.2</v>
      </c>
      <c r="U24" s="210">
        <v>745.23915</v>
      </c>
    </row>
    <row r="25" spans="1:21" ht="15" customHeight="1" x14ac:dyDescent="0.15">
      <c r="A25" s="80"/>
      <c r="B25" s="21" t="s">
        <v>39</v>
      </c>
      <c r="C25" s="226">
        <v>392</v>
      </c>
      <c r="D25" s="226">
        <v>396</v>
      </c>
      <c r="E25" s="210">
        <v>432</v>
      </c>
      <c r="F25" s="210">
        <v>405</v>
      </c>
      <c r="G25" s="210">
        <v>413</v>
      </c>
      <c r="H25" s="210">
        <v>405</v>
      </c>
      <c r="I25" s="210">
        <v>432</v>
      </c>
      <c r="J25" s="210">
        <v>598</v>
      </c>
      <c r="K25" s="210">
        <v>573</v>
      </c>
      <c r="L25" s="210">
        <v>568</v>
      </c>
      <c r="M25" s="210">
        <v>562</v>
      </c>
      <c r="N25" s="210">
        <v>570</v>
      </c>
      <c r="O25" s="210">
        <v>569</v>
      </c>
      <c r="P25" s="210">
        <v>556</v>
      </c>
      <c r="Q25" s="210">
        <v>556</v>
      </c>
      <c r="R25" s="210">
        <v>548.29999999999995</v>
      </c>
      <c r="S25" s="210">
        <v>540.5</v>
      </c>
      <c r="T25" s="210">
        <v>525.5</v>
      </c>
      <c r="U25" s="210">
        <v>501.92397949999992</v>
      </c>
    </row>
    <row r="26" spans="1:21" ht="15" customHeight="1" x14ac:dyDescent="0.15">
      <c r="A26" s="80"/>
      <c r="B26" s="21" t="s">
        <v>42</v>
      </c>
      <c r="C26" s="226">
        <v>952</v>
      </c>
      <c r="D26" s="226">
        <v>1095</v>
      </c>
      <c r="E26" s="210">
        <v>1240</v>
      </c>
      <c r="F26" s="210">
        <v>1316</v>
      </c>
      <c r="G26" s="210">
        <v>1417</v>
      </c>
      <c r="H26" s="210">
        <v>1622</v>
      </c>
      <c r="I26" s="210">
        <v>1809</v>
      </c>
      <c r="J26" s="210">
        <v>2074</v>
      </c>
      <c r="K26" s="210">
        <v>1891</v>
      </c>
      <c r="L26" s="210">
        <v>1954</v>
      </c>
      <c r="M26" s="210">
        <v>2209</v>
      </c>
      <c r="N26" s="210">
        <v>2265</v>
      </c>
      <c r="O26" s="210">
        <v>2267</v>
      </c>
      <c r="P26" s="210">
        <v>2397</v>
      </c>
      <c r="Q26" s="210">
        <v>2397</v>
      </c>
      <c r="R26" s="210">
        <v>2385.6999999999998</v>
      </c>
      <c r="S26" s="210">
        <v>2544.5</v>
      </c>
      <c r="T26" s="210">
        <v>2566</v>
      </c>
      <c r="U26" s="210">
        <v>2597.0751</v>
      </c>
    </row>
    <row r="27" spans="1:21" ht="15" customHeight="1" x14ac:dyDescent="0.15">
      <c r="A27" s="80"/>
      <c r="B27" s="21" t="s">
        <v>43</v>
      </c>
      <c r="C27" s="226">
        <v>4619</v>
      </c>
      <c r="D27" s="226">
        <v>4676</v>
      </c>
      <c r="E27" s="210">
        <v>4828</v>
      </c>
      <c r="F27" s="210">
        <v>4943</v>
      </c>
      <c r="G27" s="210">
        <v>5179</v>
      </c>
      <c r="H27" s="210">
        <v>5520</v>
      </c>
      <c r="I27" s="210">
        <v>5624</v>
      </c>
      <c r="J27" s="210">
        <v>5685</v>
      </c>
      <c r="K27" s="210">
        <v>5897</v>
      </c>
      <c r="L27" s="210">
        <v>5961</v>
      </c>
      <c r="M27" s="210">
        <v>5407</v>
      </c>
      <c r="N27" s="210">
        <v>5627</v>
      </c>
      <c r="O27" s="210">
        <v>5687</v>
      </c>
      <c r="P27" s="210">
        <v>5784</v>
      </c>
      <c r="Q27" s="210">
        <v>5784</v>
      </c>
      <c r="R27" s="210">
        <v>5797.2</v>
      </c>
      <c r="S27" s="210">
        <v>5841.1</v>
      </c>
      <c r="T27" s="210">
        <v>5872.9</v>
      </c>
      <c r="U27" s="210">
        <v>5959.4952000000003</v>
      </c>
    </row>
    <row r="28" spans="1:21" ht="15" customHeight="1" x14ac:dyDescent="0.15">
      <c r="A28" s="80"/>
      <c r="B28" s="79" t="s">
        <v>44</v>
      </c>
      <c r="C28" s="226">
        <v>0</v>
      </c>
      <c r="D28" s="226">
        <v>0</v>
      </c>
      <c r="E28" s="210" t="s">
        <v>220</v>
      </c>
      <c r="F28" s="210" t="s">
        <v>220</v>
      </c>
      <c r="G28" s="210" t="s">
        <v>220</v>
      </c>
      <c r="H28" s="210" t="s">
        <v>220</v>
      </c>
      <c r="I28" s="210" t="s">
        <v>220</v>
      </c>
      <c r="J28" s="210" t="s">
        <v>220</v>
      </c>
      <c r="K28" s="210" t="s">
        <v>220</v>
      </c>
      <c r="L28" s="210" t="s">
        <v>220</v>
      </c>
      <c r="M28" s="210" t="s">
        <v>220</v>
      </c>
      <c r="N28" s="210" t="s">
        <v>220</v>
      </c>
      <c r="O28" s="210" t="s">
        <v>220</v>
      </c>
      <c r="P28" s="210" t="s">
        <v>220</v>
      </c>
      <c r="Q28" s="210" t="s">
        <v>220</v>
      </c>
      <c r="R28" s="210" t="s">
        <v>220</v>
      </c>
      <c r="S28" s="210" t="s">
        <v>220</v>
      </c>
      <c r="T28" s="210" t="s">
        <v>220</v>
      </c>
      <c r="U28" s="210" t="s">
        <v>220</v>
      </c>
    </row>
    <row r="29" spans="1:21" ht="15" customHeight="1" x14ac:dyDescent="0.15">
      <c r="A29" s="80"/>
      <c r="B29" s="21" t="s">
        <v>45</v>
      </c>
      <c r="C29" s="226">
        <v>0</v>
      </c>
      <c r="D29" s="226">
        <v>0</v>
      </c>
      <c r="E29" s="210" t="s">
        <v>220</v>
      </c>
      <c r="F29" s="210" t="s">
        <v>220</v>
      </c>
      <c r="G29" s="210" t="s">
        <v>220</v>
      </c>
      <c r="H29" s="210" t="s">
        <v>220</v>
      </c>
      <c r="I29" s="210" t="s">
        <v>220</v>
      </c>
      <c r="J29" s="210" t="s">
        <v>220</v>
      </c>
      <c r="K29" s="210" t="s">
        <v>220</v>
      </c>
      <c r="L29" s="210" t="s">
        <v>220</v>
      </c>
      <c r="M29" s="210" t="s">
        <v>220</v>
      </c>
      <c r="N29" s="210" t="s">
        <v>220</v>
      </c>
      <c r="O29" s="210" t="s">
        <v>220</v>
      </c>
      <c r="P29" s="210" t="s">
        <v>220</v>
      </c>
      <c r="Q29" s="210" t="s">
        <v>220</v>
      </c>
      <c r="R29" s="210" t="s">
        <v>220</v>
      </c>
      <c r="S29" s="210" t="s">
        <v>220</v>
      </c>
      <c r="T29" s="210" t="s">
        <v>220</v>
      </c>
      <c r="U29" s="210" t="s">
        <v>220</v>
      </c>
    </row>
    <row r="30" spans="1:21" ht="15" customHeight="1" x14ac:dyDescent="0.15">
      <c r="A30" s="80"/>
      <c r="B30" s="21" t="s">
        <v>46</v>
      </c>
      <c r="C30" s="226">
        <v>0</v>
      </c>
      <c r="D30" s="226">
        <v>0</v>
      </c>
      <c r="E30" s="210" t="s">
        <v>220</v>
      </c>
      <c r="F30" s="210" t="s">
        <v>220</v>
      </c>
      <c r="G30" s="210" t="s">
        <v>220</v>
      </c>
      <c r="H30" s="210" t="s">
        <v>220</v>
      </c>
      <c r="I30" s="210" t="s">
        <v>220</v>
      </c>
      <c r="J30" s="210" t="s">
        <v>220</v>
      </c>
      <c r="K30" s="210" t="s">
        <v>220</v>
      </c>
      <c r="L30" s="210" t="s">
        <v>220</v>
      </c>
      <c r="M30" s="210" t="s">
        <v>220</v>
      </c>
      <c r="N30" s="210" t="s">
        <v>220</v>
      </c>
      <c r="O30" s="210" t="s">
        <v>220</v>
      </c>
      <c r="P30" s="210" t="s">
        <v>220</v>
      </c>
      <c r="Q30" s="210" t="s">
        <v>220</v>
      </c>
      <c r="R30" s="210" t="s">
        <v>220</v>
      </c>
      <c r="S30" s="210" t="s">
        <v>220</v>
      </c>
      <c r="T30" s="210" t="s">
        <v>220</v>
      </c>
      <c r="U30" s="210" t="s">
        <v>220</v>
      </c>
    </row>
    <row r="31" spans="1:21" ht="15" customHeight="1" thickBot="1" x14ac:dyDescent="0.2">
      <c r="A31" s="85"/>
      <c r="B31" s="453" t="s">
        <v>47</v>
      </c>
      <c r="C31" s="455">
        <v>0</v>
      </c>
      <c r="D31" s="455">
        <v>0</v>
      </c>
      <c r="E31" s="458" t="s">
        <v>220</v>
      </c>
      <c r="F31" s="458" t="s">
        <v>220</v>
      </c>
      <c r="G31" s="458" t="s">
        <v>220</v>
      </c>
      <c r="H31" s="458" t="s">
        <v>220</v>
      </c>
      <c r="I31" s="458" t="s">
        <v>220</v>
      </c>
      <c r="J31" s="458" t="s">
        <v>220</v>
      </c>
      <c r="K31" s="458" t="s">
        <v>220</v>
      </c>
      <c r="L31" s="458" t="s">
        <v>220</v>
      </c>
      <c r="M31" s="458" t="s">
        <v>220</v>
      </c>
      <c r="N31" s="458" t="s">
        <v>220</v>
      </c>
      <c r="O31" s="458" t="s">
        <v>220</v>
      </c>
      <c r="P31" s="458" t="s">
        <v>220</v>
      </c>
      <c r="Q31" s="458" t="s">
        <v>220</v>
      </c>
      <c r="R31" s="458" t="s">
        <v>220</v>
      </c>
      <c r="S31" s="458" t="s">
        <v>220</v>
      </c>
      <c r="T31" s="458" t="s">
        <v>220</v>
      </c>
      <c r="U31" s="458" t="s">
        <v>220</v>
      </c>
    </row>
    <row r="32" spans="1:21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2"/>
      <c r="Q34" s="212"/>
      <c r="R34" s="212"/>
      <c r="S34" s="212"/>
      <c r="T34" s="212"/>
      <c r="U34" s="212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7"/>
      <c r="N36" s="87"/>
      <c r="O36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40">
    <tabColor theme="9" tint="0.59999389629810485"/>
  </sheetPr>
  <dimension ref="A2:U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8.25" style="79" customWidth="1"/>
    <col min="23" max="16384" width="7" style="79"/>
  </cols>
  <sheetData>
    <row r="2" spans="1:21" ht="18.75" customHeight="1" x14ac:dyDescent="0.25">
      <c r="A2" s="216" t="s">
        <v>446</v>
      </c>
      <c r="B2" s="217"/>
    </row>
    <row r="3" spans="1:21" ht="13.35" customHeight="1" x14ac:dyDescent="0.15">
      <c r="A3" s="218" t="s">
        <v>362</v>
      </c>
      <c r="B3" s="218"/>
    </row>
    <row r="4" spans="1:21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1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1" ht="18" customHeight="1" x14ac:dyDescent="0.15">
      <c r="A6" s="1030" t="s">
        <v>100</v>
      </c>
      <c r="B6" s="1030"/>
      <c r="C6" s="664">
        <v>2.61</v>
      </c>
      <c r="D6" s="664">
        <v>2.5099999999999998</v>
      </c>
      <c r="E6" s="664">
        <v>2.5</v>
      </c>
      <c r="F6" s="664">
        <v>2.91</v>
      </c>
      <c r="G6" s="664">
        <v>3.13</v>
      </c>
      <c r="H6" s="664">
        <v>3.43</v>
      </c>
      <c r="I6" s="664">
        <v>3.65</v>
      </c>
      <c r="J6" s="664">
        <v>4.03</v>
      </c>
      <c r="K6" s="664">
        <v>4.43</v>
      </c>
      <c r="L6" s="664">
        <v>4.78</v>
      </c>
      <c r="M6" s="664">
        <v>4.6399999999999997</v>
      </c>
      <c r="N6" s="664">
        <v>4.83</v>
      </c>
      <c r="O6" s="664">
        <v>4.92</v>
      </c>
      <c r="P6" s="664">
        <v>4.96</v>
      </c>
      <c r="Q6" s="664">
        <v>4.9400000000000004</v>
      </c>
      <c r="R6" s="664">
        <v>5</v>
      </c>
      <c r="S6" s="664">
        <v>4.88</v>
      </c>
      <c r="T6" s="664">
        <v>4.84</v>
      </c>
      <c r="U6" s="664">
        <v>4.7835597341010958</v>
      </c>
    </row>
    <row r="7" spans="1:21" ht="3" customHeight="1" x14ac:dyDescent="0.15">
      <c r="A7" s="80"/>
      <c r="B7" s="81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</row>
    <row r="8" spans="1:21" ht="15" customHeight="1" x14ac:dyDescent="0.15">
      <c r="A8" s="80"/>
      <c r="B8" s="21" t="s">
        <v>19</v>
      </c>
      <c r="C8" s="224" t="s">
        <v>73</v>
      </c>
      <c r="D8" s="224" t="s">
        <v>73</v>
      </c>
      <c r="E8" s="224" t="s">
        <v>73</v>
      </c>
      <c r="F8" s="224" t="s">
        <v>73</v>
      </c>
      <c r="G8" s="224" t="s">
        <v>73</v>
      </c>
      <c r="H8" s="224" t="s">
        <v>73</v>
      </c>
      <c r="I8" s="224" t="s">
        <v>73</v>
      </c>
      <c r="J8" s="224" t="s">
        <v>73</v>
      </c>
      <c r="K8" s="224" t="s">
        <v>73</v>
      </c>
      <c r="L8" s="224" t="s">
        <v>73</v>
      </c>
      <c r="M8" s="224" t="s">
        <v>73</v>
      </c>
      <c r="N8" s="224" t="s">
        <v>73</v>
      </c>
      <c r="O8" s="224" t="s">
        <v>73</v>
      </c>
      <c r="P8" s="224" t="s">
        <v>73</v>
      </c>
      <c r="Q8" s="224" t="s">
        <v>73</v>
      </c>
      <c r="R8" s="224" t="s">
        <v>73</v>
      </c>
      <c r="S8" s="224" t="s">
        <v>73</v>
      </c>
      <c r="T8" s="224" t="s">
        <v>73</v>
      </c>
      <c r="U8" s="224" t="s">
        <v>73</v>
      </c>
    </row>
    <row r="9" spans="1:21" ht="15" customHeight="1" x14ac:dyDescent="0.15">
      <c r="A9" s="80"/>
      <c r="B9" s="21" t="s">
        <v>20</v>
      </c>
      <c r="C9" s="224" t="s">
        <v>73</v>
      </c>
      <c r="D9" s="224" t="s">
        <v>73</v>
      </c>
      <c r="E9" s="224" t="s">
        <v>73</v>
      </c>
      <c r="F9" s="224" t="s">
        <v>73</v>
      </c>
      <c r="G9" s="224" t="s">
        <v>73</v>
      </c>
      <c r="H9" s="224" t="s">
        <v>73</v>
      </c>
      <c r="I9" s="224" t="s">
        <v>73</v>
      </c>
      <c r="J9" s="224" t="s">
        <v>73</v>
      </c>
      <c r="K9" s="224" t="s">
        <v>73</v>
      </c>
      <c r="L9" s="224" t="s">
        <v>73</v>
      </c>
      <c r="M9" s="224" t="s">
        <v>73</v>
      </c>
      <c r="N9" s="224" t="s">
        <v>73</v>
      </c>
      <c r="O9" s="224" t="s">
        <v>73</v>
      </c>
      <c r="P9" s="224" t="s">
        <v>73</v>
      </c>
      <c r="Q9" s="224" t="s">
        <v>73</v>
      </c>
      <c r="R9" s="224" t="s">
        <v>73</v>
      </c>
      <c r="S9" s="224" t="s">
        <v>73</v>
      </c>
      <c r="T9" s="224" t="s">
        <v>73</v>
      </c>
      <c r="U9" s="224" t="s">
        <v>73</v>
      </c>
    </row>
    <row r="10" spans="1:21" ht="15" customHeight="1" x14ac:dyDescent="0.15">
      <c r="A10" s="80"/>
      <c r="B10" s="21" t="s">
        <v>21</v>
      </c>
      <c r="C10" s="224" t="s">
        <v>73</v>
      </c>
      <c r="D10" s="224" t="s">
        <v>73</v>
      </c>
      <c r="E10" s="224" t="s">
        <v>73</v>
      </c>
      <c r="F10" s="224" t="s">
        <v>73</v>
      </c>
      <c r="G10" s="224" t="s">
        <v>73</v>
      </c>
      <c r="H10" s="224" t="s">
        <v>73</v>
      </c>
      <c r="I10" s="224" t="s">
        <v>73</v>
      </c>
      <c r="J10" s="224" t="s">
        <v>73</v>
      </c>
      <c r="K10" s="224" t="s">
        <v>73</v>
      </c>
      <c r="L10" s="224" t="s">
        <v>73</v>
      </c>
      <c r="M10" s="224" t="s">
        <v>73</v>
      </c>
      <c r="N10" s="224" t="s">
        <v>73</v>
      </c>
      <c r="O10" s="224" t="s">
        <v>73</v>
      </c>
      <c r="P10" s="224" t="s">
        <v>73</v>
      </c>
      <c r="Q10" s="224" t="s">
        <v>73</v>
      </c>
      <c r="R10" s="224" t="s">
        <v>73</v>
      </c>
      <c r="S10" s="224" t="s">
        <v>73</v>
      </c>
      <c r="T10" s="224" t="s">
        <v>73</v>
      </c>
      <c r="U10" s="224" t="s">
        <v>73</v>
      </c>
    </row>
    <row r="11" spans="1:21" ht="15" customHeight="1" x14ac:dyDescent="0.15">
      <c r="A11" s="80"/>
      <c r="B11" s="21" t="s">
        <v>22</v>
      </c>
      <c r="C11" s="224">
        <v>2.56</v>
      </c>
      <c r="D11" s="224">
        <v>2.6</v>
      </c>
      <c r="E11" s="224">
        <v>2.1800000000000002</v>
      </c>
      <c r="F11" s="224">
        <v>2.72</v>
      </c>
      <c r="G11" s="224">
        <v>2.93</v>
      </c>
      <c r="H11" s="224">
        <v>2.92</v>
      </c>
      <c r="I11" s="224">
        <v>3.11</v>
      </c>
      <c r="J11" s="224">
        <v>3.07</v>
      </c>
      <c r="K11" s="224">
        <v>3.07</v>
      </c>
      <c r="L11" s="224">
        <v>4.67</v>
      </c>
      <c r="M11" s="224">
        <v>4.7</v>
      </c>
      <c r="N11" s="224">
        <v>4.5599999999999996</v>
      </c>
      <c r="O11" s="224">
        <v>4.68</v>
      </c>
      <c r="P11" s="224">
        <v>4.57</v>
      </c>
      <c r="Q11" s="224">
        <v>4.63</v>
      </c>
      <c r="R11" s="224">
        <v>4.6100000000000003</v>
      </c>
      <c r="S11" s="224">
        <v>4.53</v>
      </c>
      <c r="T11" s="224">
        <v>4.43</v>
      </c>
      <c r="U11" s="224">
        <v>4.4436200867078304</v>
      </c>
    </row>
    <row r="12" spans="1:21" ht="15" customHeight="1" x14ac:dyDescent="0.15">
      <c r="A12" s="80"/>
      <c r="B12" s="21" t="s">
        <v>23</v>
      </c>
      <c r="C12" s="224" t="s">
        <v>73</v>
      </c>
      <c r="D12" s="224" t="s">
        <v>73</v>
      </c>
      <c r="E12" s="224" t="s">
        <v>73</v>
      </c>
      <c r="F12" s="224" t="s">
        <v>73</v>
      </c>
      <c r="G12" s="224" t="s">
        <v>73</v>
      </c>
      <c r="H12" s="224" t="s">
        <v>73</v>
      </c>
      <c r="I12" s="224" t="s">
        <v>73</v>
      </c>
      <c r="J12" s="224" t="s">
        <v>73</v>
      </c>
      <c r="K12" s="224" t="s">
        <v>73</v>
      </c>
      <c r="L12" s="224" t="s">
        <v>73</v>
      </c>
      <c r="M12" s="224" t="s">
        <v>73</v>
      </c>
      <c r="N12" s="224" t="s">
        <v>73</v>
      </c>
      <c r="O12" s="224" t="s">
        <v>73</v>
      </c>
      <c r="P12" s="224" t="s">
        <v>73</v>
      </c>
      <c r="Q12" s="224" t="s">
        <v>73</v>
      </c>
      <c r="R12" s="224" t="s">
        <v>73</v>
      </c>
      <c r="S12" s="224" t="s">
        <v>73</v>
      </c>
      <c r="T12" s="224" t="s">
        <v>73</v>
      </c>
      <c r="U12" s="224"/>
    </row>
    <row r="13" spans="1:21" ht="15" customHeight="1" x14ac:dyDescent="0.15">
      <c r="A13" s="80"/>
      <c r="B13" s="21" t="s">
        <v>27</v>
      </c>
      <c r="C13" s="224" t="s">
        <v>73</v>
      </c>
      <c r="D13" s="224" t="s">
        <v>73</v>
      </c>
      <c r="E13" s="224" t="s">
        <v>73</v>
      </c>
      <c r="F13" s="224" t="s">
        <v>73</v>
      </c>
      <c r="G13" s="224" t="s">
        <v>73</v>
      </c>
      <c r="H13" s="224" t="s">
        <v>73</v>
      </c>
      <c r="I13" s="224" t="s">
        <v>73</v>
      </c>
      <c r="J13" s="224" t="s">
        <v>73</v>
      </c>
      <c r="K13" s="224" t="s">
        <v>73</v>
      </c>
      <c r="L13" s="224" t="s">
        <v>73</v>
      </c>
      <c r="M13" s="224" t="s">
        <v>73</v>
      </c>
      <c r="N13" s="224" t="s">
        <v>73</v>
      </c>
      <c r="O13" s="224" t="s">
        <v>73</v>
      </c>
      <c r="P13" s="224" t="s">
        <v>73</v>
      </c>
      <c r="Q13" s="224" t="s">
        <v>73</v>
      </c>
      <c r="R13" s="224" t="s">
        <v>73</v>
      </c>
      <c r="S13" s="224" t="s">
        <v>73</v>
      </c>
      <c r="T13" s="224" t="s">
        <v>73</v>
      </c>
      <c r="U13" s="224"/>
    </row>
    <row r="14" spans="1:21" ht="15" customHeight="1" x14ac:dyDescent="0.15">
      <c r="A14" s="80"/>
      <c r="B14" s="21" t="s">
        <v>28</v>
      </c>
      <c r="C14" s="224">
        <v>2.4</v>
      </c>
      <c r="D14" s="224">
        <v>2.5</v>
      </c>
      <c r="E14" s="224">
        <v>2.41</v>
      </c>
      <c r="F14" s="224">
        <v>2.34</v>
      </c>
      <c r="G14" s="224">
        <v>2.4900000000000002</v>
      </c>
      <c r="H14" s="224">
        <v>2.77</v>
      </c>
      <c r="I14" s="224">
        <v>3.08</v>
      </c>
      <c r="J14" s="224">
        <v>3.36</v>
      </c>
      <c r="K14" s="224">
        <v>3.39</v>
      </c>
      <c r="L14" s="224">
        <v>3.78</v>
      </c>
      <c r="M14" s="224">
        <v>3.94</v>
      </c>
      <c r="N14" s="224">
        <v>4.04</v>
      </c>
      <c r="O14" s="224">
        <v>4</v>
      </c>
      <c r="P14" s="224">
        <v>3.95</v>
      </c>
      <c r="Q14" s="224">
        <v>4.09</v>
      </c>
      <c r="R14" s="224">
        <v>4.51</v>
      </c>
      <c r="S14" s="224">
        <v>4.0599999999999996</v>
      </c>
      <c r="T14" s="224">
        <v>4.01</v>
      </c>
      <c r="U14" s="224">
        <v>4.0252749614675114</v>
      </c>
    </row>
    <row r="15" spans="1:21" ht="15" customHeight="1" x14ac:dyDescent="0.15">
      <c r="A15" s="80"/>
      <c r="B15" s="21" t="s">
        <v>29</v>
      </c>
      <c r="C15" s="224">
        <v>2.78</v>
      </c>
      <c r="D15" s="224">
        <v>2.89</v>
      </c>
      <c r="E15" s="224">
        <v>2.8</v>
      </c>
      <c r="F15" s="224">
        <v>3.13</v>
      </c>
      <c r="G15" s="224">
        <v>3.02</v>
      </c>
      <c r="H15" s="224">
        <v>3.18</v>
      </c>
      <c r="I15" s="224">
        <v>3.34</v>
      </c>
      <c r="J15" s="224">
        <v>3.28</v>
      </c>
      <c r="K15" s="224">
        <v>3.58</v>
      </c>
      <c r="L15" s="224">
        <v>3.78</v>
      </c>
      <c r="M15" s="224">
        <v>4.29</v>
      </c>
      <c r="N15" s="224">
        <v>4.93</v>
      </c>
      <c r="O15" s="224">
        <v>4.24</v>
      </c>
      <c r="P15" s="224">
        <v>4.25</v>
      </c>
      <c r="Q15" s="224">
        <v>4.21</v>
      </c>
      <c r="R15" s="224">
        <v>4.2300000000000004</v>
      </c>
      <c r="S15" s="224">
        <v>4.2</v>
      </c>
      <c r="T15" s="224">
        <v>4.13</v>
      </c>
      <c r="U15" s="224">
        <v>4.1804754084957407</v>
      </c>
    </row>
    <row r="16" spans="1:21" ht="15" customHeight="1" x14ac:dyDescent="0.15">
      <c r="A16" s="80"/>
      <c r="B16" s="21" t="s">
        <v>30</v>
      </c>
      <c r="C16" s="224" t="s">
        <v>73</v>
      </c>
      <c r="D16" s="224" t="s">
        <v>73</v>
      </c>
      <c r="E16" s="224" t="s">
        <v>73</v>
      </c>
      <c r="F16" s="224" t="s">
        <v>73</v>
      </c>
      <c r="G16" s="224" t="s">
        <v>73</v>
      </c>
      <c r="H16" s="224" t="s">
        <v>73</v>
      </c>
      <c r="I16" s="224" t="s">
        <v>73</v>
      </c>
      <c r="J16" s="224" t="s">
        <v>73</v>
      </c>
      <c r="K16" s="224" t="s">
        <v>73</v>
      </c>
      <c r="L16" s="224" t="s">
        <v>73</v>
      </c>
      <c r="M16" s="224" t="s">
        <v>73</v>
      </c>
      <c r="N16" s="224" t="s">
        <v>73</v>
      </c>
      <c r="O16" s="224" t="s">
        <v>73</v>
      </c>
      <c r="P16" s="224" t="s">
        <v>73</v>
      </c>
      <c r="Q16" s="224" t="s">
        <v>73</v>
      </c>
      <c r="R16" s="224" t="s">
        <v>73</v>
      </c>
      <c r="S16" s="224" t="s">
        <v>73</v>
      </c>
      <c r="T16" s="224" t="s">
        <v>73</v>
      </c>
      <c r="U16" s="224" t="s">
        <v>73</v>
      </c>
    </row>
    <row r="17" spans="1:21" ht="15" customHeight="1" x14ac:dyDescent="0.15">
      <c r="A17" s="80"/>
      <c r="B17" s="21" t="s">
        <v>31</v>
      </c>
      <c r="C17" s="224" t="s">
        <v>73</v>
      </c>
      <c r="D17" s="224" t="s">
        <v>73</v>
      </c>
      <c r="E17" s="224" t="s">
        <v>73</v>
      </c>
      <c r="F17" s="224" t="s">
        <v>73</v>
      </c>
      <c r="G17" s="224" t="s">
        <v>73</v>
      </c>
      <c r="H17" s="224" t="s">
        <v>73</v>
      </c>
      <c r="I17" s="224" t="s">
        <v>73</v>
      </c>
      <c r="J17" s="224" t="s">
        <v>73</v>
      </c>
      <c r="K17" s="224" t="s">
        <v>73</v>
      </c>
      <c r="L17" s="224">
        <v>4.4000000000000004</v>
      </c>
      <c r="M17" s="224">
        <v>4.71</v>
      </c>
      <c r="N17" s="224">
        <v>4.91</v>
      </c>
      <c r="O17" s="224">
        <v>4.84</v>
      </c>
      <c r="P17" s="224">
        <v>4.84</v>
      </c>
      <c r="Q17" s="224">
        <v>4.79</v>
      </c>
      <c r="R17" s="224">
        <v>4.7</v>
      </c>
      <c r="S17" s="224">
        <v>4.54</v>
      </c>
      <c r="T17" s="224">
        <v>4.43</v>
      </c>
      <c r="U17" s="224">
        <v>4.3485011633688924</v>
      </c>
    </row>
    <row r="18" spans="1:21" ht="15" customHeight="1" x14ac:dyDescent="0.15">
      <c r="A18" s="80"/>
      <c r="B18" s="21" t="s">
        <v>32</v>
      </c>
      <c r="C18" s="224">
        <v>2.21</v>
      </c>
      <c r="D18" s="224">
        <v>2.27</v>
      </c>
      <c r="E18" s="224">
        <v>2.85</v>
      </c>
      <c r="F18" s="224">
        <v>3.27</v>
      </c>
      <c r="G18" s="224">
        <v>3.54</v>
      </c>
      <c r="H18" s="224">
        <v>3.48</v>
      </c>
      <c r="I18" s="224">
        <v>4.0999999999999996</v>
      </c>
      <c r="J18" s="224">
        <v>3.71</v>
      </c>
      <c r="K18" s="224">
        <v>3.64</v>
      </c>
      <c r="L18" s="224">
        <v>4.2300000000000004</v>
      </c>
      <c r="M18" s="224">
        <v>5.19</v>
      </c>
      <c r="N18" s="224">
        <v>4.92</v>
      </c>
      <c r="O18" s="224">
        <v>4.8099999999999996</v>
      </c>
      <c r="P18" s="224">
        <v>4.78</v>
      </c>
      <c r="Q18" s="224">
        <v>4.72</v>
      </c>
      <c r="R18" s="224">
        <v>4.53</v>
      </c>
      <c r="S18" s="224">
        <v>4.4400000000000004</v>
      </c>
      <c r="T18" s="224">
        <v>4.3600000000000003</v>
      </c>
      <c r="U18" s="224">
        <v>4.329788647560199</v>
      </c>
    </row>
    <row r="19" spans="1:21" ht="15" customHeight="1" x14ac:dyDescent="0.15">
      <c r="A19" s="80"/>
      <c r="B19" s="21" t="s">
        <v>33</v>
      </c>
      <c r="C19" s="224">
        <v>2.17</v>
      </c>
      <c r="D19" s="224">
        <v>2.2400000000000002</v>
      </c>
      <c r="E19" s="224">
        <v>2.35</v>
      </c>
      <c r="F19" s="224">
        <v>2.95</v>
      </c>
      <c r="G19" s="224">
        <v>3.4</v>
      </c>
      <c r="H19" s="224">
        <v>3.39</v>
      </c>
      <c r="I19" s="224">
        <v>3.58</v>
      </c>
      <c r="J19" s="224">
        <v>3.8</v>
      </c>
      <c r="K19" s="224">
        <v>3.9</v>
      </c>
      <c r="L19" s="224">
        <v>3.99</v>
      </c>
      <c r="M19" s="224">
        <v>4.25</v>
      </c>
      <c r="N19" s="224">
        <v>4.57</v>
      </c>
      <c r="O19" s="224">
        <v>4.96</v>
      </c>
      <c r="P19" s="224">
        <v>4.75</v>
      </c>
      <c r="Q19" s="224">
        <v>4.96</v>
      </c>
      <c r="R19" s="224">
        <v>4.88</v>
      </c>
      <c r="S19" s="224">
        <v>4.76</v>
      </c>
      <c r="T19" s="224">
        <v>4.6500000000000004</v>
      </c>
      <c r="U19" s="224">
        <v>4.5962310664773689</v>
      </c>
    </row>
    <row r="20" spans="1:21" ht="15" customHeight="1" x14ac:dyDescent="0.15">
      <c r="A20" s="80"/>
      <c r="B20" s="21" t="s">
        <v>34</v>
      </c>
      <c r="C20" s="224">
        <v>3.1</v>
      </c>
      <c r="D20" s="224">
        <v>2.4700000000000002</v>
      </c>
      <c r="E20" s="224">
        <v>2.23</v>
      </c>
      <c r="F20" s="224">
        <v>2.72</v>
      </c>
      <c r="G20" s="224">
        <v>3.53</v>
      </c>
      <c r="H20" s="224">
        <v>3.29</v>
      </c>
      <c r="I20" s="224">
        <v>3.65</v>
      </c>
      <c r="J20" s="224">
        <v>3.67</v>
      </c>
      <c r="K20" s="224">
        <v>4.09</v>
      </c>
      <c r="L20" s="224">
        <v>3.84</v>
      </c>
      <c r="M20" s="224">
        <v>4.5</v>
      </c>
      <c r="N20" s="224">
        <v>4.66</v>
      </c>
      <c r="O20" s="224">
        <v>4.5199999999999996</v>
      </c>
      <c r="P20" s="224">
        <v>4.5</v>
      </c>
      <c r="Q20" s="224">
        <v>4.49</v>
      </c>
      <c r="R20" s="224">
        <v>4.43</v>
      </c>
      <c r="S20" s="224">
        <v>4.38</v>
      </c>
      <c r="T20" s="224">
        <v>4.3099999999999996</v>
      </c>
      <c r="U20" s="224">
        <v>4.2449492436735357</v>
      </c>
    </row>
    <row r="21" spans="1:21" ht="15" customHeight="1" x14ac:dyDescent="0.15">
      <c r="A21" s="80"/>
      <c r="B21" s="21" t="s">
        <v>35</v>
      </c>
      <c r="C21" s="224">
        <v>2.61</v>
      </c>
      <c r="D21" s="224">
        <v>2.23</v>
      </c>
      <c r="E21" s="224">
        <v>1.89</v>
      </c>
      <c r="F21" s="224">
        <v>2.81</v>
      </c>
      <c r="G21" s="224">
        <v>3.02</v>
      </c>
      <c r="H21" s="224">
        <v>3.17</v>
      </c>
      <c r="I21" s="224">
        <v>3.49</v>
      </c>
      <c r="J21" s="224">
        <v>4.1900000000000004</v>
      </c>
      <c r="K21" s="224">
        <v>4.68</v>
      </c>
      <c r="L21" s="224">
        <v>4.7300000000000004</v>
      </c>
      <c r="M21" s="224">
        <v>4.68</v>
      </c>
      <c r="N21" s="224">
        <v>4.67</v>
      </c>
      <c r="O21" s="224">
        <v>4.8499999999999996</v>
      </c>
      <c r="P21" s="224">
        <v>4.93</v>
      </c>
      <c r="Q21" s="224">
        <v>4.9800000000000004</v>
      </c>
      <c r="R21" s="224">
        <v>4.9000000000000004</v>
      </c>
      <c r="S21" s="224">
        <v>4.7699999999999996</v>
      </c>
      <c r="T21" s="224">
        <v>4.67</v>
      </c>
      <c r="U21" s="224">
        <v>4.7096998663478198</v>
      </c>
    </row>
    <row r="22" spans="1:21" ht="15" customHeight="1" x14ac:dyDescent="0.15">
      <c r="A22" s="80"/>
      <c r="B22" s="21" t="s">
        <v>36</v>
      </c>
      <c r="C22" s="224">
        <v>2.31</v>
      </c>
      <c r="D22" s="224">
        <v>2.2799999999999998</v>
      </c>
      <c r="E22" s="224">
        <v>2.2999999999999998</v>
      </c>
      <c r="F22" s="224">
        <v>2.61</v>
      </c>
      <c r="G22" s="224">
        <v>2.9</v>
      </c>
      <c r="H22" s="224">
        <v>3</v>
      </c>
      <c r="I22" s="224">
        <v>3.25</v>
      </c>
      <c r="J22" s="224">
        <v>3.7</v>
      </c>
      <c r="K22" s="224">
        <v>3.91</v>
      </c>
      <c r="L22" s="224">
        <v>4.6500000000000004</v>
      </c>
      <c r="M22" s="224">
        <v>4.67</v>
      </c>
      <c r="N22" s="224">
        <v>4.5999999999999996</v>
      </c>
      <c r="O22" s="224">
        <v>4.54</v>
      </c>
      <c r="P22" s="224">
        <v>4.7</v>
      </c>
      <c r="Q22" s="224">
        <v>4.6900000000000004</v>
      </c>
      <c r="R22" s="224">
        <v>4.62</v>
      </c>
      <c r="S22" s="224">
        <v>4.5</v>
      </c>
      <c r="T22" s="224">
        <v>4.4000000000000004</v>
      </c>
      <c r="U22" s="224">
        <v>4.3453783542406468</v>
      </c>
    </row>
    <row r="23" spans="1:21" ht="15" customHeight="1" x14ac:dyDescent="0.15">
      <c r="A23" s="80"/>
      <c r="B23" s="21" t="s">
        <v>37</v>
      </c>
      <c r="C23" s="224">
        <v>2.81</v>
      </c>
      <c r="D23" s="224">
        <v>3.06</v>
      </c>
      <c r="E23" s="224">
        <v>2.42</v>
      </c>
      <c r="F23" s="224">
        <v>2.74</v>
      </c>
      <c r="G23" s="224">
        <v>2.91</v>
      </c>
      <c r="H23" s="224">
        <v>3.11</v>
      </c>
      <c r="I23" s="224">
        <v>3.31</v>
      </c>
      <c r="J23" s="224">
        <v>3.8</v>
      </c>
      <c r="K23" s="224">
        <v>4.01</v>
      </c>
      <c r="L23" s="224">
        <v>4.7699999999999996</v>
      </c>
      <c r="M23" s="224">
        <v>4.87</v>
      </c>
      <c r="N23" s="224">
        <v>4.74</v>
      </c>
      <c r="O23" s="224">
        <v>4.72</v>
      </c>
      <c r="P23" s="224">
        <v>4.8499999999999996</v>
      </c>
      <c r="Q23" s="224">
        <v>4.93</v>
      </c>
      <c r="R23" s="224">
        <v>4.95</v>
      </c>
      <c r="S23" s="224">
        <v>4.93</v>
      </c>
      <c r="T23" s="224">
        <v>4.87</v>
      </c>
      <c r="U23" s="224">
        <v>4.8604292713133033</v>
      </c>
    </row>
    <row r="24" spans="1:21" ht="15" customHeight="1" x14ac:dyDescent="0.15">
      <c r="A24" s="80"/>
      <c r="B24" s="21" t="s">
        <v>38</v>
      </c>
      <c r="C24" s="224">
        <v>2.44</v>
      </c>
      <c r="D24" s="224">
        <v>2.4300000000000002</v>
      </c>
      <c r="E24" s="224">
        <v>2.37</v>
      </c>
      <c r="F24" s="224">
        <v>2.83</v>
      </c>
      <c r="G24" s="224">
        <v>3.09</v>
      </c>
      <c r="H24" s="224">
        <v>3.5</v>
      </c>
      <c r="I24" s="224">
        <v>3.52</v>
      </c>
      <c r="J24" s="224">
        <v>3.75</v>
      </c>
      <c r="K24" s="224">
        <v>3.88</v>
      </c>
      <c r="L24" s="224">
        <v>4.03</v>
      </c>
      <c r="M24" s="224">
        <v>4.2300000000000004</v>
      </c>
      <c r="N24" s="224">
        <v>4.54</v>
      </c>
      <c r="O24" s="224">
        <v>4.5</v>
      </c>
      <c r="P24" s="224">
        <v>4.57</v>
      </c>
      <c r="Q24" s="224">
        <v>4.5599999999999996</v>
      </c>
      <c r="R24" s="224">
        <v>4.45</v>
      </c>
      <c r="S24" s="224">
        <v>4.2300000000000004</v>
      </c>
      <c r="T24" s="224">
        <v>4.08</v>
      </c>
      <c r="U24" s="224">
        <v>4.0194472343542342</v>
      </c>
    </row>
    <row r="25" spans="1:21" ht="15" customHeight="1" x14ac:dyDescent="0.15">
      <c r="A25" s="80"/>
      <c r="B25" s="21" t="s">
        <v>39</v>
      </c>
      <c r="C25" s="224">
        <v>2.85</v>
      </c>
      <c r="D25" s="224">
        <v>2.67</v>
      </c>
      <c r="E25" s="224">
        <v>2.38</v>
      </c>
      <c r="F25" s="224">
        <v>2.36</v>
      </c>
      <c r="G25" s="224">
        <v>2.4900000000000002</v>
      </c>
      <c r="H25" s="224">
        <v>2.77</v>
      </c>
      <c r="I25" s="224">
        <v>3.69</v>
      </c>
      <c r="J25" s="224">
        <v>3.91</v>
      </c>
      <c r="K25" s="224">
        <v>3.46</v>
      </c>
      <c r="L25" s="224">
        <v>3.64</v>
      </c>
      <c r="M25" s="224">
        <v>3.7</v>
      </c>
      <c r="N25" s="224">
        <v>3.69</v>
      </c>
      <c r="O25" s="224">
        <v>3.73</v>
      </c>
      <c r="P25" s="224">
        <v>3.85</v>
      </c>
      <c r="Q25" s="224">
        <v>3.87</v>
      </c>
      <c r="R25" s="224">
        <v>3.85</v>
      </c>
      <c r="S25" s="224">
        <v>3.78</v>
      </c>
      <c r="T25" s="224">
        <v>3.71</v>
      </c>
      <c r="U25" s="224">
        <v>3.6335994304442267</v>
      </c>
    </row>
    <row r="26" spans="1:21" ht="15" customHeight="1" x14ac:dyDescent="0.15">
      <c r="A26" s="80"/>
      <c r="B26" s="21" t="s">
        <v>42</v>
      </c>
      <c r="C26" s="224">
        <v>2.86</v>
      </c>
      <c r="D26" s="224">
        <v>2.98</v>
      </c>
      <c r="E26" s="224">
        <v>2.65</v>
      </c>
      <c r="F26" s="224">
        <v>2.72</v>
      </c>
      <c r="G26" s="224">
        <v>2.72</v>
      </c>
      <c r="H26" s="224">
        <v>3.07</v>
      </c>
      <c r="I26" s="224">
        <v>3.47</v>
      </c>
      <c r="J26" s="224">
        <v>3.72</v>
      </c>
      <c r="K26" s="224">
        <v>3.97</v>
      </c>
      <c r="L26" s="224">
        <v>4.0999999999999996</v>
      </c>
      <c r="M26" s="224">
        <v>4.1500000000000004</v>
      </c>
      <c r="N26" s="224">
        <v>4.16</v>
      </c>
      <c r="O26" s="224">
        <v>4.12</v>
      </c>
      <c r="P26" s="224">
        <v>4.33</v>
      </c>
      <c r="Q26" s="224">
        <v>4.46</v>
      </c>
      <c r="R26" s="224">
        <v>4.4800000000000004</v>
      </c>
      <c r="S26" s="224">
        <v>4.51</v>
      </c>
      <c r="T26" s="224">
        <v>4.75</v>
      </c>
      <c r="U26" s="224">
        <v>4.8656360570397066</v>
      </c>
    </row>
    <row r="27" spans="1:21" ht="15" customHeight="1" x14ac:dyDescent="0.15">
      <c r="A27" s="80"/>
      <c r="B27" s="21" t="s">
        <v>43</v>
      </c>
      <c r="C27" s="224">
        <v>2.5</v>
      </c>
      <c r="D27" s="224">
        <v>2.4300000000000002</v>
      </c>
      <c r="E27" s="224">
        <v>2.64</v>
      </c>
      <c r="F27" s="224">
        <v>3.06</v>
      </c>
      <c r="G27" s="224">
        <v>3.28</v>
      </c>
      <c r="H27" s="224">
        <v>3.67</v>
      </c>
      <c r="I27" s="224">
        <v>3.78</v>
      </c>
      <c r="J27" s="224">
        <v>4.25</v>
      </c>
      <c r="K27" s="224">
        <v>4.8099999999999996</v>
      </c>
      <c r="L27" s="224">
        <v>5.45</v>
      </c>
      <c r="M27" s="224">
        <v>4.99</v>
      </c>
      <c r="N27" s="224">
        <v>5.33</v>
      </c>
      <c r="O27" s="224">
        <v>5.55</v>
      </c>
      <c r="P27" s="224">
        <v>5.49</v>
      </c>
      <c r="Q27" s="224">
        <v>5.38</v>
      </c>
      <c r="R27" s="224">
        <v>5.54</v>
      </c>
      <c r="S27" s="224">
        <v>5.36</v>
      </c>
      <c r="T27" s="224">
        <v>5.25</v>
      </c>
      <c r="U27" s="224">
        <v>5.0663046281839428</v>
      </c>
    </row>
    <row r="28" spans="1:21" ht="15" customHeight="1" x14ac:dyDescent="0.15">
      <c r="A28" s="80"/>
      <c r="B28" s="79" t="s">
        <v>44</v>
      </c>
      <c r="C28" s="224" t="s">
        <v>73</v>
      </c>
      <c r="D28" s="224" t="s">
        <v>73</v>
      </c>
      <c r="E28" s="224" t="s">
        <v>73</v>
      </c>
      <c r="F28" s="224" t="s">
        <v>73</v>
      </c>
      <c r="G28" s="224" t="s">
        <v>73</v>
      </c>
      <c r="H28" s="224" t="s">
        <v>73</v>
      </c>
      <c r="I28" s="224" t="s">
        <v>73</v>
      </c>
      <c r="J28" s="224" t="s">
        <v>73</v>
      </c>
      <c r="K28" s="224" t="s">
        <v>73</v>
      </c>
      <c r="L28" s="224" t="s">
        <v>73</v>
      </c>
      <c r="M28" s="224" t="s">
        <v>73</v>
      </c>
      <c r="N28" s="224" t="s">
        <v>73</v>
      </c>
      <c r="O28" s="224" t="s">
        <v>73</v>
      </c>
      <c r="P28" s="224" t="s">
        <v>73</v>
      </c>
      <c r="Q28" s="224" t="s">
        <v>73</v>
      </c>
      <c r="R28" s="224" t="s">
        <v>73</v>
      </c>
      <c r="S28" s="224" t="s">
        <v>73</v>
      </c>
      <c r="T28" s="224" t="s">
        <v>73</v>
      </c>
      <c r="U28" s="224" t="s">
        <v>73</v>
      </c>
    </row>
    <row r="29" spans="1:21" ht="15" customHeight="1" x14ac:dyDescent="0.15">
      <c r="A29" s="80"/>
      <c r="B29" s="21" t="s">
        <v>45</v>
      </c>
      <c r="C29" s="224" t="s">
        <v>73</v>
      </c>
      <c r="D29" s="224" t="s">
        <v>73</v>
      </c>
      <c r="E29" s="224" t="s">
        <v>73</v>
      </c>
      <c r="F29" s="224" t="s">
        <v>73</v>
      </c>
      <c r="G29" s="224" t="s">
        <v>73</v>
      </c>
      <c r="H29" s="224" t="s">
        <v>73</v>
      </c>
      <c r="I29" s="224" t="s">
        <v>73</v>
      </c>
      <c r="J29" s="224" t="s">
        <v>73</v>
      </c>
      <c r="K29" s="224" t="s">
        <v>73</v>
      </c>
      <c r="L29" s="224" t="s">
        <v>73</v>
      </c>
      <c r="M29" s="224" t="s">
        <v>73</v>
      </c>
      <c r="N29" s="224" t="s">
        <v>73</v>
      </c>
      <c r="O29" s="224" t="s">
        <v>73</v>
      </c>
      <c r="P29" s="224" t="s">
        <v>73</v>
      </c>
      <c r="Q29" s="224" t="s">
        <v>73</v>
      </c>
      <c r="R29" s="224" t="s">
        <v>73</v>
      </c>
      <c r="S29" s="224" t="s">
        <v>73</v>
      </c>
      <c r="T29" s="224" t="s">
        <v>73</v>
      </c>
      <c r="U29" s="224" t="s">
        <v>73</v>
      </c>
    </row>
    <row r="30" spans="1:21" ht="15" customHeight="1" x14ac:dyDescent="0.15">
      <c r="A30" s="80"/>
      <c r="B30" s="21" t="s">
        <v>46</v>
      </c>
      <c r="C30" s="224" t="s">
        <v>73</v>
      </c>
      <c r="D30" s="224" t="s">
        <v>73</v>
      </c>
      <c r="E30" s="224" t="s">
        <v>73</v>
      </c>
      <c r="F30" s="224" t="s">
        <v>73</v>
      </c>
      <c r="G30" s="224" t="s">
        <v>73</v>
      </c>
      <c r="H30" s="224" t="s">
        <v>73</v>
      </c>
      <c r="I30" s="224" t="s">
        <v>73</v>
      </c>
      <c r="J30" s="224" t="s">
        <v>73</v>
      </c>
      <c r="K30" s="224" t="s">
        <v>73</v>
      </c>
      <c r="L30" s="224" t="s">
        <v>73</v>
      </c>
      <c r="M30" s="224" t="s">
        <v>73</v>
      </c>
      <c r="N30" s="224" t="s">
        <v>73</v>
      </c>
      <c r="O30" s="224" t="s">
        <v>73</v>
      </c>
      <c r="P30" s="224" t="s">
        <v>73</v>
      </c>
      <c r="Q30" s="224" t="s">
        <v>73</v>
      </c>
      <c r="R30" s="224" t="s">
        <v>73</v>
      </c>
      <c r="S30" s="224" t="s">
        <v>73</v>
      </c>
      <c r="T30" s="224" t="s">
        <v>73</v>
      </c>
      <c r="U30" s="224" t="s">
        <v>73</v>
      </c>
    </row>
    <row r="31" spans="1:21" ht="15" customHeight="1" thickBot="1" x14ac:dyDescent="0.2">
      <c r="A31" s="85"/>
      <c r="B31" s="453" t="s">
        <v>47</v>
      </c>
      <c r="C31" s="452" t="s">
        <v>73</v>
      </c>
      <c r="D31" s="452" t="s">
        <v>73</v>
      </c>
      <c r="E31" s="452" t="s">
        <v>73</v>
      </c>
      <c r="F31" s="452" t="s">
        <v>73</v>
      </c>
      <c r="G31" s="452" t="s">
        <v>73</v>
      </c>
      <c r="H31" s="452" t="s">
        <v>73</v>
      </c>
      <c r="I31" s="452" t="s">
        <v>73</v>
      </c>
      <c r="J31" s="452" t="s">
        <v>73</v>
      </c>
      <c r="K31" s="452" t="s">
        <v>73</v>
      </c>
      <c r="L31" s="452" t="s">
        <v>73</v>
      </c>
      <c r="M31" s="452" t="s">
        <v>73</v>
      </c>
      <c r="N31" s="452" t="s">
        <v>73</v>
      </c>
      <c r="O31" s="452" t="s">
        <v>73</v>
      </c>
      <c r="P31" s="452" t="s">
        <v>73</v>
      </c>
      <c r="Q31" s="452" t="s">
        <v>73</v>
      </c>
      <c r="R31" s="452" t="s">
        <v>73</v>
      </c>
      <c r="S31" s="452" t="s">
        <v>73</v>
      </c>
      <c r="T31" s="452" t="s">
        <v>73</v>
      </c>
      <c r="U31" s="452" t="s">
        <v>73</v>
      </c>
    </row>
    <row r="32" spans="1:21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877" t="s">
        <v>366</v>
      </c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2"/>
      <c r="Q34" s="212"/>
      <c r="R34" s="212"/>
      <c r="S34" s="212"/>
      <c r="T34" s="212"/>
      <c r="U34" s="212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7"/>
      <c r="N36" s="87"/>
      <c r="O36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41">
    <tabColor theme="9" tint="0.59999389629810485"/>
  </sheetPr>
  <dimension ref="A2:U36"/>
  <sheetViews>
    <sheetView showGridLines="0" zoomScaleNormal="100" workbookViewId="0">
      <selection activeCell="A3" sqref="A3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2" width="7.375" style="79" customWidth="1"/>
    <col min="23" max="16384" width="7" style="79"/>
  </cols>
  <sheetData>
    <row r="2" spans="1:21" ht="17.25" customHeight="1" x14ac:dyDescent="0.25">
      <c r="A2" s="216" t="s">
        <v>653</v>
      </c>
      <c r="B2" s="217"/>
    </row>
    <row r="3" spans="1:21" ht="13.35" customHeight="1" x14ac:dyDescent="0.15">
      <c r="A3" s="218" t="s">
        <v>219</v>
      </c>
      <c r="B3" s="218"/>
    </row>
    <row r="4" spans="1:21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1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314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1" ht="18" customHeight="1" x14ac:dyDescent="0.15">
      <c r="A6" s="1030" t="s">
        <v>93</v>
      </c>
      <c r="B6" s="1030"/>
      <c r="C6" s="662">
        <f>(C8+C9+C10+C11+C12+C13+C14+C15+C16+C17+C18+C19+C20+C21+C22+C23+C24+C25+C26+C27+C28+C29+C30+C31)</f>
        <v>1995906</v>
      </c>
      <c r="D6" s="662">
        <f>(D8+D9+D10+D11+D12+D13+D14+D15+D16+D17+D18+D19+D20+D21+D22+D23+D24+D25+D26+D27+D28+D29+D30+D31)</f>
        <v>1980553</v>
      </c>
      <c r="E6" s="663">
        <v>2208305</v>
      </c>
      <c r="F6" s="663">
        <v>2325284</v>
      </c>
      <c r="G6" s="663">
        <v>2513106</v>
      </c>
      <c r="H6" s="663">
        <v>2481124</v>
      </c>
      <c r="I6" s="663">
        <v>2573193</v>
      </c>
      <c r="J6" s="663">
        <v>2636389</v>
      </c>
      <c r="K6" s="663">
        <v>2391039</v>
      </c>
      <c r="L6" s="663">
        <v>2894758</v>
      </c>
      <c r="M6" s="663">
        <v>2372976</v>
      </c>
      <c r="N6" s="663">
        <v>2420549</v>
      </c>
      <c r="O6" s="663">
        <v>2296839</v>
      </c>
      <c r="P6" s="663">
        <v>2365529</v>
      </c>
      <c r="Q6" s="663">
        <f>SUM(Q8:Q31)</f>
        <v>2254980</v>
      </c>
      <c r="R6" s="663">
        <f>SUM(R8:R31)</f>
        <v>2131029</v>
      </c>
      <c r="S6" s="663">
        <f>SUM(S8:S31)</f>
        <v>2119402</v>
      </c>
      <c r="T6" s="663">
        <f>SUM(T8:T31)</f>
        <v>2139190</v>
      </c>
      <c r="U6" s="663">
        <f>SUM(U8:U31)</f>
        <v>2140341.1579999998</v>
      </c>
    </row>
    <row r="7" spans="1:21" ht="3" customHeight="1" x14ac:dyDescent="0.15">
      <c r="A7" s="80"/>
      <c r="B7" s="81"/>
      <c r="C7" s="209"/>
      <c r="D7" s="209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</row>
    <row r="8" spans="1:21" ht="15" customHeight="1" x14ac:dyDescent="0.15">
      <c r="A8" s="80"/>
      <c r="B8" s="21" t="s">
        <v>19</v>
      </c>
      <c r="C8" s="210">
        <v>0</v>
      </c>
      <c r="D8" s="210">
        <v>0</v>
      </c>
      <c r="E8" s="598" t="s">
        <v>222</v>
      </c>
      <c r="F8" s="598" t="s">
        <v>222</v>
      </c>
      <c r="G8" s="598" t="s">
        <v>222</v>
      </c>
      <c r="H8" s="598" t="s">
        <v>222</v>
      </c>
      <c r="I8" s="598" t="s">
        <v>222</v>
      </c>
      <c r="J8" s="598" t="s">
        <v>222</v>
      </c>
      <c r="K8" s="598" t="s">
        <v>222</v>
      </c>
      <c r="L8" s="598" t="s">
        <v>222</v>
      </c>
      <c r="M8" s="598" t="s">
        <v>222</v>
      </c>
      <c r="N8" s="598" t="s">
        <v>222</v>
      </c>
      <c r="O8" s="598" t="s">
        <v>222</v>
      </c>
      <c r="P8" s="598" t="s">
        <v>222</v>
      </c>
      <c r="Q8" s="598" t="s">
        <v>222</v>
      </c>
      <c r="R8" s="598" t="s">
        <v>222</v>
      </c>
      <c r="S8" s="598" t="s">
        <v>222</v>
      </c>
      <c r="T8" s="598" t="s">
        <v>222</v>
      </c>
      <c r="U8" s="598" t="s">
        <v>222</v>
      </c>
    </row>
    <row r="9" spans="1:21" ht="15" customHeight="1" x14ac:dyDescent="0.15">
      <c r="A9" s="80"/>
      <c r="B9" s="21" t="s">
        <v>20</v>
      </c>
      <c r="C9" s="210">
        <v>0</v>
      </c>
      <c r="D9" s="210">
        <v>0</v>
      </c>
      <c r="E9" s="598" t="s">
        <v>222</v>
      </c>
      <c r="F9" s="598" t="s">
        <v>222</v>
      </c>
      <c r="G9" s="598" t="s">
        <v>222</v>
      </c>
      <c r="H9" s="598" t="s">
        <v>222</v>
      </c>
      <c r="I9" s="598" t="s">
        <v>222</v>
      </c>
      <c r="J9" s="598" t="s">
        <v>222</v>
      </c>
      <c r="K9" s="598" t="s">
        <v>222</v>
      </c>
      <c r="L9" s="598" t="s">
        <v>222</v>
      </c>
      <c r="M9" s="598">
        <v>135</v>
      </c>
      <c r="N9" s="598">
        <v>33</v>
      </c>
      <c r="O9" s="598">
        <v>74</v>
      </c>
      <c r="P9" s="598">
        <v>48</v>
      </c>
      <c r="Q9" s="598">
        <v>53</v>
      </c>
      <c r="R9" s="598">
        <v>56</v>
      </c>
      <c r="S9" s="598">
        <v>49</v>
      </c>
      <c r="T9" s="598">
        <v>47</v>
      </c>
      <c r="U9" s="598" t="s">
        <v>222</v>
      </c>
    </row>
    <row r="10" spans="1:21" ht="15" customHeight="1" x14ac:dyDescent="0.15">
      <c r="A10" s="80"/>
      <c r="B10" s="21" t="s">
        <v>21</v>
      </c>
      <c r="C10" s="210">
        <v>0</v>
      </c>
      <c r="D10" s="210">
        <v>0</v>
      </c>
      <c r="E10" s="598" t="s">
        <v>222</v>
      </c>
      <c r="F10" s="598" t="s">
        <v>222</v>
      </c>
      <c r="G10" s="598" t="s">
        <v>222</v>
      </c>
      <c r="H10" s="598" t="s">
        <v>222</v>
      </c>
      <c r="I10" s="598" t="s">
        <v>222</v>
      </c>
      <c r="J10" s="598" t="s">
        <v>222</v>
      </c>
      <c r="K10" s="598" t="s">
        <v>222</v>
      </c>
      <c r="L10" s="598" t="s">
        <v>222</v>
      </c>
      <c r="M10" s="598" t="s">
        <v>222</v>
      </c>
      <c r="N10" s="598" t="s">
        <v>222</v>
      </c>
      <c r="O10" s="598" t="s">
        <v>222</v>
      </c>
      <c r="P10" s="598" t="s">
        <v>222</v>
      </c>
      <c r="Q10" s="598" t="s">
        <v>222</v>
      </c>
      <c r="R10" s="598" t="s">
        <v>222</v>
      </c>
      <c r="S10" s="598" t="s">
        <v>222</v>
      </c>
      <c r="T10" s="598" t="s">
        <v>222</v>
      </c>
      <c r="U10" s="598"/>
    </row>
    <row r="11" spans="1:21" ht="15" customHeight="1" x14ac:dyDescent="0.15">
      <c r="A11" s="80"/>
      <c r="B11" s="21" t="s">
        <v>22</v>
      </c>
      <c r="C11" s="210">
        <v>4028</v>
      </c>
      <c r="D11" s="210">
        <v>4320</v>
      </c>
      <c r="E11" s="598">
        <v>4415</v>
      </c>
      <c r="F11" s="598">
        <v>3804</v>
      </c>
      <c r="G11" s="598">
        <v>5953</v>
      </c>
      <c r="H11" s="598">
        <v>5366</v>
      </c>
      <c r="I11" s="598">
        <v>5072</v>
      </c>
      <c r="J11" s="598">
        <v>5594</v>
      </c>
      <c r="K11" s="598">
        <v>5899</v>
      </c>
      <c r="L11" s="598">
        <v>5988</v>
      </c>
      <c r="M11" s="598">
        <v>6189</v>
      </c>
      <c r="N11" s="598">
        <v>6140</v>
      </c>
      <c r="O11" s="598">
        <v>6568</v>
      </c>
      <c r="P11" s="598">
        <v>6590</v>
      </c>
      <c r="Q11" s="598">
        <v>6520</v>
      </c>
      <c r="R11" s="598">
        <v>6479</v>
      </c>
      <c r="S11" s="598">
        <v>6052</v>
      </c>
      <c r="T11" s="598">
        <v>5297</v>
      </c>
      <c r="U11" s="598">
        <v>4854</v>
      </c>
    </row>
    <row r="12" spans="1:21" ht="15" customHeight="1" x14ac:dyDescent="0.15">
      <c r="A12" s="80"/>
      <c r="B12" s="21" t="s">
        <v>23</v>
      </c>
      <c r="C12" s="210">
        <v>615</v>
      </c>
      <c r="D12" s="210">
        <v>670</v>
      </c>
      <c r="E12" s="598">
        <v>540</v>
      </c>
      <c r="F12" s="598">
        <v>125</v>
      </c>
      <c r="G12" s="598">
        <v>150</v>
      </c>
      <c r="H12" s="598" t="s">
        <v>222</v>
      </c>
      <c r="I12" s="598" t="s">
        <v>222</v>
      </c>
      <c r="J12" s="598" t="s">
        <v>222</v>
      </c>
      <c r="K12" s="598" t="s">
        <v>222</v>
      </c>
      <c r="L12" s="598" t="s">
        <v>222</v>
      </c>
      <c r="M12" s="598" t="s">
        <v>222</v>
      </c>
      <c r="N12" s="598" t="s">
        <v>222</v>
      </c>
      <c r="O12" s="598" t="s">
        <v>222</v>
      </c>
      <c r="P12" s="598" t="s">
        <v>222</v>
      </c>
      <c r="Q12" s="598" t="s">
        <v>222</v>
      </c>
      <c r="R12" s="598" t="s">
        <v>222</v>
      </c>
      <c r="S12" s="598" t="s">
        <v>222</v>
      </c>
      <c r="T12" s="598" t="s">
        <v>222</v>
      </c>
      <c r="U12" s="598"/>
    </row>
    <row r="13" spans="1:21" ht="15" customHeight="1" x14ac:dyDescent="0.15">
      <c r="A13" s="80"/>
      <c r="B13" s="21" t="s">
        <v>27</v>
      </c>
      <c r="C13" s="210">
        <v>0</v>
      </c>
      <c r="D13" s="210">
        <v>0</v>
      </c>
      <c r="E13" s="598" t="s">
        <v>222</v>
      </c>
      <c r="F13" s="598" t="s">
        <v>222</v>
      </c>
      <c r="G13" s="598" t="s">
        <v>222</v>
      </c>
      <c r="H13" s="598" t="s">
        <v>222</v>
      </c>
      <c r="I13" s="598" t="s">
        <v>222</v>
      </c>
      <c r="J13" s="598" t="s">
        <v>222</v>
      </c>
      <c r="K13" s="598" t="s">
        <v>222</v>
      </c>
      <c r="L13" s="598" t="s">
        <v>222</v>
      </c>
      <c r="M13" s="598" t="s">
        <v>222</v>
      </c>
      <c r="N13" s="598" t="s">
        <v>222</v>
      </c>
      <c r="O13" s="598" t="s">
        <v>222</v>
      </c>
      <c r="P13" s="598" t="s">
        <v>222</v>
      </c>
      <c r="Q13" s="598" t="s">
        <v>222</v>
      </c>
      <c r="R13" s="598" t="s">
        <v>222</v>
      </c>
      <c r="S13" s="598" t="s">
        <v>222</v>
      </c>
      <c r="T13" s="598" t="s">
        <v>222</v>
      </c>
      <c r="U13" s="598"/>
    </row>
    <row r="14" spans="1:21" ht="15" customHeight="1" x14ac:dyDescent="0.15">
      <c r="A14" s="80"/>
      <c r="B14" s="21" t="s">
        <v>28</v>
      </c>
      <c r="C14" s="210">
        <v>4285</v>
      </c>
      <c r="D14" s="210">
        <v>3089</v>
      </c>
      <c r="E14" s="598">
        <v>5010</v>
      </c>
      <c r="F14" s="598">
        <v>1737</v>
      </c>
      <c r="G14" s="598">
        <v>1683</v>
      </c>
      <c r="H14" s="598">
        <v>1520</v>
      </c>
      <c r="I14" s="598">
        <v>1683</v>
      </c>
      <c r="J14" s="598">
        <v>1420</v>
      </c>
      <c r="K14" s="598" t="s">
        <v>222</v>
      </c>
      <c r="L14" s="598" t="s">
        <v>222</v>
      </c>
      <c r="M14" s="598" t="s">
        <v>222</v>
      </c>
      <c r="N14" s="598" t="s">
        <v>222</v>
      </c>
      <c r="O14" s="598" t="s">
        <v>222</v>
      </c>
      <c r="P14" s="598" t="s">
        <v>222</v>
      </c>
      <c r="Q14" s="598" t="s">
        <v>222</v>
      </c>
      <c r="R14" s="598" t="s">
        <v>222</v>
      </c>
      <c r="S14" s="598" t="s">
        <v>222</v>
      </c>
      <c r="T14" s="598" t="s">
        <v>222</v>
      </c>
      <c r="U14" s="598"/>
    </row>
    <row r="15" spans="1:21" ht="15" customHeight="1" x14ac:dyDescent="0.15">
      <c r="A15" s="80"/>
      <c r="B15" s="21" t="s">
        <v>29</v>
      </c>
      <c r="C15" s="210">
        <v>485</v>
      </c>
      <c r="D15" s="210">
        <v>3369</v>
      </c>
      <c r="E15" s="598">
        <v>3708</v>
      </c>
      <c r="F15" s="598">
        <v>4565</v>
      </c>
      <c r="G15" s="598">
        <v>3148</v>
      </c>
      <c r="H15" s="598">
        <v>2941</v>
      </c>
      <c r="I15" s="598">
        <v>2086</v>
      </c>
      <c r="J15" s="598">
        <v>3080</v>
      </c>
      <c r="K15" s="598">
        <v>3155</v>
      </c>
      <c r="L15" s="598">
        <v>2891</v>
      </c>
      <c r="M15" s="598">
        <v>3695</v>
      </c>
      <c r="N15" s="598">
        <v>22803</v>
      </c>
      <c r="O15" s="598">
        <v>20363</v>
      </c>
      <c r="P15" s="598">
        <v>19639</v>
      </c>
      <c r="Q15" s="598">
        <v>18461</v>
      </c>
      <c r="R15" s="598">
        <v>17667</v>
      </c>
      <c r="S15" s="598">
        <v>19457</v>
      </c>
      <c r="T15" s="598">
        <v>17102</v>
      </c>
      <c r="U15" s="598">
        <v>16577.7</v>
      </c>
    </row>
    <row r="16" spans="1:21" ht="15" customHeight="1" x14ac:dyDescent="0.15">
      <c r="A16" s="80"/>
      <c r="B16" s="21" t="s">
        <v>30</v>
      </c>
      <c r="C16" s="210">
        <v>0</v>
      </c>
      <c r="D16" s="210">
        <v>0</v>
      </c>
      <c r="E16" s="598" t="s">
        <v>222</v>
      </c>
      <c r="F16" s="598" t="s">
        <v>222</v>
      </c>
      <c r="G16" s="598" t="s">
        <v>222</v>
      </c>
      <c r="H16" s="598" t="s">
        <v>222</v>
      </c>
      <c r="I16" s="598" t="s">
        <v>222</v>
      </c>
      <c r="J16" s="598" t="s">
        <v>222</v>
      </c>
      <c r="K16" s="598" t="s">
        <v>222</v>
      </c>
      <c r="L16" s="598" t="s">
        <v>222</v>
      </c>
      <c r="M16" s="598" t="s">
        <v>222</v>
      </c>
      <c r="N16" s="598" t="s">
        <v>222</v>
      </c>
      <c r="O16" s="598" t="s">
        <v>222</v>
      </c>
      <c r="P16" s="598" t="s">
        <v>222</v>
      </c>
      <c r="Q16" s="598" t="s">
        <v>222</v>
      </c>
      <c r="R16" s="598" t="s">
        <v>222</v>
      </c>
      <c r="S16" s="598" t="s">
        <v>222</v>
      </c>
      <c r="T16" s="598" t="s">
        <v>222</v>
      </c>
      <c r="U16" s="598">
        <v>0</v>
      </c>
    </row>
    <row r="17" spans="1:21" ht="15" customHeight="1" x14ac:dyDescent="0.15">
      <c r="A17" s="80"/>
      <c r="B17" s="21" t="s">
        <v>31</v>
      </c>
      <c r="C17" s="210">
        <v>1154</v>
      </c>
      <c r="D17" s="210">
        <v>1002</v>
      </c>
      <c r="E17" s="598">
        <v>613</v>
      </c>
      <c r="F17" s="598">
        <v>978</v>
      </c>
      <c r="G17" s="598">
        <v>100</v>
      </c>
      <c r="H17" s="598">
        <v>17</v>
      </c>
      <c r="I17" s="598">
        <v>0</v>
      </c>
      <c r="J17" s="598">
        <v>723</v>
      </c>
      <c r="K17" s="598">
        <v>187</v>
      </c>
      <c r="L17" s="598">
        <v>250</v>
      </c>
      <c r="M17" s="598">
        <v>773</v>
      </c>
      <c r="N17" s="598">
        <v>2084</v>
      </c>
      <c r="O17" s="598">
        <v>2742</v>
      </c>
      <c r="P17" s="598">
        <v>2772</v>
      </c>
      <c r="Q17" s="598">
        <v>1457</v>
      </c>
      <c r="R17" s="598">
        <v>1661</v>
      </c>
      <c r="S17" s="598">
        <v>1803</v>
      </c>
      <c r="T17" s="598">
        <v>2033</v>
      </c>
      <c r="U17" s="598">
        <v>2435</v>
      </c>
    </row>
    <row r="18" spans="1:21" ht="15" customHeight="1" x14ac:dyDescent="0.15">
      <c r="A18" s="80"/>
      <c r="B18" s="21" t="s">
        <v>32</v>
      </c>
      <c r="C18" s="210">
        <v>17989</v>
      </c>
      <c r="D18" s="210">
        <v>21293</v>
      </c>
      <c r="E18" s="598">
        <v>31731</v>
      </c>
      <c r="F18" s="598">
        <v>35641</v>
      </c>
      <c r="G18" s="598">
        <v>35058</v>
      </c>
      <c r="H18" s="598">
        <v>34872</v>
      </c>
      <c r="I18" s="598">
        <v>46412</v>
      </c>
      <c r="J18" s="598">
        <v>48600</v>
      </c>
      <c r="K18" s="598">
        <v>49774</v>
      </c>
      <c r="L18" s="598">
        <v>56683</v>
      </c>
      <c r="M18" s="598">
        <v>65388</v>
      </c>
      <c r="N18" s="598">
        <v>71070</v>
      </c>
      <c r="O18" s="598">
        <v>74094</v>
      </c>
      <c r="P18" s="598">
        <v>81469</v>
      </c>
      <c r="Q18" s="598">
        <v>85162</v>
      </c>
      <c r="R18" s="598">
        <v>88313</v>
      </c>
      <c r="S18" s="598">
        <v>97315</v>
      </c>
      <c r="T18" s="598">
        <v>103958</v>
      </c>
      <c r="U18" s="598">
        <v>107008</v>
      </c>
    </row>
    <row r="19" spans="1:21" ht="15" customHeight="1" x14ac:dyDescent="0.15">
      <c r="A19" s="80"/>
      <c r="B19" s="21" t="s">
        <v>33</v>
      </c>
      <c r="C19" s="210">
        <v>20030</v>
      </c>
      <c r="D19" s="210">
        <v>20420</v>
      </c>
      <c r="E19" s="598">
        <v>13605</v>
      </c>
      <c r="F19" s="598">
        <v>34313</v>
      </c>
      <c r="G19" s="598">
        <v>33970</v>
      </c>
      <c r="H19" s="598">
        <v>33616</v>
      </c>
      <c r="I19" s="598">
        <v>48775</v>
      </c>
      <c r="J19" s="598">
        <v>53277</v>
      </c>
      <c r="K19" s="598">
        <v>41363</v>
      </c>
      <c r="L19" s="598">
        <v>57138</v>
      </c>
      <c r="M19" s="598">
        <v>49034</v>
      </c>
      <c r="N19" s="598">
        <v>51378</v>
      </c>
      <c r="O19" s="598">
        <v>50060</v>
      </c>
      <c r="P19" s="598">
        <v>55627</v>
      </c>
      <c r="Q19" s="598">
        <v>55889</v>
      </c>
      <c r="R19" s="598">
        <v>55859</v>
      </c>
      <c r="S19" s="598">
        <v>59359</v>
      </c>
      <c r="T19" s="598">
        <v>63261</v>
      </c>
      <c r="U19" s="598">
        <v>71413</v>
      </c>
    </row>
    <row r="20" spans="1:21" ht="15" customHeight="1" x14ac:dyDescent="0.15">
      <c r="A20" s="80"/>
      <c r="B20" s="21" t="s">
        <v>34</v>
      </c>
      <c r="C20" s="210">
        <v>93497</v>
      </c>
      <c r="D20" s="210">
        <v>87269</v>
      </c>
      <c r="E20" s="598">
        <v>70402</v>
      </c>
      <c r="F20" s="598">
        <v>37578</v>
      </c>
      <c r="G20" s="598">
        <v>62597</v>
      </c>
      <c r="H20" s="598">
        <v>60037</v>
      </c>
      <c r="I20" s="598">
        <v>57757</v>
      </c>
      <c r="J20" s="598">
        <v>79033</v>
      </c>
      <c r="K20" s="598">
        <v>43508</v>
      </c>
      <c r="L20" s="598">
        <v>33261</v>
      </c>
      <c r="M20" s="598">
        <v>46571</v>
      </c>
      <c r="N20" s="598">
        <v>76383</v>
      </c>
      <c r="O20" s="598">
        <v>64571</v>
      </c>
      <c r="P20" s="598">
        <v>89649</v>
      </c>
      <c r="Q20" s="598">
        <v>57877</v>
      </c>
      <c r="R20" s="598">
        <v>55468</v>
      </c>
      <c r="S20" s="598">
        <v>53794</v>
      </c>
      <c r="T20" s="598">
        <v>53379</v>
      </c>
      <c r="U20" s="598">
        <v>51963.74</v>
      </c>
    </row>
    <row r="21" spans="1:21" ht="15" customHeight="1" x14ac:dyDescent="0.15">
      <c r="A21" s="80"/>
      <c r="B21" s="21" t="s">
        <v>35</v>
      </c>
      <c r="C21" s="210">
        <v>119251</v>
      </c>
      <c r="D21" s="210">
        <v>153477</v>
      </c>
      <c r="E21" s="598">
        <v>179722</v>
      </c>
      <c r="F21" s="598">
        <v>192907</v>
      </c>
      <c r="G21" s="598">
        <v>228350</v>
      </c>
      <c r="H21" s="598">
        <v>224945</v>
      </c>
      <c r="I21" s="598">
        <v>213292</v>
      </c>
      <c r="J21" s="598">
        <v>195858</v>
      </c>
      <c r="K21" s="598">
        <v>187980</v>
      </c>
      <c r="L21" s="598">
        <v>210921</v>
      </c>
      <c r="M21" s="598">
        <v>150095</v>
      </c>
      <c r="N21" s="598">
        <v>140598</v>
      </c>
      <c r="O21" s="598">
        <v>105822</v>
      </c>
      <c r="P21" s="598">
        <v>96849</v>
      </c>
      <c r="Q21" s="598">
        <v>94709</v>
      </c>
      <c r="R21" s="598">
        <v>76951</v>
      </c>
      <c r="S21" s="598">
        <v>64699</v>
      </c>
      <c r="T21" s="598">
        <v>64694</v>
      </c>
      <c r="U21" s="598">
        <v>68485</v>
      </c>
    </row>
    <row r="22" spans="1:21" ht="15" customHeight="1" x14ac:dyDescent="0.15">
      <c r="A22" s="80"/>
      <c r="B22" s="21" t="s">
        <v>36</v>
      </c>
      <c r="C22" s="210">
        <v>5254</v>
      </c>
      <c r="D22" s="210">
        <v>5629</v>
      </c>
      <c r="E22" s="598">
        <v>9022</v>
      </c>
      <c r="F22" s="598">
        <v>8934</v>
      </c>
      <c r="G22" s="598">
        <v>3729</v>
      </c>
      <c r="H22" s="598">
        <v>18308</v>
      </c>
      <c r="I22" s="598">
        <v>54487</v>
      </c>
      <c r="J22" s="598">
        <v>49180</v>
      </c>
      <c r="K22" s="598">
        <v>23680</v>
      </c>
      <c r="L22" s="598">
        <v>17423</v>
      </c>
      <c r="M22" s="598">
        <v>32525</v>
      </c>
      <c r="N22" s="598">
        <v>26987</v>
      </c>
      <c r="O22" s="598">
        <v>35831</v>
      </c>
      <c r="P22" s="598">
        <v>41211</v>
      </c>
      <c r="Q22" s="598">
        <v>37844</v>
      </c>
      <c r="R22" s="598">
        <v>33393</v>
      </c>
      <c r="S22" s="598">
        <v>27997</v>
      </c>
      <c r="T22" s="598">
        <v>26948</v>
      </c>
      <c r="U22" s="598">
        <v>26351</v>
      </c>
    </row>
    <row r="23" spans="1:21" ht="15" customHeight="1" x14ac:dyDescent="0.15">
      <c r="A23" s="80"/>
      <c r="B23" s="21" t="s">
        <v>37</v>
      </c>
      <c r="C23" s="210">
        <v>5100</v>
      </c>
      <c r="D23" s="210">
        <v>3970</v>
      </c>
      <c r="E23" s="598">
        <v>7768</v>
      </c>
      <c r="F23" s="598">
        <v>3100</v>
      </c>
      <c r="G23" s="598">
        <v>1968</v>
      </c>
      <c r="H23" s="598">
        <v>13802</v>
      </c>
      <c r="I23" s="598">
        <v>11800</v>
      </c>
      <c r="J23" s="598">
        <v>24119</v>
      </c>
      <c r="K23" s="598">
        <v>16561</v>
      </c>
      <c r="L23" s="598">
        <v>15450</v>
      </c>
      <c r="M23" s="598">
        <v>39643</v>
      </c>
      <c r="N23" s="598">
        <v>32160</v>
      </c>
      <c r="O23" s="598">
        <v>32501</v>
      </c>
      <c r="P23" s="598">
        <v>61545</v>
      </c>
      <c r="Q23" s="598">
        <v>53650</v>
      </c>
      <c r="R23" s="598">
        <v>53819</v>
      </c>
      <c r="S23" s="598">
        <v>33500</v>
      </c>
      <c r="T23" s="598">
        <v>33817</v>
      </c>
      <c r="U23" s="598">
        <v>38738</v>
      </c>
    </row>
    <row r="24" spans="1:21" ht="15" customHeight="1" x14ac:dyDescent="0.15">
      <c r="A24" s="80"/>
      <c r="B24" s="21" t="s">
        <v>38</v>
      </c>
      <c r="C24" s="210">
        <v>67180</v>
      </c>
      <c r="D24" s="210">
        <v>53218</v>
      </c>
      <c r="E24" s="598">
        <v>62264</v>
      </c>
      <c r="F24" s="598">
        <v>61204</v>
      </c>
      <c r="G24" s="598">
        <v>75043</v>
      </c>
      <c r="H24" s="598">
        <v>53567</v>
      </c>
      <c r="I24" s="598">
        <v>74721</v>
      </c>
      <c r="J24" s="598">
        <v>85040</v>
      </c>
      <c r="K24" s="598">
        <v>89479</v>
      </c>
      <c r="L24" s="598">
        <v>80283</v>
      </c>
      <c r="M24" s="598">
        <v>75801</v>
      </c>
      <c r="N24" s="598">
        <v>93171</v>
      </c>
      <c r="O24" s="598">
        <v>95838</v>
      </c>
      <c r="P24" s="598">
        <v>97555</v>
      </c>
      <c r="Q24" s="598">
        <v>109742</v>
      </c>
      <c r="R24" s="598">
        <v>84495</v>
      </c>
      <c r="S24" s="598">
        <v>82600</v>
      </c>
      <c r="T24" s="598">
        <v>75860</v>
      </c>
      <c r="U24" s="598">
        <v>63250</v>
      </c>
    </row>
    <row r="25" spans="1:21" ht="15" customHeight="1" x14ac:dyDescent="0.15">
      <c r="A25" s="80"/>
      <c r="B25" s="21" t="s">
        <v>39</v>
      </c>
      <c r="C25" s="210">
        <v>110926</v>
      </c>
      <c r="D25" s="210">
        <v>100982</v>
      </c>
      <c r="E25" s="598">
        <v>115710</v>
      </c>
      <c r="F25" s="598">
        <v>113568</v>
      </c>
      <c r="G25" s="598">
        <v>78155</v>
      </c>
      <c r="H25" s="598">
        <v>77382</v>
      </c>
      <c r="I25" s="598">
        <v>109546</v>
      </c>
      <c r="J25" s="598">
        <v>78748</v>
      </c>
      <c r="K25" s="598">
        <v>72850</v>
      </c>
      <c r="L25" s="598">
        <v>65394</v>
      </c>
      <c r="M25" s="598">
        <v>61614</v>
      </c>
      <c r="N25" s="598">
        <v>54680</v>
      </c>
      <c r="O25" s="598">
        <v>45100</v>
      </c>
      <c r="P25" s="598">
        <v>40810</v>
      </c>
      <c r="Q25" s="598">
        <v>40458</v>
      </c>
      <c r="R25" s="598">
        <v>39873</v>
      </c>
      <c r="S25" s="598">
        <v>38917</v>
      </c>
      <c r="T25" s="598">
        <v>39084</v>
      </c>
      <c r="U25" s="598">
        <v>37550.718000000001</v>
      </c>
    </row>
    <row r="26" spans="1:21" ht="15" customHeight="1" x14ac:dyDescent="0.15">
      <c r="A26" s="80"/>
      <c r="B26" s="21" t="s">
        <v>42</v>
      </c>
      <c r="C26" s="210">
        <v>167952</v>
      </c>
      <c r="D26" s="210">
        <v>117405</v>
      </c>
      <c r="E26" s="598">
        <v>272075</v>
      </c>
      <c r="F26" s="598">
        <v>352710</v>
      </c>
      <c r="G26" s="598">
        <v>447362</v>
      </c>
      <c r="H26" s="598">
        <v>393621</v>
      </c>
      <c r="I26" s="598">
        <v>355242</v>
      </c>
      <c r="J26" s="598">
        <v>399422</v>
      </c>
      <c r="K26" s="598">
        <v>312713</v>
      </c>
      <c r="L26" s="598">
        <v>326344</v>
      </c>
      <c r="M26" s="598">
        <v>330367</v>
      </c>
      <c r="N26" s="598">
        <v>320643</v>
      </c>
      <c r="O26" s="598">
        <v>314905</v>
      </c>
      <c r="P26" s="598">
        <v>355005</v>
      </c>
      <c r="Q26" s="598">
        <v>323548</v>
      </c>
      <c r="R26" s="598">
        <v>315865</v>
      </c>
      <c r="S26" s="598">
        <v>342445</v>
      </c>
      <c r="T26" s="598">
        <v>352595</v>
      </c>
      <c r="U26" s="598">
        <v>353945</v>
      </c>
    </row>
    <row r="27" spans="1:21" ht="15" customHeight="1" x14ac:dyDescent="0.15">
      <c r="A27" s="80"/>
      <c r="B27" s="21" t="s">
        <v>43</v>
      </c>
      <c r="C27" s="210">
        <v>1378160</v>
      </c>
      <c r="D27" s="210">
        <v>1404440</v>
      </c>
      <c r="E27" s="598">
        <v>1431720</v>
      </c>
      <c r="F27" s="598">
        <v>1474120</v>
      </c>
      <c r="G27" s="598">
        <v>1535840</v>
      </c>
      <c r="H27" s="598">
        <v>1561130</v>
      </c>
      <c r="I27" s="598">
        <v>1592320</v>
      </c>
      <c r="J27" s="598">
        <v>1612295</v>
      </c>
      <c r="K27" s="598">
        <v>1543890</v>
      </c>
      <c r="L27" s="598">
        <v>2022732</v>
      </c>
      <c r="M27" s="598">
        <v>1511145</v>
      </c>
      <c r="N27" s="598">
        <v>1522420</v>
      </c>
      <c r="O27" s="598">
        <v>1448371</v>
      </c>
      <c r="P27" s="598">
        <v>1416760</v>
      </c>
      <c r="Q27" s="598">
        <v>1369610</v>
      </c>
      <c r="R27" s="598">
        <v>1301130</v>
      </c>
      <c r="S27" s="598">
        <v>1291415</v>
      </c>
      <c r="T27" s="598">
        <v>1301115</v>
      </c>
      <c r="U27" s="598">
        <v>1297770</v>
      </c>
    </row>
    <row r="28" spans="1:21" ht="15" customHeight="1" x14ac:dyDescent="0.15">
      <c r="A28" s="80"/>
      <c r="B28" s="79" t="s">
        <v>44</v>
      </c>
      <c r="C28" s="210">
        <v>0</v>
      </c>
      <c r="D28" s="210">
        <v>0</v>
      </c>
      <c r="E28" s="598" t="s">
        <v>222</v>
      </c>
      <c r="F28" s="598" t="s">
        <v>222</v>
      </c>
      <c r="G28" s="598" t="s">
        <v>222</v>
      </c>
      <c r="H28" s="598" t="s">
        <v>222</v>
      </c>
      <c r="I28" s="598" t="s">
        <v>222</v>
      </c>
      <c r="J28" s="598" t="s">
        <v>222</v>
      </c>
      <c r="K28" s="598" t="s">
        <v>222</v>
      </c>
      <c r="L28" s="598" t="s">
        <v>222</v>
      </c>
      <c r="M28" s="598" t="s">
        <v>222</v>
      </c>
      <c r="N28" s="598" t="s">
        <v>222</v>
      </c>
      <c r="O28" s="598" t="s">
        <v>222</v>
      </c>
      <c r="P28" s="598" t="s">
        <v>222</v>
      </c>
      <c r="Q28" s="598" t="s">
        <v>222</v>
      </c>
      <c r="R28" s="598" t="s">
        <v>222</v>
      </c>
      <c r="S28" s="598" t="s">
        <v>222</v>
      </c>
      <c r="T28" s="598" t="s">
        <v>222</v>
      </c>
      <c r="U28" s="598" t="s">
        <v>222</v>
      </c>
    </row>
    <row r="29" spans="1:21" ht="15" customHeight="1" x14ac:dyDescent="0.15">
      <c r="A29" s="80"/>
      <c r="B29" s="21" t="s">
        <v>45</v>
      </c>
      <c r="C29" s="210">
        <v>0</v>
      </c>
      <c r="D29" s="210">
        <v>0</v>
      </c>
      <c r="E29" s="598" t="s">
        <v>222</v>
      </c>
      <c r="F29" s="598" t="s">
        <v>222</v>
      </c>
      <c r="G29" s="598" t="s">
        <v>222</v>
      </c>
      <c r="H29" s="598" t="s">
        <v>222</v>
      </c>
      <c r="I29" s="598" t="s">
        <v>222</v>
      </c>
      <c r="J29" s="598" t="s">
        <v>222</v>
      </c>
      <c r="K29" s="598" t="s">
        <v>222</v>
      </c>
      <c r="L29" s="598" t="s">
        <v>222</v>
      </c>
      <c r="M29" s="598" t="s">
        <v>222</v>
      </c>
      <c r="N29" s="598" t="s">
        <v>222</v>
      </c>
      <c r="O29" s="598" t="s">
        <v>222</v>
      </c>
      <c r="P29" s="598" t="s">
        <v>222</v>
      </c>
      <c r="Q29" s="598" t="s">
        <v>222</v>
      </c>
      <c r="R29" s="598" t="s">
        <v>222</v>
      </c>
      <c r="S29" s="598" t="s">
        <v>222</v>
      </c>
      <c r="T29" s="598" t="s">
        <v>222</v>
      </c>
      <c r="U29" s="598" t="s">
        <v>222</v>
      </c>
    </row>
    <row r="30" spans="1:21" ht="15" customHeight="1" x14ac:dyDescent="0.15">
      <c r="A30" s="80"/>
      <c r="B30" s="21" t="s">
        <v>46</v>
      </c>
      <c r="C30" s="210">
        <v>0</v>
      </c>
      <c r="D30" s="210">
        <v>0</v>
      </c>
      <c r="E30" s="598" t="s">
        <v>222</v>
      </c>
      <c r="F30" s="598" t="s">
        <v>222</v>
      </c>
      <c r="G30" s="598" t="s">
        <v>222</v>
      </c>
      <c r="H30" s="598" t="s">
        <v>222</v>
      </c>
      <c r="I30" s="598" t="s">
        <v>222</v>
      </c>
      <c r="J30" s="598" t="s">
        <v>222</v>
      </c>
      <c r="K30" s="598" t="s">
        <v>222</v>
      </c>
      <c r="L30" s="598" t="s">
        <v>222</v>
      </c>
      <c r="M30" s="598" t="s">
        <v>222</v>
      </c>
      <c r="N30" s="598" t="s">
        <v>222</v>
      </c>
      <c r="O30" s="598" t="s">
        <v>222</v>
      </c>
      <c r="P30" s="598" t="s">
        <v>222</v>
      </c>
      <c r="Q30" s="598" t="s">
        <v>222</v>
      </c>
      <c r="R30" s="598" t="s">
        <v>222</v>
      </c>
      <c r="S30" s="598" t="s">
        <v>222</v>
      </c>
      <c r="T30" s="598" t="s">
        <v>222</v>
      </c>
      <c r="U30" s="598" t="s">
        <v>222</v>
      </c>
    </row>
    <row r="31" spans="1:21" ht="15" customHeight="1" thickBot="1" x14ac:dyDescent="0.2">
      <c r="A31" s="85"/>
      <c r="B31" s="453" t="s">
        <v>47</v>
      </c>
      <c r="C31" s="458">
        <v>0</v>
      </c>
      <c r="D31" s="458">
        <v>0</v>
      </c>
      <c r="E31" s="599" t="s">
        <v>222</v>
      </c>
      <c r="F31" s="599" t="s">
        <v>222</v>
      </c>
      <c r="G31" s="599" t="s">
        <v>222</v>
      </c>
      <c r="H31" s="599" t="s">
        <v>222</v>
      </c>
      <c r="I31" s="599" t="s">
        <v>222</v>
      </c>
      <c r="J31" s="599" t="s">
        <v>222</v>
      </c>
      <c r="K31" s="599" t="s">
        <v>222</v>
      </c>
      <c r="L31" s="599" t="s">
        <v>222</v>
      </c>
      <c r="M31" s="599" t="s">
        <v>222</v>
      </c>
      <c r="N31" s="599" t="s">
        <v>222</v>
      </c>
      <c r="O31" s="599" t="s">
        <v>222</v>
      </c>
      <c r="P31" s="599" t="s">
        <v>222</v>
      </c>
      <c r="Q31" s="599" t="s">
        <v>222</v>
      </c>
      <c r="R31" s="599" t="s">
        <v>222</v>
      </c>
      <c r="S31" s="599" t="s">
        <v>222</v>
      </c>
      <c r="T31" s="599" t="s">
        <v>222</v>
      </c>
      <c r="U31" s="599" t="s">
        <v>222</v>
      </c>
    </row>
    <row r="32" spans="1:21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2"/>
      <c r="Q34" s="212"/>
      <c r="R34" s="212"/>
      <c r="S34" s="212"/>
      <c r="T34" s="212"/>
      <c r="U34" s="212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7"/>
      <c r="N36" s="87"/>
      <c r="O36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T5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2">
    <tabColor theme="9" tint="0.59999389629810485"/>
  </sheetPr>
  <dimension ref="A2:X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7" width="8.25" style="79" customWidth="1"/>
    <col min="28" max="16384" width="7" style="79"/>
  </cols>
  <sheetData>
    <row r="2" spans="1:24" ht="17.25" customHeight="1" x14ac:dyDescent="0.25">
      <c r="A2" s="216" t="s">
        <v>447</v>
      </c>
      <c r="B2" s="217"/>
    </row>
    <row r="3" spans="1:24" ht="13.35" customHeight="1" x14ac:dyDescent="0.15">
      <c r="A3" s="218" t="s">
        <v>218</v>
      </c>
      <c r="B3" s="218"/>
    </row>
    <row r="4" spans="1:24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4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4" ht="18" customHeight="1" x14ac:dyDescent="0.15">
      <c r="A6" s="1030" t="s">
        <v>93</v>
      </c>
      <c r="B6" s="1030"/>
      <c r="C6" s="666">
        <f>(C8+C9+C10+C11+C12+C13+C14+C15+C16+C17+C18+C19+C20+C21+C22+C23+C24+C25+C26+C27+C28+C29+C30+C31)</f>
        <v>3596</v>
      </c>
      <c r="D6" s="666">
        <f>(D8+D9+D10+D11+D12+D13+D14+D15+D16+D17+D18+D19+D20+D21+D22+D23+D24+D25+D26+D27+D28+D29+D30+D31)</f>
        <v>3510</v>
      </c>
      <c r="E6" s="665">
        <v>3895</v>
      </c>
      <c r="F6" s="665">
        <v>4019</v>
      </c>
      <c r="G6" s="665">
        <v>4387</v>
      </c>
      <c r="H6" s="665">
        <v>4352</v>
      </c>
      <c r="I6" s="665">
        <v>4661</v>
      </c>
      <c r="J6" s="665">
        <v>4797</v>
      </c>
      <c r="K6" s="665">
        <v>4420</v>
      </c>
      <c r="L6" s="665">
        <v>4485</v>
      </c>
      <c r="M6" s="665">
        <v>4438</v>
      </c>
      <c r="N6" s="665">
        <v>4508</v>
      </c>
      <c r="O6" s="665">
        <v>4314</v>
      </c>
      <c r="P6" s="665">
        <v>4575</v>
      </c>
      <c r="Q6" s="665">
        <f>SUM(Q8:Q31)</f>
        <v>4453</v>
      </c>
      <c r="R6" s="665">
        <f>SUM(R8:R31)</f>
        <v>4351.7000000000007</v>
      </c>
      <c r="S6" s="665">
        <f>SUM(S8:S31)</f>
        <v>4403.2</v>
      </c>
      <c r="T6" s="665">
        <f>SUM(T8:T31)</f>
        <v>4422.1000000000004</v>
      </c>
      <c r="U6" s="665">
        <f>SUM(U8:U31)</f>
        <v>4466.3716061790037</v>
      </c>
    </row>
    <row r="7" spans="1:24" ht="3" customHeight="1" x14ac:dyDescent="0.15">
      <c r="A7" s="80"/>
      <c r="B7" s="81"/>
      <c r="C7" s="221"/>
      <c r="D7" s="221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</row>
    <row r="8" spans="1:24" ht="15" customHeight="1" x14ac:dyDescent="0.15">
      <c r="A8" s="80"/>
      <c r="B8" s="21" t="s">
        <v>19</v>
      </c>
      <c r="C8" s="226">
        <v>0</v>
      </c>
      <c r="D8" s="226">
        <v>0</v>
      </c>
      <c r="E8" s="225" t="s">
        <v>415</v>
      </c>
      <c r="F8" s="225" t="s">
        <v>415</v>
      </c>
      <c r="G8" s="225" t="s">
        <v>415</v>
      </c>
      <c r="H8" s="225" t="s">
        <v>415</v>
      </c>
      <c r="I8" s="225" t="s">
        <v>415</v>
      </c>
      <c r="J8" s="225" t="s">
        <v>415</v>
      </c>
      <c r="K8" s="225" t="s">
        <v>415</v>
      </c>
      <c r="L8" s="225" t="s">
        <v>415</v>
      </c>
      <c r="M8" s="225" t="s">
        <v>415</v>
      </c>
      <c r="N8" s="225" t="s">
        <v>415</v>
      </c>
      <c r="O8" s="225" t="s">
        <v>415</v>
      </c>
      <c r="P8" s="225" t="s">
        <v>415</v>
      </c>
      <c r="Q8" s="225" t="s">
        <v>415</v>
      </c>
      <c r="R8" s="225" t="s">
        <v>415</v>
      </c>
      <c r="S8" s="225" t="s">
        <v>415</v>
      </c>
      <c r="T8" s="225" t="s">
        <v>415</v>
      </c>
      <c r="U8" s="225" t="s">
        <v>415</v>
      </c>
    </row>
    <row r="9" spans="1:24" ht="15" customHeight="1" x14ac:dyDescent="0.15">
      <c r="A9" s="80"/>
      <c r="B9" s="21" t="s">
        <v>20</v>
      </c>
      <c r="C9" s="226">
        <v>0</v>
      </c>
      <c r="D9" s="226">
        <v>0</v>
      </c>
      <c r="E9" s="225" t="s">
        <v>415</v>
      </c>
      <c r="F9" s="225" t="s">
        <v>415</v>
      </c>
      <c r="G9" s="225" t="s">
        <v>415</v>
      </c>
      <c r="H9" s="225" t="s">
        <v>415</v>
      </c>
      <c r="I9" s="225" t="s">
        <v>415</v>
      </c>
      <c r="J9" s="225" t="s">
        <v>415</v>
      </c>
      <c r="K9" s="225" t="s">
        <v>415</v>
      </c>
      <c r="L9" s="225" t="s">
        <v>415</v>
      </c>
      <c r="M9" s="225" t="s">
        <v>415</v>
      </c>
      <c r="N9" s="225" t="s">
        <v>415</v>
      </c>
      <c r="O9" s="225" t="s">
        <v>415</v>
      </c>
      <c r="P9" s="225" t="s">
        <v>415</v>
      </c>
      <c r="Q9" s="225" t="s">
        <v>415</v>
      </c>
      <c r="R9" s="225" t="s">
        <v>415</v>
      </c>
      <c r="S9" s="225" t="s">
        <v>415</v>
      </c>
      <c r="T9" s="225" t="s">
        <v>415</v>
      </c>
      <c r="U9" s="225" t="s">
        <v>415</v>
      </c>
      <c r="W9" s="87"/>
    </row>
    <row r="10" spans="1:24" ht="15" customHeight="1" x14ac:dyDescent="0.15">
      <c r="A10" s="80"/>
      <c r="B10" s="21" t="s">
        <v>21</v>
      </c>
      <c r="C10" s="226">
        <v>0</v>
      </c>
      <c r="D10" s="226">
        <v>0</v>
      </c>
      <c r="E10" s="225" t="s">
        <v>415</v>
      </c>
      <c r="F10" s="225" t="s">
        <v>415</v>
      </c>
      <c r="G10" s="225" t="s">
        <v>415</v>
      </c>
      <c r="H10" s="225" t="s">
        <v>415</v>
      </c>
      <c r="I10" s="225" t="s">
        <v>415</v>
      </c>
      <c r="J10" s="225" t="s">
        <v>415</v>
      </c>
      <c r="K10" s="225" t="s">
        <v>415</v>
      </c>
      <c r="L10" s="225" t="s">
        <v>415</v>
      </c>
      <c r="M10" s="225" t="s">
        <v>415</v>
      </c>
      <c r="N10" s="225" t="s">
        <v>415</v>
      </c>
      <c r="O10" s="225" t="s">
        <v>415</v>
      </c>
      <c r="P10" s="225"/>
      <c r="Q10" s="225" t="s">
        <v>415</v>
      </c>
      <c r="R10" s="225"/>
      <c r="S10" s="225" t="s">
        <v>415</v>
      </c>
      <c r="T10" s="225" t="s">
        <v>415</v>
      </c>
      <c r="U10" s="225" t="s">
        <v>415</v>
      </c>
      <c r="W10" s="87"/>
    </row>
    <row r="11" spans="1:24" ht="15" customHeight="1" x14ac:dyDescent="0.15">
      <c r="A11" s="80"/>
      <c r="B11" s="21" t="s">
        <v>22</v>
      </c>
      <c r="C11" s="226">
        <v>12</v>
      </c>
      <c r="D11" s="226">
        <v>13</v>
      </c>
      <c r="E11" s="225">
        <v>13</v>
      </c>
      <c r="F11" s="225">
        <v>11</v>
      </c>
      <c r="G11" s="225">
        <v>14</v>
      </c>
      <c r="H11" s="225">
        <v>14</v>
      </c>
      <c r="I11" s="225">
        <v>14</v>
      </c>
      <c r="J11" s="225">
        <v>15</v>
      </c>
      <c r="K11" s="225">
        <v>17</v>
      </c>
      <c r="L11" s="225">
        <v>17</v>
      </c>
      <c r="M11" s="225">
        <v>17</v>
      </c>
      <c r="N11" s="225">
        <v>18</v>
      </c>
      <c r="O11" s="225">
        <v>18</v>
      </c>
      <c r="P11" s="225">
        <v>18</v>
      </c>
      <c r="Q11" s="225">
        <v>17</v>
      </c>
      <c r="R11" s="225">
        <v>18.600000000000001</v>
      </c>
      <c r="S11" s="225">
        <v>16.600000000000001</v>
      </c>
      <c r="T11" s="225">
        <v>18.3</v>
      </c>
      <c r="U11" s="225">
        <v>16.731060899999999</v>
      </c>
      <c r="V11" s="591"/>
      <c r="W11" s="591"/>
      <c r="X11" s="591"/>
    </row>
    <row r="12" spans="1:24" ht="15" customHeight="1" x14ac:dyDescent="0.15">
      <c r="A12" s="80"/>
      <c r="B12" s="21" t="s">
        <v>23</v>
      </c>
      <c r="C12" s="226">
        <v>2</v>
      </c>
      <c r="D12" s="226">
        <v>2</v>
      </c>
      <c r="E12" s="225">
        <v>1</v>
      </c>
      <c r="F12" s="225">
        <v>0.4</v>
      </c>
      <c r="G12" s="225">
        <v>0.4</v>
      </c>
      <c r="H12" s="225" t="s">
        <v>415</v>
      </c>
      <c r="I12" s="225" t="s">
        <v>415</v>
      </c>
      <c r="J12" s="225" t="s">
        <v>415</v>
      </c>
      <c r="K12" s="225" t="s">
        <v>415</v>
      </c>
      <c r="L12" s="225" t="s">
        <v>415</v>
      </c>
      <c r="M12" s="225" t="s">
        <v>415</v>
      </c>
      <c r="N12" s="225" t="s">
        <v>415</v>
      </c>
      <c r="O12" s="225" t="s">
        <v>415</v>
      </c>
      <c r="P12" s="225"/>
      <c r="Q12" s="225" t="s">
        <v>415</v>
      </c>
      <c r="R12" s="225" t="s">
        <v>415</v>
      </c>
      <c r="S12" s="225" t="s">
        <v>415</v>
      </c>
      <c r="T12" s="225" t="s">
        <v>415</v>
      </c>
      <c r="U12" s="225" t="s">
        <v>415</v>
      </c>
      <c r="W12" s="87"/>
    </row>
    <row r="13" spans="1:24" ht="15" customHeight="1" x14ac:dyDescent="0.15">
      <c r="A13" s="80"/>
      <c r="B13" s="21" t="s">
        <v>27</v>
      </c>
      <c r="C13" s="226">
        <v>0</v>
      </c>
      <c r="D13" s="226">
        <v>0</v>
      </c>
      <c r="E13" s="225" t="s">
        <v>415</v>
      </c>
      <c r="F13" s="225" t="s">
        <v>415</v>
      </c>
      <c r="G13" s="225" t="s">
        <v>415</v>
      </c>
      <c r="H13" s="225" t="s">
        <v>415</v>
      </c>
      <c r="I13" s="225" t="s">
        <v>415</v>
      </c>
      <c r="J13" s="225" t="s">
        <v>415</v>
      </c>
      <c r="K13" s="225" t="s">
        <v>415</v>
      </c>
      <c r="L13" s="225" t="s">
        <v>415</v>
      </c>
      <c r="M13" s="225" t="s">
        <v>415</v>
      </c>
      <c r="N13" s="225" t="s">
        <v>415</v>
      </c>
      <c r="O13" s="225" t="s">
        <v>415</v>
      </c>
      <c r="P13" s="225"/>
      <c r="Q13" s="225" t="s">
        <v>415</v>
      </c>
      <c r="R13" s="225" t="s">
        <v>415</v>
      </c>
      <c r="S13" s="225" t="s">
        <v>415</v>
      </c>
      <c r="T13" s="225" t="s">
        <v>415</v>
      </c>
      <c r="U13" s="225" t="s">
        <v>415</v>
      </c>
      <c r="W13" s="87"/>
    </row>
    <row r="14" spans="1:24" ht="15" customHeight="1" x14ac:dyDescent="0.15">
      <c r="A14" s="80"/>
      <c r="B14" s="21" t="s">
        <v>28</v>
      </c>
      <c r="C14" s="226">
        <v>10</v>
      </c>
      <c r="D14" s="226">
        <v>7</v>
      </c>
      <c r="E14" s="225">
        <v>12</v>
      </c>
      <c r="F14" s="225">
        <v>5</v>
      </c>
      <c r="G14" s="225">
        <v>4</v>
      </c>
      <c r="H14" s="225">
        <v>3</v>
      </c>
      <c r="I14" s="225">
        <v>4</v>
      </c>
      <c r="J14" s="225">
        <v>3</v>
      </c>
      <c r="K14" s="225" t="s">
        <v>415</v>
      </c>
      <c r="L14" s="225" t="s">
        <v>415</v>
      </c>
      <c r="M14" s="225" t="s">
        <v>415</v>
      </c>
      <c r="N14" s="225" t="s">
        <v>415</v>
      </c>
      <c r="O14" s="225" t="s">
        <v>415</v>
      </c>
      <c r="P14" s="225"/>
      <c r="Q14" s="225" t="s">
        <v>415</v>
      </c>
      <c r="R14" s="225" t="s">
        <v>415</v>
      </c>
      <c r="S14" s="225" t="s">
        <v>415</v>
      </c>
      <c r="T14" s="225" t="s">
        <v>415</v>
      </c>
      <c r="U14" s="225" t="s">
        <v>415</v>
      </c>
      <c r="W14" s="87"/>
    </row>
    <row r="15" spans="1:24" ht="15" customHeight="1" x14ac:dyDescent="0.15">
      <c r="A15" s="80"/>
      <c r="B15" s="21" t="s">
        <v>29</v>
      </c>
      <c r="C15" s="226">
        <v>1</v>
      </c>
      <c r="D15" s="226">
        <v>6</v>
      </c>
      <c r="E15" s="225">
        <v>5</v>
      </c>
      <c r="F15" s="225">
        <v>7</v>
      </c>
      <c r="G15" s="225">
        <v>5</v>
      </c>
      <c r="H15" s="225">
        <v>4</v>
      </c>
      <c r="I15" s="225">
        <v>5</v>
      </c>
      <c r="J15" s="225">
        <v>8</v>
      </c>
      <c r="K15" s="225">
        <v>4</v>
      </c>
      <c r="L15" s="225">
        <v>4</v>
      </c>
      <c r="M15" s="225">
        <v>5</v>
      </c>
      <c r="N15" s="225">
        <v>33</v>
      </c>
      <c r="O15" s="225">
        <v>31</v>
      </c>
      <c r="P15" s="225">
        <v>35</v>
      </c>
      <c r="Q15" s="225">
        <v>29</v>
      </c>
      <c r="R15" s="225">
        <v>26.3</v>
      </c>
      <c r="S15" s="225">
        <v>29.7</v>
      </c>
      <c r="T15" s="225">
        <v>27.8</v>
      </c>
      <c r="U15" s="225">
        <v>27.547696999999999</v>
      </c>
      <c r="V15" s="591"/>
      <c r="W15" s="591"/>
      <c r="X15" s="591"/>
    </row>
    <row r="16" spans="1:24" ht="15" customHeight="1" x14ac:dyDescent="0.15">
      <c r="A16" s="80"/>
      <c r="B16" s="21" t="s">
        <v>30</v>
      </c>
      <c r="C16" s="226">
        <v>0</v>
      </c>
      <c r="D16" s="226">
        <v>0</v>
      </c>
      <c r="E16" s="225" t="s">
        <v>415</v>
      </c>
      <c r="F16" s="225" t="s">
        <v>415</v>
      </c>
      <c r="G16" s="225" t="s">
        <v>415</v>
      </c>
      <c r="H16" s="225" t="s">
        <v>415</v>
      </c>
      <c r="I16" s="225" t="s">
        <v>415</v>
      </c>
      <c r="J16" s="225" t="s">
        <v>415</v>
      </c>
      <c r="K16" s="225" t="s">
        <v>415</v>
      </c>
      <c r="L16" s="225" t="s">
        <v>415</v>
      </c>
      <c r="M16" s="225" t="s">
        <v>415</v>
      </c>
      <c r="N16" s="225" t="s">
        <v>415</v>
      </c>
      <c r="O16" s="225" t="s">
        <v>415</v>
      </c>
      <c r="P16" s="225" t="s">
        <v>415</v>
      </c>
      <c r="Q16" s="225" t="s">
        <v>415</v>
      </c>
      <c r="R16" s="225" t="s">
        <v>415</v>
      </c>
      <c r="S16" s="225" t="s">
        <v>415</v>
      </c>
      <c r="T16" s="225" t="s">
        <v>415</v>
      </c>
      <c r="U16" s="225" t="s">
        <v>415</v>
      </c>
      <c r="W16" s="87"/>
    </row>
    <row r="17" spans="1:24" ht="15" customHeight="1" x14ac:dyDescent="0.15">
      <c r="A17" s="80"/>
      <c r="B17" s="21" t="s">
        <v>31</v>
      </c>
      <c r="C17" s="226">
        <v>2</v>
      </c>
      <c r="D17" s="226">
        <v>2</v>
      </c>
      <c r="E17" s="225">
        <v>1</v>
      </c>
      <c r="F17" s="225">
        <v>2</v>
      </c>
      <c r="G17" s="225">
        <v>0.2</v>
      </c>
      <c r="H17" s="225">
        <v>0</v>
      </c>
      <c r="I17" s="225" t="s">
        <v>415</v>
      </c>
      <c r="J17" s="225">
        <v>1.2</v>
      </c>
      <c r="K17" s="225">
        <v>0.5</v>
      </c>
      <c r="L17" s="225">
        <v>1</v>
      </c>
      <c r="M17" s="225">
        <v>2</v>
      </c>
      <c r="N17" s="225">
        <v>5</v>
      </c>
      <c r="O17" s="225">
        <v>6</v>
      </c>
      <c r="P17" s="225">
        <v>6</v>
      </c>
      <c r="Q17" s="225">
        <v>4</v>
      </c>
      <c r="R17" s="225">
        <v>4.4000000000000004</v>
      </c>
      <c r="S17" s="225">
        <v>4.7</v>
      </c>
      <c r="T17" s="225">
        <v>5.2</v>
      </c>
      <c r="U17" s="225">
        <v>5.6456702793599991</v>
      </c>
      <c r="V17" s="591"/>
      <c r="W17" s="591"/>
      <c r="X17" s="591"/>
    </row>
    <row r="18" spans="1:24" ht="15" customHeight="1" x14ac:dyDescent="0.15">
      <c r="A18" s="80"/>
      <c r="B18" s="21" t="s">
        <v>32</v>
      </c>
      <c r="C18" s="226">
        <v>47</v>
      </c>
      <c r="D18" s="226">
        <v>49</v>
      </c>
      <c r="E18" s="225">
        <v>76</v>
      </c>
      <c r="F18" s="225">
        <v>70</v>
      </c>
      <c r="G18" s="225">
        <v>77</v>
      </c>
      <c r="H18" s="225">
        <v>89</v>
      </c>
      <c r="I18" s="225">
        <v>109</v>
      </c>
      <c r="J18" s="225">
        <v>108</v>
      </c>
      <c r="K18" s="225">
        <v>130</v>
      </c>
      <c r="L18" s="225">
        <v>124</v>
      </c>
      <c r="M18" s="225">
        <v>149</v>
      </c>
      <c r="N18" s="225">
        <v>178</v>
      </c>
      <c r="O18" s="225">
        <v>162</v>
      </c>
      <c r="P18" s="225">
        <v>177</v>
      </c>
      <c r="Q18" s="225">
        <v>188</v>
      </c>
      <c r="R18" s="225">
        <v>181.9</v>
      </c>
      <c r="S18" s="225">
        <v>193.5</v>
      </c>
      <c r="T18" s="225">
        <v>187.7</v>
      </c>
      <c r="U18" s="225">
        <v>209.04712999999998</v>
      </c>
      <c r="V18" s="591"/>
      <c r="W18" s="591"/>
      <c r="X18" s="591"/>
    </row>
    <row r="19" spans="1:24" ht="15" customHeight="1" x14ac:dyDescent="0.15">
      <c r="A19" s="80"/>
      <c r="B19" s="21" t="s">
        <v>33</v>
      </c>
      <c r="C19" s="226">
        <v>44</v>
      </c>
      <c r="D19" s="226">
        <v>45</v>
      </c>
      <c r="E19" s="225">
        <v>33</v>
      </c>
      <c r="F19" s="225">
        <v>82</v>
      </c>
      <c r="G19" s="225">
        <v>84</v>
      </c>
      <c r="H19" s="225">
        <v>80</v>
      </c>
      <c r="I19" s="225">
        <v>116</v>
      </c>
      <c r="J19" s="225">
        <v>120</v>
      </c>
      <c r="K19" s="225">
        <v>102</v>
      </c>
      <c r="L19" s="225">
        <v>139</v>
      </c>
      <c r="M19" s="225">
        <v>118</v>
      </c>
      <c r="N19" s="225">
        <v>125</v>
      </c>
      <c r="O19" s="225">
        <v>141</v>
      </c>
      <c r="P19" s="225">
        <v>188</v>
      </c>
      <c r="Q19" s="225">
        <v>149</v>
      </c>
      <c r="R19" s="225">
        <v>154.6</v>
      </c>
      <c r="S19" s="225">
        <v>166</v>
      </c>
      <c r="T19" s="225">
        <v>168.4</v>
      </c>
      <c r="U19" s="225">
        <v>203.87913839999999</v>
      </c>
      <c r="V19" s="591"/>
      <c r="W19" s="591"/>
      <c r="X19" s="591"/>
    </row>
    <row r="20" spans="1:24" ht="15" customHeight="1" x14ac:dyDescent="0.15">
      <c r="A20" s="80"/>
      <c r="B20" s="21" t="s">
        <v>34</v>
      </c>
      <c r="C20" s="226">
        <v>229</v>
      </c>
      <c r="D20" s="226">
        <v>167</v>
      </c>
      <c r="E20" s="225">
        <v>135</v>
      </c>
      <c r="F20" s="225">
        <v>73</v>
      </c>
      <c r="G20" s="225">
        <v>122</v>
      </c>
      <c r="H20" s="225">
        <v>119</v>
      </c>
      <c r="I20" s="225">
        <v>140</v>
      </c>
      <c r="J20" s="225">
        <v>168</v>
      </c>
      <c r="K20" s="225">
        <v>100</v>
      </c>
      <c r="L20" s="225">
        <v>69</v>
      </c>
      <c r="M20" s="225">
        <v>94</v>
      </c>
      <c r="N20" s="225">
        <v>117</v>
      </c>
      <c r="O20" s="225">
        <v>152</v>
      </c>
      <c r="P20" s="225">
        <v>164</v>
      </c>
      <c r="Q20" s="225">
        <v>104</v>
      </c>
      <c r="R20" s="225">
        <v>101.8</v>
      </c>
      <c r="S20" s="225">
        <v>99.7</v>
      </c>
      <c r="T20" s="225">
        <v>99.6</v>
      </c>
      <c r="U20" s="225">
        <v>95.287864999999996</v>
      </c>
      <c r="V20" s="591"/>
      <c r="W20" s="591"/>
      <c r="X20" s="591"/>
    </row>
    <row r="21" spans="1:24" ht="15" customHeight="1" x14ac:dyDescent="0.15">
      <c r="A21" s="80"/>
      <c r="B21" s="21" t="s">
        <v>35</v>
      </c>
      <c r="C21" s="226">
        <v>228</v>
      </c>
      <c r="D21" s="226">
        <v>292</v>
      </c>
      <c r="E21" s="225">
        <v>346</v>
      </c>
      <c r="F21" s="225">
        <v>362</v>
      </c>
      <c r="G21" s="225">
        <v>444</v>
      </c>
      <c r="H21" s="225">
        <v>408</v>
      </c>
      <c r="I21" s="225">
        <v>413</v>
      </c>
      <c r="J21" s="225">
        <v>385</v>
      </c>
      <c r="K21" s="225">
        <v>370</v>
      </c>
      <c r="L21" s="225">
        <v>415</v>
      </c>
      <c r="M21" s="225">
        <v>296</v>
      </c>
      <c r="N21" s="225">
        <v>277</v>
      </c>
      <c r="O21" s="225">
        <v>209</v>
      </c>
      <c r="P21" s="225">
        <v>186</v>
      </c>
      <c r="Q21" s="225">
        <v>183</v>
      </c>
      <c r="R21" s="225">
        <v>147.6</v>
      </c>
      <c r="S21" s="225">
        <v>123.3</v>
      </c>
      <c r="T21" s="225">
        <v>127.6</v>
      </c>
      <c r="U21" s="225">
        <v>135.08259999999996</v>
      </c>
      <c r="V21" s="591"/>
      <c r="W21" s="591"/>
      <c r="X21" s="591"/>
    </row>
    <row r="22" spans="1:24" ht="15" customHeight="1" x14ac:dyDescent="0.15">
      <c r="A22" s="80"/>
      <c r="B22" s="21" t="s">
        <v>36</v>
      </c>
      <c r="C22" s="226">
        <v>11</v>
      </c>
      <c r="D22" s="226">
        <v>14</v>
      </c>
      <c r="E22" s="225">
        <v>18</v>
      </c>
      <c r="F22" s="225">
        <v>22</v>
      </c>
      <c r="G22" s="225">
        <v>8</v>
      </c>
      <c r="H22" s="225">
        <v>33</v>
      </c>
      <c r="I22" s="225">
        <v>108</v>
      </c>
      <c r="J22" s="225">
        <v>98</v>
      </c>
      <c r="K22" s="225">
        <v>49</v>
      </c>
      <c r="L22" s="225">
        <v>41</v>
      </c>
      <c r="M22" s="225">
        <v>76</v>
      </c>
      <c r="N22" s="225">
        <v>55</v>
      </c>
      <c r="O22" s="225">
        <v>78</v>
      </c>
      <c r="P22" s="225">
        <v>83</v>
      </c>
      <c r="Q22" s="225">
        <v>77</v>
      </c>
      <c r="R22" s="225">
        <v>67.099999999999994</v>
      </c>
      <c r="S22" s="225">
        <v>57.5</v>
      </c>
      <c r="T22" s="225">
        <v>54.9</v>
      </c>
      <c r="U22" s="225">
        <v>55.948596799644164</v>
      </c>
      <c r="V22" s="591"/>
      <c r="W22" s="591"/>
      <c r="X22" s="591"/>
    </row>
    <row r="23" spans="1:24" ht="15" customHeight="1" x14ac:dyDescent="0.15">
      <c r="A23" s="80"/>
      <c r="B23" s="21" t="s">
        <v>37</v>
      </c>
      <c r="C23" s="226">
        <v>12</v>
      </c>
      <c r="D23" s="226">
        <v>10</v>
      </c>
      <c r="E23" s="225">
        <v>22</v>
      </c>
      <c r="F23" s="225">
        <v>6</v>
      </c>
      <c r="G23" s="225">
        <v>3</v>
      </c>
      <c r="H23" s="225">
        <v>29</v>
      </c>
      <c r="I23" s="225">
        <v>20</v>
      </c>
      <c r="J23" s="225">
        <v>47</v>
      </c>
      <c r="K23" s="225">
        <v>31</v>
      </c>
      <c r="L23" s="225">
        <v>26</v>
      </c>
      <c r="M23" s="225">
        <v>71</v>
      </c>
      <c r="N23" s="225">
        <v>60</v>
      </c>
      <c r="O23" s="225">
        <v>63</v>
      </c>
      <c r="P23" s="225">
        <v>119</v>
      </c>
      <c r="Q23" s="225">
        <v>109</v>
      </c>
      <c r="R23" s="225">
        <v>100.9</v>
      </c>
      <c r="S23" s="225">
        <v>117.2</v>
      </c>
      <c r="T23" s="225">
        <v>111.3</v>
      </c>
      <c r="U23" s="225">
        <v>108.114521</v>
      </c>
      <c r="V23" s="591"/>
      <c r="W23" s="591"/>
      <c r="X23" s="591"/>
    </row>
    <row r="24" spans="1:24" ht="15" customHeight="1" x14ac:dyDescent="0.15">
      <c r="A24" s="80"/>
      <c r="B24" s="21" t="s">
        <v>38</v>
      </c>
      <c r="C24" s="226">
        <v>124</v>
      </c>
      <c r="D24" s="226">
        <v>92</v>
      </c>
      <c r="E24" s="225">
        <v>110</v>
      </c>
      <c r="F24" s="225">
        <v>104</v>
      </c>
      <c r="G24" s="225">
        <v>126</v>
      </c>
      <c r="H24" s="225">
        <v>86</v>
      </c>
      <c r="I24" s="225">
        <v>139</v>
      </c>
      <c r="J24" s="225">
        <v>157</v>
      </c>
      <c r="K24" s="225">
        <v>173</v>
      </c>
      <c r="L24" s="225">
        <v>139</v>
      </c>
      <c r="M24" s="225">
        <v>133</v>
      </c>
      <c r="N24" s="225">
        <v>164</v>
      </c>
      <c r="O24" s="225">
        <v>154</v>
      </c>
      <c r="P24" s="225">
        <v>180</v>
      </c>
      <c r="Q24" s="225">
        <v>219</v>
      </c>
      <c r="R24" s="225">
        <v>169.1</v>
      </c>
      <c r="S24" s="225">
        <v>149.6</v>
      </c>
      <c r="T24" s="225">
        <v>144.6</v>
      </c>
      <c r="U24" s="225">
        <v>110.58165000000001</v>
      </c>
      <c r="V24" s="591"/>
      <c r="W24" s="591"/>
      <c r="X24" s="591"/>
    </row>
    <row r="25" spans="1:24" ht="15" customHeight="1" x14ac:dyDescent="0.15">
      <c r="A25" s="80"/>
      <c r="B25" s="21" t="s">
        <v>39</v>
      </c>
      <c r="C25" s="226">
        <v>186</v>
      </c>
      <c r="D25" s="226">
        <v>181</v>
      </c>
      <c r="E25" s="225">
        <v>207</v>
      </c>
      <c r="F25" s="225">
        <v>206</v>
      </c>
      <c r="G25" s="225">
        <v>142</v>
      </c>
      <c r="H25" s="225">
        <v>135</v>
      </c>
      <c r="I25" s="225">
        <v>220</v>
      </c>
      <c r="J25" s="225">
        <v>156</v>
      </c>
      <c r="K25" s="225">
        <v>154</v>
      </c>
      <c r="L25" s="225">
        <v>147</v>
      </c>
      <c r="M25" s="225">
        <v>138</v>
      </c>
      <c r="N25" s="225">
        <v>122</v>
      </c>
      <c r="O25" s="225">
        <v>91</v>
      </c>
      <c r="P25" s="225">
        <v>81</v>
      </c>
      <c r="Q25" s="225">
        <v>80</v>
      </c>
      <c r="R25" s="225">
        <v>78.5</v>
      </c>
      <c r="S25" s="225">
        <v>76.7</v>
      </c>
      <c r="T25" s="225">
        <v>76.7</v>
      </c>
      <c r="U25" s="225">
        <v>72.868802399999993</v>
      </c>
      <c r="V25" s="591"/>
      <c r="W25" s="591"/>
      <c r="X25" s="591"/>
    </row>
    <row r="26" spans="1:24" ht="15" customHeight="1" x14ac:dyDescent="0.15">
      <c r="A26" s="80"/>
      <c r="B26" s="21" t="s">
        <v>42</v>
      </c>
      <c r="C26" s="226">
        <v>318</v>
      </c>
      <c r="D26" s="226">
        <v>217</v>
      </c>
      <c r="E26" s="225">
        <v>464</v>
      </c>
      <c r="F26" s="225">
        <v>528</v>
      </c>
      <c r="G26" s="225">
        <v>736</v>
      </c>
      <c r="H26" s="225">
        <v>659</v>
      </c>
      <c r="I26" s="225">
        <v>637</v>
      </c>
      <c r="J26" s="225">
        <v>727</v>
      </c>
      <c r="K26" s="225">
        <v>583</v>
      </c>
      <c r="L26" s="225">
        <v>598</v>
      </c>
      <c r="M26" s="225">
        <v>605</v>
      </c>
      <c r="N26" s="225">
        <v>621</v>
      </c>
      <c r="O26" s="225">
        <v>569</v>
      </c>
      <c r="P26" s="225">
        <v>694</v>
      </c>
      <c r="Q26" s="225">
        <v>634</v>
      </c>
      <c r="R26" s="225">
        <v>618.9</v>
      </c>
      <c r="S26" s="225">
        <v>677.3</v>
      </c>
      <c r="T26" s="225">
        <v>691.8</v>
      </c>
      <c r="U26" s="225">
        <v>709.4208744</v>
      </c>
      <c r="V26" s="591"/>
      <c r="W26" s="591"/>
      <c r="X26" s="591"/>
    </row>
    <row r="27" spans="1:24" ht="15" customHeight="1" x14ac:dyDescent="0.15">
      <c r="A27" s="80"/>
      <c r="B27" s="21" t="s">
        <v>43</v>
      </c>
      <c r="C27" s="226">
        <v>2370</v>
      </c>
      <c r="D27" s="226">
        <v>2413</v>
      </c>
      <c r="E27" s="225">
        <v>2450</v>
      </c>
      <c r="F27" s="225">
        <v>2540</v>
      </c>
      <c r="G27" s="225">
        <v>2620</v>
      </c>
      <c r="H27" s="225">
        <v>2691</v>
      </c>
      <c r="I27" s="225">
        <v>2736</v>
      </c>
      <c r="J27" s="225">
        <v>2805</v>
      </c>
      <c r="K27" s="225">
        <v>2707</v>
      </c>
      <c r="L27" s="225">
        <v>2764</v>
      </c>
      <c r="M27" s="225">
        <v>2732</v>
      </c>
      <c r="N27" s="225">
        <v>2733</v>
      </c>
      <c r="O27" s="225">
        <v>2642</v>
      </c>
      <c r="P27" s="225">
        <v>2644</v>
      </c>
      <c r="Q27" s="225">
        <v>2660</v>
      </c>
      <c r="R27" s="225">
        <v>2682</v>
      </c>
      <c r="S27" s="225">
        <v>2691.4</v>
      </c>
      <c r="T27" s="225">
        <v>2708.2</v>
      </c>
      <c r="U27" s="225">
        <v>2716.2159999999999</v>
      </c>
      <c r="V27" s="591"/>
      <c r="W27" s="591"/>
      <c r="X27" s="591"/>
    </row>
    <row r="28" spans="1:24" ht="15" customHeight="1" x14ac:dyDescent="0.15">
      <c r="A28" s="80"/>
      <c r="B28" s="79" t="s">
        <v>44</v>
      </c>
      <c r="C28" s="226">
        <v>0</v>
      </c>
      <c r="D28" s="226">
        <v>0</v>
      </c>
      <c r="E28" s="225" t="s">
        <v>415</v>
      </c>
      <c r="F28" s="225" t="s">
        <v>415</v>
      </c>
      <c r="G28" s="225" t="s">
        <v>415</v>
      </c>
      <c r="H28" s="225" t="s">
        <v>415</v>
      </c>
      <c r="I28" s="225" t="s">
        <v>415</v>
      </c>
      <c r="J28" s="225" t="s">
        <v>415</v>
      </c>
      <c r="K28" s="225" t="s">
        <v>415</v>
      </c>
      <c r="L28" s="225" t="s">
        <v>415</v>
      </c>
      <c r="M28" s="225" t="s">
        <v>415</v>
      </c>
      <c r="N28" s="225" t="s">
        <v>415</v>
      </c>
      <c r="O28" s="225" t="s">
        <v>415</v>
      </c>
      <c r="P28" s="225" t="s">
        <v>415</v>
      </c>
      <c r="Q28" s="225" t="s">
        <v>415</v>
      </c>
      <c r="R28" s="225" t="s">
        <v>415</v>
      </c>
      <c r="S28" s="225" t="s">
        <v>415</v>
      </c>
      <c r="T28" s="225" t="s">
        <v>415</v>
      </c>
      <c r="U28" s="225" t="s">
        <v>415</v>
      </c>
      <c r="W28" s="87"/>
    </row>
    <row r="29" spans="1:24" ht="15" customHeight="1" x14ac:dyDescent="0.15">
      <c r="A29" s="80"/>
      <c r="B29" s="21" t="s">
        <v>45</v>
      </c>
      <c r="C29" s="226">
        <v>0</v>
      </c>
      <c r="D29" s="226">
        <v>0</v>
      </c>
      <c r="E29" s="225" t="s">
        <v>415</v>
      </c>
      <c r="F29" s="225" t="s">
        <v>415</v>
      </c>
      <c r="G29" s="225" t="s">
        <v>415</v>
      </c>
      <c r="H29" s="225" t="s">
        <v>415</v>
      </c>
      <c r="I29" s="225" t="s">
        <v>415</v>
      </c>
      <c r="J29" s="225" t="s">
        <v>415</v>
      </c>
      <c r="K29" s="225" t="s">
        <v>415</v>
      </c>
      <c r="L29" s="225" t="s">
        <v>415</v>
      </c>
      <c r="M29" s="225" t="s">
        <v>415</v>
      </c>
      <c r="N29" s="225" t="s">
        <v>415</v>
      </c>
      <c r="O29" s="225" t="s">
        <v>415</v>
      </c>
      <c r="P29" s="225" t="s">
        <v>415</v>
      </c>
      <c r="Q29" s="225" t="s">
        <v>415</v>
      </c>
      <c r="R29" s="225" t="s">
        <v>415</v>
      </c>
      <c r="S29" s="225" t="s">
        <v>415</v>
      </c>
      <c r="T29" s="225" t="s">
        <v>415</v>
      </c>
      <c r="U29" s="225" t="s">
        <v>415</v>
      </c>
      <c r="W29" s="87"/>
    </row>
    <row r="30" spans="1:24" ht="15" customHeight="1" x14ac:dyDescent="0.15">
      <c r="A30" s="80"/>
      <c r="B30" s="21" t="s">
        <v>46</v>
      </c>
      <c r="C30" s="226">
        <v>0</v>
      </c>
      <c r="D30" s="226">
        <v>0</v>
      </c>
      <c r="E30" s="225" t="s">
        <v>415</v>
      </c>
      <c r="F30" s="225" t="s">
        <v>415</v>
      </c>
      <c r="G30" s="225" t="s">
        <v>415</v>
      </c>
      <c r="H30" s="225" t="s">
        <v>415</v>
      </c>
      <c r="I30" s="225" t="s">
        <v>415</v>
      </c>
      <c r="J30" s="225" t="s">
        <v>415</v>
      </c>
      <c r="K30" s="225" t="s">
        <v>415</v>
      </c>
      <c r="L30" s="225" t="s">
        <v>415</v>
      </c>
      <c r="M30" s="225" t="s">
        <v>415</v>
      </c>
      <c r="N30" s="225" t="s">
        <v>415</v>
      </c>
      <c r="O30" s="225" t="s">
        <v>415</v>
      </c>
      <c r="P30" s="225" t="s">
        <v>415</v>
      </c>
      <c r="Q30" s="225" t="s">
        <v>415</v>
      </c>
      <c r="R30" s="225" t="s">
        <v>415</v>
      </c>
      <c r="S30" s="225" t="s">
        <v>415</v>
      </c>
      <c r="T30" s="225" t="s">
        <v>415</v>
      </c>
      <c r="U30" s="225" t="s">
        <v>415</v>
      </c>
      <c r="W30" s="87"/>
    </row>
    <row r="31" spans="1:24" ht="15" customHeight="1" thickBot="1" x14ac:dyDescent="0.2">
      <c r="A31" s="85"/>
      <c r="B31" s="453" t="s">
        <v>47</v>
      </c>
      <c r="C31" s="455">
        <v>0</v>
      </c>
      <c r="D31" s="455">
        <v>0</v>
      </c>
      <c r="E31" s="456" t="s">
        <v>415</v>
      </c>
      <c r="F31" s="456" t="s">
        <v>415</v>
      </c>
      <c r="G31" s="456" t="s">
        <v>415</v>
      </c>
      <c r="H31" s="456" t="s">
        <v>415</v>
      </c>
      <c r="I31" s="456" t="s">
        <v>415</v>
      </c>
      <c r="J31" s="456" t="s">
        <v>415</v>
      </c>
      <c r="K31" s="456" t="s">
        <v>415</v>
      </c>
      <c r="L31" s="456" t="s">
        <v>415</v>
      </c>
      <c r="M31" s="456" t="s">
        <v>415</v>
      </c>
      <c r="N31" s="456" t="s">
        <v>415</v>
      </c>
      <c r="O31" s="456" t="s">
        <v>415</v>
      </c>
      <c r="P31" s="456" t="s">
        <v>415</v>
      </c>
      <c r="Q31" s="456" t="s">
        <v>415</v>
      </c>
      <c r="R31" s="456" t="s">
        <v>415</v>
      </c>
      <c r="S31" s="456" t="s">
        <v>415</v>
      </c>
      <c r="T31" s="456" t="s">
        <v>415</v>
      </c>
      <c r="U31" s="456" t="s">
        <v>415</v>
      </c>
      <c r="W31" s="87"/>
    </row>
    <row r="32" spans="1:24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2"/>
      <c r="Q34" s="212"/>
      <c r="R34" s="212"/>
      <c r="S34" s="212"/>
      <c r="T34" s="212"/>
      <c r="U34" s="212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7"/>
      <c r="N36" s="87"/>
      <c r="O36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43">
    <tabColor theme="9" tint="0.59999389629810485"/>
  </sheetPr>
  <dimension ref="A2:Y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6" width="8.25" style="79" customWidth="1"/>
    <col min="27" max="16384" width="7" style="79"/>
  </cols>
  <sheetData>
    <row r="2" spans="1:25" ht="17.25" customHeight="1" x14ac:dyDescent="0.25">
      <c r="A2" s="216" t="s">
        <v>448</v>
      </c>
      <c r="B2" s="217"/>
    </row>
    <row r="3" spans="1:25" ht="13.35" customHeight="1" x14ac:dyDescent="0.15">
      <c r="A3" s="218" t="s">
        <v>362</v>
      </c>
      <c r="B3" s="218"/>
    </row>
    <row r="4" spans="1:25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5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5" ht="18" customHeight="1" x14ac:dyDescent="0.15">
      <c r="A6" s="1030" t="s">
        <v>100</v>
      </c>
      <c r="B6" s="1030"/>
      <c r="C6" s="664">
        <v>11.5</v>
      </c>
      <c r="D6" s="664">
        <v>16.96</v>
      </c>
      <c r="E6" s="664">
        <v>18.39</v>
      </c>
      <c r="F6" s="664">
        <v>18.7</v>
      </c>
      <c r="G6" s="664">
        <v>12.17</v>
      </c>
      <c r="H6" s="664">
        <v>12.86</v>
      </c>
      <c r="I6" s="664">
        <v>14.69</v>
      </c>
      <c r="J6" s="664">
        <v>14.8</v>
      </c>
      <c r="K6" s="664">
        <v>16.07</v>
      </c>
      <c r="L6" s="664">
        <v>17.100000000000001</v>
      </c>
      <c r="M6" s="664">
        <v>17.850000000000001</v>
      </c>
      <c r="N6" s="664">
        <v>17.2</v>
      </c>
      <c r="O6" s="664">
        <v>17.39</v>
      </c>
      <c r="P6" s="664">
        <v>17.489999999999998</v>
      </c>
      <c r="Q6" s="664">
        <v>16.05</v>
      </c>
      <c r="R6" s="664">
        <v>13.61</v>
      </c>
      <c r="S6" s="664">
        <v>14.43</v>
      </c>
      <c r="T6" s="664">
        <v>14.72</v>
      </c>
      <c r="U6" s="664">
        <v>14.7258171783711</v>
      </c>
      <c r="W6" s="157"/>
      <c r="X6" s="157"/>
      <c r="Y6" s="157"/>
    </row>
    <row r="7" spans="1:25" ht="3" customHeight="1" x14ac:dyDescent="0.15">
      <c r="A7" s="80"/>
      <c r="B7" s="81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</row>
    <row r="8" spans="1:25" ht="15" customHeight="1" x14ac:dyDescent="0.15">
      <c r="A8" s="80"/>
      <c r="B8" s="21" t="s">
        <v>19</v>
      </c>
      <c r="C8" s="224" t="s">
        <v>73</v>
      </c>
      <c r="D8" s="224" t="s">
        <v>73</v>
      </c>
      <c r="E8" s="224" t="s">
        <v>73</v>
      </c>
      <c r="F8" s="224" t="s">
        <v>73</v>
      </c>
      <c r="G8" s="224" t="s">
        <v>73</v>
      </c>
      <c r="H8" s="224" t="s">
        <v>73</v>
      </c>
      <c r="I8" s="224" t="s">
        <v>73</v>
      </c>
      <c r="J8" s="224" t="s">
        <v>73</v>
      </c>
      <c r="K8" s="224" t="s">
        <v>73</v>
      </c>
      <c r="L8" s="224" t="s">
        <v>73</v>
      </c>
      <c r="M8" s="224" t="s">
        <v>73</v>
      </c>
      <c r="N8" s="224" t="s">
        <v>73</v>
      </c>
      <c r="O8" s="224" t="s">
        <v>73</v>
      </c>
      <c r="P8" s="224" t="s">
        <v>73</v>
      </c>
      <c r="Q8" s="224" t="s">
        <v>73</v>
      </c>
      <c r="R8" s="224" t="s">
        <v>73</v>
      </c>
      <c r="S8" s="224" t="s">
        <v>73</v>
      </c>
      <c r="T8" s="224" t="s">
        <v>73</v>
      </c>
      <c r="U8" s="224" t="s">
        <v>73</v>
      </c>
    </row>
    <row r="9" spans="1:25" ht="15" customHeight="1" x14ac:dyDescent="0.15">
      <c r="A9" s="80"/>
      <c r="B9" s="21" t="s">
        <v>20</v>
      </c>
      <c r="C9" s="224" t="s">
        <v>73</v>
      </c>
      <c r="D9" s="224" t="s">
        <v>73</v>
      </c>
      <c r="E9" s="224" t="s">
        <v>73</v>
      </c>
      <c r="F9" s="224" t="s">
        <v>73</v>
      </c>
      <c r="G9" s="224" t="s">
        <v>73</v>
      </c>
      <c r="H9" s="224" t="s">
        <v>73</v>
      </c>
      <c r="I9" s="224" t="s">
        <v>73</v>
      </c>
      <c r="J9" s="224" t="s">
        <v>73</v>
      </c>
      <c r="K9" s="224" t="s">
        <v>73</v>
      </c>
      <c r="L9" s="224" t="s">
        <v>73</v>
      </c>
      <c r="M9" s="224">
        <v>12.17</v>
      </c>
      <c r="N9" s="224" t="s">
        <v>73</v>
      </c>
      <c r="O9" s="224">
        <v>12</v>
      </c>
      <c r="P9" s="224" t="s">
        <v>73</v>
      </c>
      <c r="Q9" s="224">
        <v>12.84</v>
      </c>
      <c r="R9" s="224">
        <v>12.62</v>
      </c>
      <c r="S9" s="224">
        <v>12.38</v>
      </c>
      <c r="T9" s="224">
        <v>12.91</v>
      </c>
      <c r="U9" s="224" t="s">
        <v>73</v>
      </c>
      <c r="W9" s="157"/>
      <c r="X9" s="157"/>
      <c r="Y9" s="157"/>
    </row>
    <row r="10" spans="1:25" ht="15" customHeight="1" x14ac:dyDescent="0.15">
      <c r="A10" s="80"/>
      <c r="B10" s="21" t="s">
        <v>21</v>
      </c>
      <c r="C10" s="224" t="s">
        <v>73</v>
      </c>
      <c r="D10" s="224" t="s">
        <v>73</v>
      </c>
      <c r="E10" s="224" t="s">
        <v>73</v>
      </c>
      <c r="F10" s="224" t="s">
        <v>73</v>
      </c>
      <c r="G10" s="224" t="s">
        <v>73</v>
      </c>
      <c r="H10" s="224" t="s">
        <v>73</v>
      </c>
      <c r="I10" s="224" t="s">
        <v>73</v>
      </c>
      <c r="J10" s="224" t="s">
        <v>73</v>
      </c>
      <c r="K10" s="224" t="s">
        <v>73</v>
      </c>
      <c r="L10" s="224" t="s">
        <v>73</v>
      </c>
      <c r="M10" s="224" t="s">
        <v>73</v>
      </c>
      <c r="N10" s="224" t="s">
        <v>73</v>
      </c>
      <c r="O10" s="224" t="s">
        <v>73</v>
      </c>
      <c r="P10" s="224" t="s">
        <v>73</v>
      </c>
      <c r="Q10" s="224" t="s">
        <v>73</v>
      </c>
      <c r="R10" s="224"/>
      <c r="S10" s="224"/>
      <c r="T10" s="224"/>
      <c r="U10" s="224" t="s">
        <v>73</v>
      </c>
    </row>
    <row r="11" spans="1:25" ht="15" customHeight="1" x14ac:dyDescent="0.15">
      <c r="A11" s="80"/>
      <c r="B11" s="21" t="s">
        <v>22</v>
      </c>
      <c r="C11" s="224">
        <v>11.35</v>
      </c>
      <c r="D11" s="224">
        <v>11.12</v>
      </c>
      <c r="E11" s="224">
        <v>11.55</v>
      </c>
      <c r="F11" s="224">
        <v>13.39</v>
      </c>
      <c r="G11" s="224">
        <v>11.59</v>
      </c>
      <c r="H11" s="224">
        <v>11.73</v>
      </c>
      <c r="I11" s="224">
        <v>12.32</v>
      </c>
      <c r="J11" s="224">
        <v>17.940000000000001</v>
      </c>
      <c r="K11" s="224">
        <v>20.82</v>
      </c>
      <c r="L11" s="224">
        <v>10.36</v>
      </c>
      <c r="M11" s="224">
        <v>12.37</v>
      </c>
      <c r="N11" s="224">
        <v>12.11</v>
      </c>
      <c r="O11" s="224">
        <v>12.52</v>
      </c>
      <c r="P11" s="224">
        <v>12.39</v>
      </c>
      <c r="Q11" s="224">
        <v>13.17</v>
      </c>
      <c r="R11" s="224">
        <v>13.17</v>
      </c>
      <c r="S11" s="224">
        <v>13.29</v>
      </c>
      <c r="T11" s="224">
        <v>13.33</v>
      </c>
      <c r="U11" s="224">
        <v>14.818033628964866</v>
      </c>
      <c r="W11" s="157"/>
      <c r="X11" s="157"/>
      <c r="Y11" s="157"/>
    </row>
    <row r="12" spans="1:25" ht="15" customHeight="1" x14ac:dyDescent="0.15">
      <c r="A12" s="80"/>
      <c r="B12" s="21" t="s">
        <v>23</v>
      </c>
      <c r="C12" s="224">
        <v>11.04</v>
      </c>
      <c r="D12" s="224">
        <v>12.14</v>
      </c>
      <c r="E12" s="224">
        <v>15.45</v>
      </c>
      <c r="F12" s="224">
        <v>17.66</v>
      </c>
      <c r="G12" s="224">
        <v>13.25</v>
      </c>
      <c r="H12" s="224" t="s">
        <v>73</v>
      </c>
      <c r="I12" s="224" t="s">
        <v>73</v>
      </c>
      <c r="J12" s="224" t="s">
        <v>73</v>
      </c>
      <c r="K12" s="224" t="s">
        <v>73</v>
      </c>
      <c r="L12" s="224" t="s">
        <v>73</v>
      </c>
      <c r="M12" s="224" t="s">
        <v>73</v>
      </c>
      <c r="N12" s="224" t="s">
        <v>73</v>
      </c>
      <c r="O12" s="224" t="s">
        <v>73</v>
      </c>
      <c r="P12" s="224" t="s">
        <v>73</v>
      </c>
      <c r="Q12" s="224" t="s">
        <v>73</v>
      </c>
      <c r="R12" s="224" t="s">
        <v>73</v>
      </c>
      <c r="S12" s="224" t="s">
        <v>73</v>
      </c>
      <c r="T12" s="224" t="s">
        <v>73</v>
      </c>
      <c r="U12" s="224" t="s">
        <v>73</v>
      </c>
    </row>
    <row r="13" spans="1:25" ht="15" customHeight="1" x14ac:dyDescent="0.15">
      <c r="A13" s="80"/>
      <c r="B13" s="21" t="s">
        <v>27</v>
      </c>
      <c r="C13" s="224" t="s">
        <v>73</v>
      </c>
      <c r="D13" s="224" t="s">
        <v>73</v>
      </c>
      <c r="E13" s="224" t="s">
        <v>73</v>
      </c>
      <c r="F13" s="224" t="s">
        <v>73</v>
      </c>
      <c r="G13" s="224" t="s">
        <v>73</v>
      </c>
      <c r="H13" s="224" t="s">
        <v>73</v>
      </c>
      <c r="I13" s="224" t="s">
        <v>73</v>
      </c>
      <c r="J13" s="224" t="s">
        <v>73</v>
      </c>
      <c r="K13" s="224" t="s">
        <v>73</v>
      </c>
      <c r="L13" s="224" t="s">
        <v>73</v>
      </c>
      <c r="M13" s="224" t="s">
        <v>73</v>
      </c>
      <c r="N13" s="224" t="s">
        <v>73</v>
      </c>
      <c r="O13" s="224" t="s">
        <v>73</v>
      </c>
      <c r="P13" s="224" t="s">
        <v>73</v>
      </c>
      <c r="Q13" s="224" t="s">
        <v>73</v>
      </c>
      <c r="R13" s="224" t="s">
        <v>73</v>
      </c>
      <c r="S13" s="224" t="s">
        <v>73</v>
      </c>
      <c r="T13" s="224" t="s">
        <v>73</v>
      </c>
      <c r="U13" s="224" t="s">
        <v>73</v>
      </c>
    </row>
    <row r="14" spans="1:25" ht="15" customHeight="1" x14ac:dyDescent="0.15">
      <c r="A14" s="80"/>
      <c r="B14" s="21" t="s">
        <v>28</v>
      </c>
      <c r="C14" s="224">
        <v>10.6</v>
      </c>
      <c r="D14" s="224">
        <v>12.58</v>
      </c>
      <c r="E14" s="224">
        <v>12.76</v>
      </c>
      <c r="F14" s="224">
        <v>14.22</v>
      </c>
      <c r="G14" s="224">
        <v>12.36</v>
      </c>
      <c r="H14" s="224">
        <v>12.14</v>
      </c>
      <c r="I14" s="224">
        <v>11.04</v>
      </c>
      <c r="J14" s="224">
        <v>13.25</v>
      </c>
      <c r="K14" s="224" t="s">
        <v>73</v>
      </c>
      <c r="L14" s="224" t="s">
        <v>73</v>
      </c>
      <c r="M14" s="224" t="s">
        <v>73</v>
      </c>
      <c r="N14" s="224" t="s">
        <v>73</v>
      </c>
      <c r="O14" s="224" t="s">
        <v>73</v>
      </c>
      <c r="P14" s="224" t="s">
        <v>73</v>
      </c>
      <c r="Q14" s="224" t="s">
        <v>73</v>
      </c>
      <c r="R14" s="224" t="s">
        <v>73</v>
      </c>
      <c r="S14" s="224" t="s">
        <v>73</v>
      </c>
      <c r="T14" s="224" t="s">
        <v>73</v>
      </c>
      <c r="U14" s="224" t="s">
        <v>73</v>
      </c>
    </row>
    <row r="15" spans="1:25" ht="15" customHeight="1" x14ac:dyDescent="0.15">
      <c r="A15" s="80"/>
      <c r="B15" s="21" t="s">
        <v>29</v>
      </c>
      <c r="C15" s="224">
        <v>10.82</v>
      </c>
      <c r="D15" s="224">
        <v>10.71</v>
      </c>
      <c r="E15" s="224">
        <v>11.02</v>
      </c>
      <c r="F15" s="224">
        <v>11.56</v>
      </c>
      <c r="G15" s="224">
        <v>10.84</v>
      </c>
      <c r="H15" s="224">
        <v>12.45</v>
      </c>
      <c r="I15" s="224">
        <v>11.8</v>
      </c>
      <c r="J15" s="224">
        <v>13.52</v>
      </c>
      <c r="K15" s="224">
        <v>11.3</v>
      </c>
      <c r="L15" s="224">
        <v>14.51</v>
      </c>
      <c r="M15" s="224">
        <v>14.58</v>
      </c>
      <c r="N15" s="224">
        <v>14.74</v>
      </c>
      <c r="O15" s="224">
        <v>12.79</v>
      </c>
      <c r="P15" s="224">
        <v>14.04</v>
      </c>
      <c r="Q15" s="224">
        <v>14.06</v>
      </c>
      <c r="R15" s="224">
        <v>14</v>
      </c>
      <c r="S15" s="224">
        <v>13.22</v>
      </c>
      <c r="T15" s="224">
        <v>13.77</v>
      </c>
      <c r="U15" s="224">
        <v>14.875230109228538</v>
      </c>
      <c r="W15" s="157"/>
      <c r="X15" s="157"/>
      <c r="Y15" s="157"/>
    </row>
    <row r="16" spans="1:25" ht="15" customHeight="1" x14ac:dyDescent="0.15">
      <c r="A16" s="80"/>
      <c r="B16" s="21" t="s">
        <v>30</v>
      </c>
      <c r="C16" s="224" t="s">
        <v>73</v>
      </c>
      <c r="D16" s="224" t="s">
        <v>73</v>
      </c>
      <c r="E16" s="224" t="s">
        <v>73</v>
      </c>
      <c r="F16" s="224" t="s">
        <v>73</v>
      </c>
      <c r="G16" s="224" t="s">
        <v>73</v>
      </c>
      <c r="H16" s="224" t="s">
        <v>73</v>
      </c>
      <c r="I16" s="224" t="s">
        <v>73</v>
      </c>
      <c r="J16" s="224" t="s">
        <v>73</v>
      </c>
      <c r="K16" s="224" t="s">
        <v>73</v>
      </c>
      <c r="L16" s="224" t="s">
        <v>73</v>
      </c>
      <c r="M16" s="224" t="s">
        <v>73</v>
      </c>
      <c r="N16" s="224" t="s">
        <v>73</v>
      </c>
      <c r="O16" s="224" t="s">
        <v>73</v>
      </c>
      <c r="P16" s="224" t="s">
        <v>73</v>
      </c>
      <c r="Q16" s="224" t="s">
        <v>73</v>
      </c>
      <c r="R16" s="224" t="s">
        <v>73</v>
      </c>
      <c r="S16" s="224" t="s">
        <v>73</v>
      </c>
      <c r="T16" s="224" t="s">
        <v>73</v>
      </c>
      <c r="U16" s="224" t="s">
        <v>73</v>
      </c>
    </row>
    <row r="17" spans="1:25" ht="15" customHeight="1" x14ac:dyDescent="0.15">
      <c r="A17" s="80"/>
      <c r="B17" s="21" t="s">
        <v>31</v>
      </c>
      <c r="C17" s="224">
        <v>9.89</v>
      </c>
      <c r="D17" s="224">
        <v>9.93</v>
      </c>
      <c r="E17" s="224">
        <v>10.039999999999999</v>
      </c>
      <c r="F17" s="224">
        <v>10.27</v>
      </c>
      <c r="G17" s="224">
        <v>11.04</v>
      </c>
      <c r="H17" s="224">
        <v>9.93</v>
      </c>
      <c r="I17" s="224">
        <v>0</v>
      </c>
      <c r="J17" s="224">
        <v>14.46</v>
      </c>
      <c r="K17" s="224">
        <v>10.52</v>
      </c>
      <c r="L17" s="224">
        <v>12.44</v>
      </c>
      <c r="M17" s="224">
        <v>12.79</v>
      </c>
      <c r="N17" s="224">
        <v>12.1</v>
      </c>
      <c r="O17" s="224">
        <v>13.21</v>
      </c>
      <c r="P17" s="224">
        <v>13.43</v>
      </c>
      <c r="Q17" s="224">
        <v>13.66</v>
      </c>
      <c r="R17" s="224">
        <v>13.35</v>
      </c>
      <c r="S17" s="224">
        <v>13.56</v>
      </c>
      <c r="T17" s="224">
        <v>13.75</v>
      </c>
      <c r="U17" s="224">
        <v>13.873644046258978</v>
      </c>
      <c r="W17" s="157"/>
      <c r="X17" s="157"/>
      <c r="Y17" s="157"/>
    </row>
    <row r="18" spans="1:25" ht="15" customHeight="1" x14ac:dyDescent="0.15">
      <c r="A18" s="80"/>
      <c r="B18" s="21" t="s">
        <v>32</v>
      </c>
      <c r="C18" s="224">
        <v>11.26</v>
      </c>
      <c r="D18" s="224">
        <v>11.43</v>
      </c>
      <c r="E18" s="224">
        <v>15.45</v>
      </c>
      <c r="F18" s="224">
        <v>13.25</v>
      </c>
      <c r="G18" s="224">
        <v>9.74</v>
      </c>
      <c r="H18" s="224">
        <v>10.07</v>
      </c>
      <c r="I18" s="224">
        <v>12.3</v>
      </c>
      <c r="J18" s="224">
        <v>13</v>
      </c>
      <c r="K18" s="224">
        <v>13.24</v>
      </c>
      <c r="L18" s="224">
        <v>15.12</v>
      </c>
      <c r="M18" s="224">
        <v>14.81</v>
      </c>
      <c r="N18" s="224">
        <v>12.47</v>
      </c>
      <c r="O18" s="224">
        <v>13.58</v>
      </c>
      <c r="P18" s="224">
        <v>13.49</v>
      </c>
      <c r="Q18" s="224">
        <v>13.5</v>
      </c>
      <c r="R18" s="224">
        <v>13.37</v>
      </c>
      <c r="S18" s="224">
        <v>13.53</v>
      </c>
      <c r="T18" s="224">
        <v>14.42</v>
      </c>
      <c r="U18" s="224">
        <v>14.165866656553417</v>
      </c>
      <c r="W18" s="157"/>
      <c r="X18" s="157"/>
      <c r="Y18" s="157"/>
    </row>
    <row r="19" spans="1:25" ht="15" customHeight="1" x14ac:dyDescent="0.15">
      <c r="A19" s="80"/>
      <c r="B19" s="21" t="s">
        <v>33</v>
      </c>
      <c r="C19" s="224">
        <v>11.74</v>
      </c>
      <c r="D19" s="224">
        <v>14.42</v>
      </c>
      <c r="E19" s="224">
        <v>14.86</v>
      </c>
      <c r="F19" s="224">
        <v>16.739999999999998</v>
      </c>
      <c r="G19" s="224">
        <v>10.18</v>
      </c>
      <c r="H19" s="224">
        <v>12.56</v>
      </c>
      <c r="I19" s="224">
        <v>11.69</v>
      </c>
      <c r="J19" s="224">
        <v>13.24</v>
      </c>
      <c r="K19" s="224">
        <v>14.18</v>
      </c>
      <c r="L19" s="224">
        <v>14.96</v>
      </c>
      <c r="M19" s="224">
        <v>14.67</v>
      </c>
      <c r="N19" s="224">
        <v>18.649999999999999</v>
      </c>
      <c r="O19" s="224">
        <v>16.82</v>
      </c>
      <c r="P19" s="224">
        <v>15.98</v>
      </c>
      <c r="Q19" s="224">
        <v>15.55</v>
      </c>
      <c r="R19" s="224">
        <v>13.54</v>
      </c>
      <c r="S19" s="224">
        <v>13.89</v>
      </c>
      <c r="T19" s="224">
        <v>13.97</v>
      </c>
      <c r="U19" s="224">
        <v>13.975174463531916</v>
      </c>
      <c r="W19" s="157"/>
      <c r="X19" s="157"/>
      <c r="Y19" s="157"/>
    </row>
    <row r="20" spans="1:25" ht="15" customHeight="1" x14ac:dyDescent="0.15">
      <c r="A20" s="80"/>
      <c r="B20" s="21" t="s">
        <v>34</v>
      </c>
      <c r="C20" s="224">
        <v>9.85</v>
      </c>
      <c r="D20" s="224">
        <v>10.98</v>
      </c>
      <c r="E20" s="224">
        <v>12.3</v>
      </c>
      <c r="F20" s="224">
        <v>15.67</v>
      </c>
      <c r="G20" s="224">
        <v>7.76</v>
      </c>
      <c r="H20" s="224">
        <v>9.4</v>
      </c>
      <c r="I20" s="224">
        <v>13.46</v>
      </c>
      <c r="J20" s="224">
        <v>11.73</v>
      </c>
      <c r="K20" s="224">
        <v>11.5</v>
      </c>
      <c r="L20" s="224">
        <v>14.12</v>
      </c>
      <c r="M20" s="224">
        <v>14.51</v>
      </c>
      <c r="N20" s="224">
        <v>14.98</v>
      </c>
      <c r="O20" s="224">
        <v>16.79</v>
      </c>
      <c r="P20" s="224">
        <v>15.1</v>
      </c>
      <c r="Q20" s="224">
        <v>15.78</v>
      </c>
      <c r="R20" s="224">
        <v>14.05</v>
      </c>
      <c r="S20" s="224">
        <v>13.83</v>
      </c>
      <c r="T20" s="224">
        <v>13.92</v>
      </c>
      <c r="U20" s="224">
        <v>13.99356539678322</v>
      </c>
      <c r="W20" s="157"/>
      <c r="X20" s="157"/>
      <c r="Y20" s="157"/>
    </row>
    <row r="21" spans="1:25" ht="15" customHeight="1" x14ac:dyDescent="0.15">
      <c r="A21" s="80"/>
      <c r="B21" s="21" t="s">
        <v>35</v>
      </c>
      <c r="C21" s="224">
        <v>10.98</v>
      </c>
      <c r="D21" s="224">
        <v>11.83</v>
      </c>
      <c r="E21" s="224">
        <v>14.9</v>
      </c>
      <c r="F21" s="224">
        <v>16.04</v>
      </c>
      <c r="G21" s="224">
        <v>9.52</v>
      </c>
      <c r="H21" s="224">
        <v>11.98</v>
      </c>
      <c r="I21" s="224">
        <v>13.8</v>
      </c>
      <c r="J21" s="224">
        <v>13.34</v>
      </c>
      <c r="K21" s="224">
        <v>11.94</v>
      </c>
      <c r="L21" s="224">
        <v>16.940000000000001</v>
      </c>
      <c r="M21" s="224">
        <v>16.93</v>
      </c>
      <c r="N21" s="224">
        <v>16.170000000000002</v>
      </c>
      <c r="O21" s="224">
        <v>16.38</v>
      </c>
      <c r="P21" s="224">
        <v>15.81</v>
      </c>
      <c r="Q21" s="224">
        <v>17.03</v>
      </c>
      <c r="R21" s="224">
        <v>13.96</v>
      </c>
      <c r="S21" s="224">
        <v>16.57</v>
      </c>
      <c r="T21" s="224">
        <v>16.54</v>
      </c>
      <c r="U21" s="224">
        <v>16.632764223609417</v>
      </c>
      <c r="W21" s="157"/>
      <c r="X21" s="157"/>
      <c r="Y21" s="157"/>
    </row>
    <row r="22" spans="1:25" ht="15" customHeight="1" x14ac:dyDescent="0.15">
      <c r="A22" s="80"/>
      <c r="B22" s="21" t="s">
        <v>36</v>
      </c>
      <c r="C22" s="224">
        <v>11.23</v>
      </c>
      <c r="D22" s="224">
        <v>12.41</v>
      </c>
      <c r="E22" s="224">
        <v>13.35</v>
      </c>
      <c r="F22" s="224">
        <v>14</v>
      </c>
      <c r="G22" s="224">
        <v>9.7899999999999991</v>
      </c>
      <c r="H22" s="224">
        <v>12.56</v>
      </c>
      <c r="I22" s="224">
        <v>14.7</v>
      </c>
      <c r="J22" s="224">
        <v>13.58</v>
      </c>
      <c r="K22" s="224">
        <v>10.64</v>
      </c>
      <c r="L22" s="224">
        <v>13.26</v>
      </c>
      <c r="M22" s="224">
        <v>13.62</v>
      </c>
      <c r="N22" s="224">
        <v>13.74</v>
      </c>
      <c r="O22" s="224">
        <v>14.86</v>
      </c>
      <c r="P22" s="224">
        <v>14.59</v>
      </c>
      <c r="Q22" s="224">
        <v>15.08</v>
      </c>
      <c r="R22" s="224">
        <v>14.63</v>
      </c>
      <c r="S22" s="224">
        <v>14.74</v>
      </c>
      <c r="T22" s="224">
        <v>14.79</v>
      </c>
      <c r="U22" s="224">
        <v>14.811843043055312</v>
      </c>
      <c r="W22" s="157"/>
      <c r="X22" s="157"/>
      <c r="Y22" s="157"/>
    </row>
    <row r="23" spans="1:25" ht="15" customHeight="1" x14ac:dyDescent="0.15">
      <c r="A23" s="80"/>
      <c r="B23" s="21" t="s">
        <v>37</v>
      </c>
      <c r="C23" s="224">
        <v>10.6</v>
      </c>
      <c r="D23" s="224">
        <v>11.26</v>
      </c>
      <c r="E23" s="224">
        <v>16.18</v>
      </c>
      <c r="F23" s="224">
        <v>15.45</v>
      </c>
      <c r="G23" s="224">
        <v>11.29</v>
      </c>
      <c r="H23" s="224">
        <v>10.01</v>
      </c>
      <c r="I23" s="224">
        <v>13.41</v>
      </c>
      <c r="J23" s="224">
        <v>11.35</v>
      </c>
      <c r="K23" s="224">
        <v>11.04</v>
      </c>
      <c r="L23" s="224">
        <v>12.8</v>
      </c>
      <c r="M23" s="224">
        <v>14.49</v>
      </c>
      <c r="N23" s="224">
        <v>13.75</v>
      </c>
      <c r="O23" s="224">
        <v>14.35</v>
      </c>
      <c r="P23" s="224">
        <v>14.59</v>
      </c>
      <c r="Q23" s="224">
        <v>15.43</v>
      </c>
      <c r="R23" s="224">
        <v>14.54</v>
      </c>
      <c r="S23" s="224">
        <v>14.7</v>
      </c>
      <c r="T23" s="224">
        <v>14.85</v>
      </c>
      <c r="U23" s="224">
        <v>14.804164827990338</v>
      </c>
      <c r="W23" s="157"/>
      <c r="X23" s="157"/>
      <c r="Y23" s="157"/>
    </row>
    <row r="24" spans="1:25" ht="15" customHeight="1" x14ac:dyDescent="0.15">
      <c r="A24" s="80"/>
      <c r="B24" s="21" t="s">
        <v>38</v>
      </c>
      <c r="C24" s="224">
        <v>10.49</v>
      </c>
      <c r="D24" s="224">
        <v>10.24</v>
      </c>
      <c r="E24" s="224">
        <v>10.44</v>
      </c>
      <c r="F24" s="224">
        <v>11.84</v>
      </c>
      <c r="G24" s="224">
        <v>9.2899999999999991</v>
      </c>
      <c r="H24" s="224">
        <v>8.67</v>
      </c>
      <c r="I24" s="224">
        <v>11.73</v>
      </c>
      <c r="J24" s="224">
        <v>7.47</v>
      </c>
      <c r="K24" s="224">
        <v>12.79</v>
      </c>
      <c r="L24" s="224">
        <v>12.86</v>
      </c>
      <c r="M24" s="224">
        <v>13.01</v>
      </c>
      <c r="N24" s="224">
        <v>14.21</v>
      </c>
      <c r="O24" s="224">
        <v>11.18</v>
      </c>
      <c r="P24" s="224">
        <v>12.73</v>
      </c>
      <c r="Q24" s="224">
        <v>13</v>
      </c>
      <c r="R24" s="224">
        <v>12.94</v>
      </c>
      <c r="S24" s="224">
        <v>12.35</v>
      </c>
      <c r="T24" s="224">
        <v>13.1</v>
      </c>
      <c r="U24" s="224">
        <v>12.913133965680803</v>
      </c>
      <c r="W24" s="157"/>
      <c r="X24" s="157"/>
      <c r="Y24" s="157"/>
    </row>
    <row r="25" spans="1:25" ht="15" customHeight="1" x14ac:dyDescent="0.15">
      <c r="A25" s="80"/>
      <c r="B25" s="79" t="s">
        <v>39</v>
      </c>
      <c r="C25" s="224">
        <v>9.82</v>
      </c>
      <c r="D25" s="224">
        <v>9.7200000000000006</v>
      </c>
      <c r="E25" s="224">
        <v>10.11</v>
      </c>
      <c r="F25" s="224">
        <v>11.28</v>
      </c>
      <c r="G25" s="224">
        <v>11.19</v>
      </c>
      <c r="H25" s="224">
        <v>11.32</v>
      </c>
      <c r="I25" s="224">
        <v>11.84</v>
      </c>
      <c r="J25" s="224">
        <v>11.88</v>
      </c>
      <c r="K25" s="224">
        <v>12.25</v>
      </c>
      <c r="L25" s="224">
        <v>13.41</v>
      </c>
      <c r="M25" s="224">
        <v>12.82</v>
      </c>
      <c r="N25" s="224">
        <v>12.74</v>
      </c>
      <c r="O25" s="224">
        <v>12.46</v>
      </c>
      <c r="P25" s="224">
        <v>12.51</v>
      </c>
      <c r="Q25" s="224">
        <v>12.55</v>
      </c>
      <c r="R25" s="224">
        <v>12.9</v>
      </c>
      <c r="S25" s="224">
        <v>12.57</v>
      </c>
      <c r="T25" s="224">
        <v>12.83</v>
      </c>
      <c r="U25" s="224">
        <v>12.814404491789366</v>
      </c>
      <c r="W25" s="157"/>
      <c r="X25" s="157"/>
      <c r="Y25" s="157"/>
    </row>
    <row r="26" spans="1:25" ht="15" customHeight="1" x14ac:dyDescent="0.15">
      <c r="A26" s="80"/>
      <c r="B26" s="21" t="s">
        <v>42</v>
      </c>
      <c r="C26" s="224">
        <v>11.93</v>
      </c>
      <c r="D26" s="224">
        <v>12.26</v>
      </c>
      <c r="E26" s="224">
        <v>13.75</v>
      </c>
      <c r="F26" s="224">
        <v>14.91</v>
      </c>
      <c r="G26" s="224">
        <v>12.27</v>
      </c>
      <c r="H26" s="224">
        <v>13.19</v>
      </c>
      <c r="I26" s="224">
        <v>14.22</v>
      </c>
      <c r="J26" s="224">
        <v>15.28</v>
      </c>
      <c r="K26" s="224">
        <v>17.690000000000001</v>
      </c>
      <c r="L26" s="224">
        <v>17.899999999999999</v>
      </c>
      <c r="M26" s="224">
        <v>16.46</v>
      </c>
      <c r="N26" s="224">
        <v>14.68</v>
      </c>
      <c r="O26" s="224">
        <v>13.21</v>
      </c>
      <c r="P26" s="224">
        <v>14.6</v>
      </c>
      <c r="Q26" s="224">
        <v>14.44</v>
      </c>
      <c r="R26" s="224">
        <v>14.37</v>
      </c>
      <c r="S26" s="224">
        <v>14.78</v>
      </c>
      <c r="T26" s="224">
        <v>14.83</v>
      </c>
      <c r="U26" s="224">
        <v>14.902155457231506</v>
      </c>
      <c r="W26" s="157"/>
      <c r="X26" s="157"/>
      <c r="Y26" s="157"/>
    </row>
    <row r="27" spans="1:25" ht="15" customHeight="1" x14ac:dyDescent="0.15">
      <c r="A27" s="80"/>
      <c r="B27" s="79" t="s">
        <v>43</v>
      </c>
      <c r="C27" s="224">
        <v>13.19</v>
      </c>
      <c r="D27" s="224">
        <v>13.8</v>
      </c>
      <c r="E27" s="224">
        <v>14.68</v>
      </c>
      <c r="F27" s="224">
        <v>15.76</v>
      </c>
      <c r="G27" s="224">
        <v>13.22</v>
      </c>
      <c r="H27" s="224">
        <v>13.99</v>
      </c>
      <c r="I27" s="224">
        <v>15.63</v>
      </c>
      <c r="J27" s="224">
        <v>15.86</v>
      </c>
      <c r="K27" s="224">
        <v>17.22</v>
      </c>
      <c r="L27" s="224">
        <v>17.78</v>
      </c>
      <c r="M27" s="224">
        <v>17.7</v>
      </c>
      <c r="N27" s="224">
        <v>18.809999999999999</v>
      </c>
      <c r="O27" s="224">
        <v>14.84</v>
      </c>
      <c r="P27" s="224">
        <v>19.68</v>
      </c>
      <c r="Q27" s="224">
        <v>17.03</v>
      </c>
      <c r="R27" s="224">
        <v>13.42</v>
      </c>
      <c r="S27" s="224">
        <v>14.54</v>
      </c>
      <c r="T27" s="224">
        <v>14.86</v>
      </c>
      <c r="U27" s="224">
        <v>14.829924607133139</v>
      </c>
      <c r="W27" s="157"/>
      <c r="X27" s="157"/>
      <c r="Y27" s="157"/>
    </row>
    <row r="28" spans="1:25" ht="15" customHeight="1" x14ac:dyDescent="0.15">
      <c r="A28" s="31"/>
      <c r="B28" s="21" t="s">
        <v>44</v>
      </c>
      <c r="C28" s="224" t="s">
        <v>73</v>
      </c>
      <c r="D28" s="224" t="s">
        <v>73</v>
      </c>
      <c r="E28" s="224" t="s">
        <v>73</v>
      </c>
      <c r="F28" s="224" t="s">
        <v>73</v>
      </c>
      <c r="G28" s="224" t="s">
        <v>73</v>
      </c>
      <c r="H28" s="224" t="s">
        <v>73</v>
      </c>
      <c r="I28" s="224" t="s">
        <v>73</v>
      </c>
      <c r="J28" s="224" t="s">
        <v>73</v>
      </c>
      <c r="K28" s="224" t="s">
        <v>73</v>
      </c>
      <c r="L28" s="224" t="s">
        <v>73</v>
      </c>
      <c r="M28" s="224" t="s">
        <v>73</v>
      </c>
      <c r="N28" s="224" t="s">
        <v>73</v>
      </c>
      <c r="O28" s="224" t="s">
        <v>73</v>
      </c>
      <c r="P28" s="224" t="s">
        <v>73</v>
      </c>
      <c r="Q28" s="224" t="s">
        <v>73</v>
      </c>
      <c r="R28" s="224" t="s">
        <v>73</v>
      </c>
      <c r="S28" s="224" t="s">
        <v>73</v>
      </c>
      <c r="T28" s="224" t="s">
        <v>73</v>
      </c>
      <c r="U28" s="224" t="s">
        <v>73</v>
      </c>
    </row>
    <row r="29" spans="1:25" ht="15" customHeight="1" x14ac:dyDescent="0.15">
      <c r="A29" s="32"/>
      <c r="B29" s="32" t="s">
        <v>45</v>
      </c>
      <c r="C29" s="224" t="s">
        <v>73</v>
      </c>
      <c r="D29" s="224" t="s">
        <v>73</v>
      </c>
      <c r="E29" s="224" t="s">
        <v>73</v>
      </c>
      <c r="F29" s="224" t="s">
        <v>73</v>
      </c>
      <c r="G29" s="224" t="s">
        <v>73</v>
      </c>
      <c r="H29" s="224" t="s">
        <v>73</v>
      </c>
      <c r="I29" s="224" t="s">
        <v>73</v>
      </c>
      <c r="J29" s="224" t="s">
        <v>73</v>
      </c>
      <c r="K29" s="224" t="s">
        <v>73</v>
      </c>
      <c r="L29" s="224" t="s">
        <v>73</v>
      </c>
      <c r="M29" s="224" t="s">
        <v>73</v>
      </c>
      <c r="N29" s="224" t="s">
        <v>73</v>
      </c>
      <c r="O29" s="224" t="s">
        <v>73</v>
      </c>
      <c r="P29" s="224" t="s">
        <v>73</v>
      </c>
      <c r="Q29" s="224" t="s">
        <v>73</v>
      </c>
      <c r="R29" s="224" t="s">
        <v>73</v>
      </c>
      <c r="S29" s="224" t="s">
        <v>73</v>
      </c>
      <c r="T29" s="224" t="s">
        <v>73</v>
      </c>
      <c r="U29" s="224" t="s">
        <v>73</v>
      </c>
    </row>
    <row r="30" spans="1:25" ht="15" customHeight="1" x14ac:dyDescent="0.15">
      <c r="A30" s="39"/>
      <c r="B30" s="39" t="s">
        <v>46</v>
      </c>
      <c r="C30" s="224" t="s">
        <v>73</v>
      </c>
      <c r="D30" s="224" t="s">
        <v>73</v>
      </c>
      <c r="E30" s="224" t="s">
        <v>73</v>
      </c>
      <c r="F30" s="224" t="s">
        <v>73</v>
      </c>
      <c r="G30" s="224" t="s">
        <v>73</v>
      </c>
      <c r="H30" s="224" t="s">
        <v>73</v>
      </c>
      <c r="I30" s="224" t="s">
        <v>73</v>
      </c>
      <c r="J30" s="224" t="s">
        <v>73</v>
      </c>
      <c r="K30" s="224" t="s">
        <v>73</v>
      </c>
      <c r="L30" s="224" t="s">
        <v>73</v>
      </c>
      <c r="M30" s="224" t="s">
        <v>73</v>
      </c>
      <c r="N30" s="224" t="s">
        <v>73</v>
      </c>
      <c r="O30" s="224" t="s">
        <v>73</v>
      </c>
      <c r="P30" s="224" t="s">
        <v>73</v>
      </c>
      <c r="Q30" s="224" t="s">
        <v>73</v>
      </c>
      <c r="R30" s="224" t="s">
        <v>73</v>
      </c>
      <c r="S30" s="224" t="s">
        <v>73</v>
      </c>
      <c r="T30" s="224" t="s">
        <v>73</v>
      </c>
      <c r="U30" s="224" t="s">
        <v>73</v>
      </c>
    </row>
    <row r="31" spans="1:25" ht="15" customHeight="1" thickBot="1" x14ac:dyDescent="0.2">
      <c r="A31" s="36"/>
      <c r="B31" s="451" t="s">
        <v>47</v>
      </c>
      <c r="C31" s="452" t="s">
        <v>73</v>
      </c>
      <c r="D31" s="452" t="s">
        <v>73</v>
      </c>
      <c r="E31" s="452" t="s">
        <v>73</v>
      </c>
      <c r="F31" s="452" t="s">
        <v>73</v>
      </c>
      <c r="G31" s="452" t="s">
        <v>73</v>
      </c>
      <c r="H31" s="452" t="s">
        <v>73</v>
      </c>
      <c r="I31" s="452" t="s">
        <v>73</v>
      </c>
      <c r="J31" s="452" t="s">
        <v>73</v>
      </c>
      <c r="K31" s="452" t="s">
        <v>73</v>
      </c>
      <c r="L31" s="452" t="s">
        <v>73</v>
      </c>
      <c r="M31" s="452" t="s">
        <v>73</v>
      </c>
      <c r="N31" s="452" t="s">
        <v>73</v>
      </c>
      <c r="O31" s="452" t="s">
        <v>73</v>
      </c>
      <c r="P31" s="452" t="s">
        <v>73</v>
      </c>
      <c r="Q31" s="452" t="s">
        <v>73</v>
      </c>
      <c r="R31" s="452" t="s">
        <v>73</v>
      </c>
      <c r="S31" s="452" t="s">
        <v>73</v>
      </c>
      <c r="T31" s="452" t="s">
        <v>73</v>
      </c>
      <c r="U31" s="452" t="s">
        <v>73</v>
      </c>
    </row>
    <row r="32" spans="1:25" ht="11.1" customHeight="1" x14ac:dyDescent="0.15">
      <c r="A32" s="550" t="s">
        <v>350</v>
      </c>
      <c r="B32" s="548"/>
      <c r="C32" s="874"/>
      <c r="D32" s="874"/>
      <c r="E32" s="874"/>
      <c r="F32" s="874"/>
      <c r="G32" s="874"/>
      <c r="H32" s="874"/>
      <c r="I32" s="490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</row>
    <row r="33" spans="1:21" ht="9" customHeight="1" x14ac:dyDescent="0.15">
      <c r="A33" s="550" t="s">
        <v>321</v>
      </c>
      <c r="B33" s="548"/>
      <c r="C33" s="874"/>
      <c r="D33" s="874"/>
      <c r="E33" s="874"/>
      <c r="F33" s="874"/>
      <c r="G33" s="874"/>
      <c r="H33" s="874"/>
      <c r="I33" s="490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</row>
    <row r="34" spans="1:21" ht="9" customHeight="1" x14ac:dyDescent="0.15">
      <c r="A34" s="548" t="s">
        <v>320</v>
      </c>
      <c r="B34" s="552"/>
      <c r="C34" s="874"/>
      <c r="D34" s="874"/>
      <c r="E34" s="874"/>
      <c r="F34" s="874"/>
      <c r="G34" s="874"/>
      <c r="H34" s="874"/>
      <c r="I34" s="490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44">
    <tabColor theme="9" tint="0.59999389629810485"/>
  </sheetPr>
  <dimension ref="A2:U62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6" width="8.25" style="79" customWidth="1"/>
    <col min="27" max="16384" width="7" style="79"/>
  </cols>
  <sheetData>
    <row r="2" spans="1:21" ht="17.25" customHeight="1" x14ac:dyDescent="0.25">
      <c r="A2" s="216" t="s">
        <v>449</v>
      </c>
      <c r="B2" s="217"/>
    </row>
    <row r="3" spans="1:21" ht="13.35" customHeight="1" x14ac:dyDescent="0.15">
      <c r="A3" s="218" t="s">
        <v>216</v>
      </c>
      <c r="B3" s="218"/>
    </row>
    <row r="4" spans="1:21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1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1" ht="18" customHeight="1" x14ac:dyDescent="0.15">
      <c r="A6" s="1030" t="s">
        <v>93</v>
      </c>
      <c r="B6" s="1030"/>
      <c r="C6" s="662">
        <f>(C8+C9+C10+C11+C12+C13+C14+C15+C16+C17+C18+C19+C20+C21+C22+C23+C24+C25+C26+C27+C28+C29+C30+C31)</f>
        <v>1269979</v>
      </c>
      <c r="D6" s="662">
        <f>(D8+D9+D10+D11+D12+D13+D14+D15+D16+D17+D18+D19+D20+D21+D22+D23+D24+D25+D26+D27+D28+D29+D30+D31)</f>
        <v>1256101</v>
      </c>
      <c r="E6" s="663">
        <v>1274425</v>
      </c>
      <c r="F6" s="663">
        <v>1262782</v>
      </c>
      <c r="G6" s="663">
        <v>1237593</v>
      </c>
      <c r="H6" s="663">
        <v>1245169</v>
      </c>
      <c r="I6" s="663">
        <v>1226612</v>
      </c>
      <c r="J6" s="663">
        <v>1194404</v>
      </c>
      <c r="K6" s="663">
        <v>1234089</v>
      </c>
      <c r="L6" s="663">
        <v>1211917</v>
      </c>
      <c r="M6" s="663">
        <v>1194708</v>
      </c>
      <c r="N6" s="663">
        <v>1105018</v>
      </c>
      <c r="O6" s="663">
        <v>1106201</v>
      </c>
      <c r="P6" s="663">
        <v>1093043</v>
      </c>
      <c r="Q6" s="663">
        <v>1089699</v>
      </c>
      <c r="R6" s="663">
        <v>1092770.6666666667</v>
      </c>
      <c r="S6" s="663">
        <f>SUM(S15:S27)</f>
        <v>1075425</v>
      </c>
      <c r="T6" s="663">
        <f>SUM(T15:T27)</f>
        <v>1069410.8</v>
      </c>
      <c r="U6" s="663">
        <f>SUM(U15:U27)</f>
        <v>1071971</v>
      </c>
    </row>
    <row r="7" spans="1:21" ht="3" customHeight="1" x14ac:dyDescent="0.15">
      <c r="A7" s="80"/>
      <c r="B7" s="81"/>
      <c r="C7" s="209"/>
      <c r="D7" s="209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</row>
    <row r="8" spans="1:21" ht="15" customHeight="1" x14ac:dyDescent="0.15">
      <c r="A8" s="80"/>
      <c r="B8" s="21" t="s">
        <v>19</v>
      </c>
      <c r="C8" s="208">
        <v>0</v>
      </c>
      <c r="D8" s="208">
        <v>0</v>
      </c>
      <c r="E8" s="598" t="s">
        <v>220</v>
      </c>
      <c r="F8" s="598" t="s">
        <v>220</v>
      </c>
      <c r="G8" s="598" t="s">
        <v>220</v>
      </c>
      <c r="H8" s="598" t="s">
        <v>220</v>
      </c>
      <c r="I8" s="598" t="s">
        <v>220</v>
      </c>
      <c r="J8" s="598" t="s">
        <v>220</v>
      </c>
      <c r="K8" s="598" t="s">
        <v>220</v>
      </c>
      <c r="L8" s="598" t="s">
        <v>220</v>
      </c>
      <c r="M8" s="598" t="s">
        <v>220</v>
      </c>
      <c r="N8" s="598" t="s">
        <v>220</v>
      </c>
      <c r="O8" s="598" t="s">
        <v>220</v>
      </c>
      <c r="P8" s="598" t="s">
        <v>220</v>
      </c>
      <c r="Q8" s="598" t="s">
        <v>220</v>
      </c>
      <c r="R8" s="598" t="s">
        <v>220</v>
      </c>
      <c r="S8" s="598" t="s">
        <v>220</v>
      </c>
      <c r="T8" s="598" t="s">
        <v>220</v>
      </c>
      <c r="U8" s="598" t="s">
        <v>220</v>
      </c>
    </row>
    <row r="9" spans="1:21" ht="15" customHeight="1" x14ac:dyDescent="0.15">
      <c r="A9" s="80"/>
      <c r="B9" s="21" t="s">
        <v>20</v>
      </c>
      <c r="C9" s="208">
        <v>0</v>
      </c>
      <c r="D9" s="208">
        <v>0</v>
      </c>
      <c r="E9" s="598" t="s">
        <v>220</v>
      </c>
      <c r="F9" s="598" t="s">
        <v>220</v>
      </c>
      <c r="G9" s="598" t="s">
        <v>220</v>
      </c>
      <c r="H9" s="598" t="s">
        <v>220</v>
      </c>
      <c r="I9" s="598" t="s">
        <v>220</v>
      </c>
      <c r="J9" s="598" t="s">
        <v>220</v>
      </c>
      <c r="K9" s="598" t="s">
        <v>220</v>
      </c>
      <c r="L9" s="598" t="s">
        <v>220</v>
      </c>
      <c r="M9" s="598" t="s">
        <v>220</v>
      </c>
      <c r="N9" s="598" t="s">
        <v>220</v>
      </c>
      <c r="O9" s="598" t="s">
        <v>220</v>
      </c>
      <c r="P9" s="598" t="s">
        <v>220</v>
      </c>
      <c r="Q9" s="598" t="s">
        <v>220</v>
      </c>
      <c r="R9" s="598" t="s">
        <v>220</v>
      </c>
      <c r="S9" s="598" t="s">
        <v>220</v>
      </c>
      <c r="T9" s="598" t="s">
        <v>220</v>
      </c>
      <c r="U9" s="598" t="s">
        <v>220</v>
      </c>
    </row>
    <row r="10" spans="1:21" ht="15" customHeight="1" x14ac:dyDescent="0.15">
      <c r="A10" s="80"/>
      <c r="B10" s="21" t="s">
        <v>21</v>
      </c>
      <c r="C10" s="208">
        <v>0</v>
      </c>
      <c r="D10" s="208">
        <v>0</v>
      </c>
      <c r="E10" s="598" t="s">
        <v>220</v>
      </c>
      <c r="F10" s="598" t="s">
        <v>220</v>
      </c>
      <c r="G10" s="598" t="s">
        <v>220</v>
      </c>
      <c r="H10" s="598" t="s">
        <v>220</v>
      </c>
      <c r="I10" s="598" t="s">
        <v>220</v>
      </c>
      <c r="J10" s="598" t="s">
        <v>220</v>
      </c>
      <c r="K10" s="598" t="s">
        <v>220</v>
      </c>
      <c r="L10" s="598" t="s">
        <v>220</v>
      </c>
      <c r="M10" s="598" t="s">
        <v>220</v>
      </c>
      <c r="N10" s="598" t="s">
        <v>220</v>
      </c>
      <c r="O10" s="598" t="s">
        <v>220</v>
      </c>
      <c r="P10" s="598" t="s">
        <v>220</v>
      </c>
      <c r="Q10" s="598" t="s">
        <v>220</v>
      </c>
      <c r="R10" s="598" t="s">
        <v>220</v>
      </c>
      <c r="S10" s="598" t="s">
        <v>220</v>
      </c>
      <c r="T10" s="598" t="s">
        <v>220</v>
      </c>
      <c r="U10" s="598" t="s">
        <v>220</v>
      </c>
    </row>
    <row r="11" spans="1:21" ht="15" customHeight="1" x14ac:dyDescent="0.15">
      <c r="A11" s="80"/>
      <c r="B11" s="21" t="s">
        <v>22</v>
      </c>
      <c r="C11" s="208">
        <v>0</v>
      </c>
      <c r="D11" s="208">
        <v>0</v>
      </c>
      <c r="E11" s="598" t="s">
        <v>220</v>
      </c>
      <c r="F11" s="598" t="s">
        <v>220</v>
      </c>
      <c r="G11" s="598" t="s">
        <v>220</v>
      </c>
      <c r="H11" s="598" t="s">
        <v>220</v>
      </c>
      <c r="I11" s="598" t="s">
        <v>220</v>
      </c>
      <c r="J11" s="598" t="s">
        <v>220</v>
      </c>
      <c r="K11" s="598" t="s">
        <v>220</v>
      </c>
      <c r="L11" s="598" t="s">
        <v>220</v>
      </c>
      <c r="M11" s="598" t="s">
        <v>220</v>
      </c>
      <c r="N11" s="598" t="s">
        <v>220</v>
      </c>
      <c r="O11" s="598" t="s">
        <v>220</v>
      </c>
      <c r="P11" s="598" t="s">
        <v>220</v>
      </c>
      <c r="Q11" s="598" t="s">
        <v>220</v>
      </c>
      <c r="R11" s="598" t="s">
        <v>220</v>
      </c>
      <c r="S11" s="598" t="s">
        <v>220</v>
      </c>
      <c r="T11" s="598" t="s">
        <v>220</v>
      </c>
      <c r="U11" s="598" t="s">
        <v>220</v>
      </c>
    </row>
    <row r="12" spans="1:21" ht="15" customHeight="1" x14ac:dyDescent="0.15">
      <c r="A12" s="80"/>
      <c r="B12" s="21" t="s">
        <v>23</v>
      </c>
      <c r="C12" s="208">
        <v>0</v>
      </c>
      <c r="D12" s="208">
        <v>0</v>
      </c>
      <c r="E12" s="598" t="s">
        <v>220</v>
      </c>
      <c r="F12" s="598" t="s">
        <v>220</v>
      </c>
      <c r="G12" s="598" t="s">
        <v>220</v>
      </c>
      <c r="H12" s="598" t="s">
        <v>220</v>
      </c>
      <c r="I12" s="598" t="s">
        <v>220</v>
      </c>
      <c r="J12" s="598" t="s">
        <v>220</v>
      </c>
      <c r="K12" s="598" t="s">
        <v>220</v>
      </c>
      <c r="L12" s="598" t="s">
        <v>220</v>
      </c>
      <c r="M12" s="598" t="s">
        <v>220</v>
      </c>
      <c r="N12" s="598" t="s">
        <v>220</v>
      </c>
      <c r="O12" s="598" t="s">
        <v>220</v>
      </c>
      <c r="P12" s="598" t="s">
        <v>220</v>
      </c>
      <c r="Q12" s="598" t="s">
        <v>220</v>
      </c>
      <c r="R12" s="598" t="s">
        <v>220</v>
      </c>
      <c r="S12" s="598" t="s">
        <v>220</v>
      </c>
      <c r="T12" s="598" t="s">
        <v>220</v>
      </c>
      <c r="U12" s="598" t="s">
        <v>220</v>
      </c>
    </row>
    <row r="13" spans="1:21" ht="15" customHeight="1" x14ac:dyDescent="0.15">
      <c r="A13" s="80"/>
      <c r="B13" s="21" t="s">
        <v>27</v>
      </c>
      <c r="C13" s="208">
        <v>0</v>
      </c>
      <c r="D13" s="208">
        <v>0</v>
      </c>
      <c r="E13" s="598" t="s">
        <v>220</v>
      </c>
      <c r="F13" s="598" t="s">
        <v>220</v>
      </c>
      <c r="G13" s="598" t="s">
        <v>220</v>
      </c>
      <c r="H13" s="598" t="s">
        <v>220</v>
      </c>
      <c r="I13" s="598" t="s">
        <v>220</v>
      </c>
      <c r="J13" s="598" t="s">
        <v>220</v>
      </c>
      <c r="K13" s="598" t="s">
        <v>220</v>
      </c>
      <c r="L13" s="598" t="s">
        <v>220</v>
      </c>
      <c r="M13" s="598" t="s">
        <v>220</v>
      </c>
      <c r="N13" s="598" t="s">
        <v>220</v>
      </c>
      <c r="O13" s="598" t="s">
        <v>220</v>
      </c>
      <c r="P13" s="598" t="s">
        <v>220</v>
      </c>
      <c r="Q13" s="598" t="s">
        <v>220</v>
      </c>
      <c r="R13" s="598" t="s">
        <v>220</v>
      </c>
      <c r="S13" s="598" t="s">
        <v>220</v>
      </c>
      <c r="T13" s="598" t="s">
        <v>220</v>
      </c>
      <c r="U13" s="598" t="s">
        <v>220</v>
      </c>
    </row>
    <row r="14" spans="1:21" ht="15" customHeight="1" x14ac:dyDescent="0.15">
      <c r="A14" s="80"/>
      <c r="B14" s="21" t="s">
        <v>28</v>
      </c>
      <c r="C14" s="208">
        <v>1500</v>
      </c>
      <c r="D14" s="208">
        <v>0</v>
      </c>
      <c r="E14" s="598" t="s">
        <v>220</v>
      </c>
      <c r="F14" s="598" t="s">
        <v>220</v>
      </c>
      <c r="G14" s="598" t="s">
        <v>220</v>
      </c>
      <c r="H14" s="598" t="s">
        <v>220</v>
      </c>
      <c r="I14" s="598" t="s">
        <v>220</v>
      </c>
      <c r="J14" s="598" t="s">
        <v>220</v>
      </c>
      <c r="K14" s="598" t="s">
        <v>220</v>
      </c>
      <c r="L14" s="598" t="s">
        <v>220</v>
      </c>
      <c r="M14" s="598" t="s">
        <v>220</v>
      </c>
      <c r="N14" s="598" t="s">
        <v>220</v>
      </c>
      <c r="O14" s="598" t="s">
        <v>220</v>
      </c>
      <c r="P14" s="598" t="s">
        <v>220</v>
      </c>
      <c r="Q14" s="598" t="s">
        <v>220</v>
      </c>
      <c r="R14" s="598" t="s">
        <v>220</v>
      </c>
      <c r="S14" s="598" t="s">
        <v>220</v>
      </c>
      <c r="T14" s="598" t="s">
        <v>220</v>
      </c>
      <c r="U14" s="598" t="s">
        <v>220</v>
      </c>
    </row>
    <row r="15" spans="1:21" ht="15" customHeight="1" x14ac:dyDescent="0.15">
      <c r="A15" s="80"/>
      <c r="B15" s="21" t="s">
        <v>29</v>
      </c>
      <c r="C15" s="208">
        <v>21456</v>
      </c>
      <c r="D15" s="208">
        <v>23600</v>
      </c>
      <c r="E15" s="90">
        <v>23748</v>
      </c>
      <c r="F15" s="90">
        <v>21894</v>
      </c>
      <c r="G15" s="90">
        <v>22000</v>
      </c>
      <c r="H15" s="90">
        <v>22540</v>
      </c>
      <c r="I15" s="90">
        <v>22202</v>
      </c>
      <c r="J15" s="90">
        <v>23710</v>
      </c>
      <c r="K15" s="90">
        <v>23890</v>
      </c>
      <c r="L15" s="90">
        <v>24487</v>
      </c>
      <c r="M15" s="492">
        <v>24111</v>
      </c>
      <c r="N15" s="492">
        <v>20152</v>
      </c>
      <c r="O15" s="492">
        <v>21904</v>
      </c>
      <c r="P15" s="492">
        <v>22126</v>
      </c>
      <c r="Q15" s="492">
        <v>21780</v>
      </c>
      <c r="R15" s="492">
        <v>19780</v>
      </c>
      <c r="S15" s="492">
        <v>18780</v>
      </c>
      <c r="T15" s="492">
        <v>19280</v>
      </c>
      <c r="U15" s="492">
        <v>18780</v>
      </c>
    </row>
    <row r="16" spans="1:21" ht="15" customHeight="1" x14ac:dyDescent="0.15">
      <c r="A16" s="80"/>
      <c r="B16" s="21" t="s">
        <v>30</v>
      </c>
      <c r="C16" s="208">
        <v>0</v>
      </c>
      <c r="D16" s="208">
        <v>0</v>
      </c>
      <c r="E16" s="598" t="s">
        <v>220</v>
      </c>
      <c r="F16" s="598" t="s">
        <v>220</v>
      </c>
      <c r="G16" s="598" t="s">
        <v>220</v>
      </c>
      <c r="H16" s="598" t="s">
        <v>220</v>
      </c>
      <c r="I16" s="598" t="s">
        <v>220</v>
      </c>
      <c r="J16" s="598" t="s">
        <v>220</v>
      </c>
      <c r="K16" s="598" t="s">
        <v>220</v>
      </c>
      <c r="L16" s="598" t="s">
        <v>220</v>
      </c>
      <c r="M16" s="598" t="s">
        <v>220</v>
      </c>
      <c r="N16" s="598" t="s">
        <v>220</v>
      </c>
      <c r="O16" s="598" t="s">
        <v>220</v>
      </c>
      <c r="P16" s="598" t="s">
        <v>220</v>
      </c>
      <c r="Q16" s="598" t="s">
        <v>220</v>
      </c>
      <c r="R16" s="598" t="s">
        <v>220</v>
      </c>
      <c r="S16" s="598" t="s">
        <v>220</v>
      </c>
      <c r="T16" s="598" t="s">
        <v>220</v>
      </c>
      <c r="U16" s="598" t="s">
        <v>220</v>
      </c>
    </row>
    <row r="17" spans="1:21" ht="15" customHeight="1" x14ac:dyDescent="0.15">
      <c r="A17" s="80"/>
      <c r="B17" s="21" t="s">
        <v>31</v>
      </c>
      <c r="C17" s="208">
        <v>6405</v>
      </c>
      <c r="D17" s="208">
        <v>0</v>
      </c>
      <c r="E17" s="598" t="s">
        <v>220</v>
      </c>
      <c r="F17" s="598" t="s">
        <v>220</v>
      </c>
      <c r="G17" s="598" t="s">
        <v>220</v>
      </c>
      <c r="H17" s="598" t="s">
        <v>220</v>
      </c>
      <c r="I17" s="598" t="s">
        <v>220</v>
      </c>
      <c r="J17" s="90">
        <v>3750</v>
      </c>
      <c r="K17" s="90">
        <v>3800</v>
      </c>
      <c r="L17" s="90">
        <v>4000</v>
      </c>
      <c r="M17" s="492">
        <v>3500</v>
      </c>
      <c r="N17" s="492">
        <v>3450</v>
      </c>
      <c r="O17" s="492">
        <v>3530</v>
      </c>
      <c r="P17" s="492">
        <v>3495</v>
      </c>
      <c r="Q17" s="492">
        <v>3512.5</v>
      </c>
      <c r="R17" s="492">
        <v>3460</v>
      </c>
      <c r="S17" s="492">
        <v>3485</v>
      </c>
      <c r="T17" s="492">
        <v>3472.5</v>
      </c>
      <c r="U17" s="492">
        <v>3479</v>
      </c>
    </row>
    <row r="18" spans="1:21" ht="15" customHeight="1" x14ac:dyDescent="0.15">
      <c r="A18" s="80"/>
      <c r="B18" s="21" t="s">
        <v>32</v>
      </c>
      <c r="C18" s="208">
        <v>44590</v>
      </c>
      <c r="D18" s="208">
        <v>43194</v>
      </c>
      <c r="E18" s="90">
        <v>44310</v>
      </c>
      <c r="F18" s="90">
        <v>43124</v>
      </c>
      <c r="G18" s="90">
        <v>40880</v>
      </c>
      <c r="H18" s="90">
        <v>38635</v>
      </c>
      <c r="I18" s="90">
        <v>35755</v>
      </c>
      <c r="J18" s="90">
        <v>34591</v>
      </c>
      <c r="K18" s="90">
        <v>33297</v>
      </c>
      <c r="L18" s="90">
        <v>33924</v>
      </c>
      <c r="M18" s="492">
        <v>33584</v>
      </c>
      <c r="N18" s="492">
        <v>33250</v>
      </c>
      <c r="O18" s="492">
        <v>44169</v>
      </c>
      <c r="P18" s="492">
        <v>43590</v>
      </c>
      <c r="Q18" s="492">
        <v>43879.5</v>
      </c>
      <c r="R18" s="492">
        <v>44677</v>
      </c>
      <c r="S18" s="492">
        <v>44276</v>
      </c>
      <c r="T18" s="492">
        <v>44476.5</v>
      </c>
      <c r="U18" s="492">
        <v>44377</v>
      </c>
    </row>
    <row r="19" spans="1:21" ht="15" customHeight="1" x14ac:dyDescent="0.15">
      <c r="A19" s="80"/>
      <c r="B19" s="21" t="s">
        <v>33</v>
      </c>
      <c r="C19" s="208">
        <v>38340</v>
      </c>
      <c r="D19" s="208">
        <v>36650</v>
      </c>
      <c r="E19" s="90">
        <v>38340</v>
      </c>
      <c r="F19" s="90">
        <v>40385</v>
      </c>
      <c r="G19" s="90">
        <v>39200</v>
      </c>
      <c r="H19" s="90">
        <v>37583</v>
      </c>
      <c r="I19" s="90">
        <v>40495</v>
      </c>
      <c r="J19" s="90">
        <v>60081</v>
      </c>
      <c r="K19" s="90">
        <v>51560</v>
      </c>
      <c r="L19" s="90">
        <v>52446</v>
      </c>
      <c r="M19" s="492">
        <v>52954</v>
      </c>
      <c r="N19" s="492">
        <v>52868</v>
      </c>
      <c r="O19" s="492">
        <v>59605</v>
      </c>
      <c r="P19" s="492">
        <v>62556</v>
      </c>
      <c r="Q19" s="492">
        <v>67302</v>
      </c>
      <c r="R19" s="492">
        <v>65597</v>
      </c>
      <c r="S19" s="492">
        <v>63128</v>
      </c>
      <c r="T19" s="492">
        <v>64362.5</v>
      </c>
      <c r="U19" s="492">
        <v>74625</v>
      </c>
    </row>
    <row r="20" spans="1:21" ht="15" customHeight="1" x14ac:dyDescent="0.15">
      <c r="A20" s="80"/>
      <c r="B20" s="21" t="s">
        <v>34</v>
      </c>
      <c r="C20" s="208">
        <v>133333</v>
      </c>
      <c r="D20" s="208">
        <v>134065</v>
      </c>
      <c r="E20" s="90">
        <v>133670</v>
      </c>
      <c r="F20" s="90">
        <v>129100</v>
      </c>
      <c r="G20" s="90">
        <v>130864</v>
      </c>
      <c r="H20" s="90">
        <v>132206</v>
      </c>
      <c r="I20" s="90">
        <v>130987</v>
      </c>
      <c r="J20" s="90">
        <v>131420</v>
      </c>
      <c r="K20" s="90">
        <v>141096</v>
      </c>
      <c r="L20" s="90">
        <v>143295</v>
      </c>
      <c r="M20" s="492">
        <v>139124</v>
      </c>
      <c r="N20" s="492">
        <v>131758</v>
      </c>
      <c r="O20" s="492">
        <v>127731</v>
      </c>
      <c r="P20" s="492">
        <v>128540</v>
      </c>
      <c r="Q20" s="492">
        <v>131322</v>
      </c>
      <c r="R20" s="492">
        <v>129197.66666666667</v>
      </c>
      <c r="S20" s="492">
        <v>129587</v>
      </c>
      <c r="T20" s="492">
        <v>129392.3</v>
      </c>
      <c r="U20" s="492">
        <v>129490</v>
      </c>
    </row>
    <row r="21" spans="1:21" ht="15" customHeight="1" x14ac:dyDescent="0.15">
      <c r="A21" s="80"/>
      <c r="B21" s="21" t="s">
        <v>35</v>
      </c>
      <c r="C21" s="208">
        <v>115265</v>
      </c>
      <c r="D21" s="208">
        <v>116940</v>
      </c>
      <c r="E21" s="90">
        <v>114410</v>
      </c>
      <c r="F21" s="90">
        <v>112650</v>
      </c>
      <c r="G21" s="90">
        <v>108990</v>
      </c>
      <c r="H21" s="90">
        <v>105753</v>
      </c>
      <c r="I21" s="90">
        <v>107261</v>
      </c>
      <c r="J21" s="90">
        <v>106033</v>
      </c>
      <c r="K21" s="90">
        <v>101370</v>
      </c>
      <c r="L21" s="90">
        <v>102450</v>
      </c>
      <c r="M21" s="492">
        <v>99937</v>
      </c>
      <c r="N21" s="492">
        <v>91070</v>
      </c>
      <c r="O21" s="492">
        <v>87181</v>
      </c>
      <c r="P21" s="492">
        <v>90122</v>
      </c>
      <c r="Q21" s="492">
        <v>88209</v>
      </c>
      <c r="R21" s="492">
        <v>87209</v>
      </c>
      <c r="S21" s="492">
        <v>94372</v>
      </c>
      <c r="T21" s="492">
        <v>94914</v>
      </c>
      <c r="U21" s="492">
        <v>87938</v>
      </c>
    </row>
    <row r="22" spans="1:21" ht="15" customHeight="1" x14ac:dyDescent="0.15">
      <c r="A22" s="80"/>
      <c r="B22" s="21" t="s">
        <v>36</v>
      </c>
      <c r="C22" s="208">
        <v>40508</v>
      </c>
      <c r="D22" s="208">
        <v>36448</v>
      </c>
      <c r="E22" s="90">
        <v>42803</v>
      </c>
      <c r="F22" s="90">
        <v>39301</v>
      </c>
      <c r="G22" s="90">
        <v>39600</v>
      </c>
      <c r="H22" s="90">
        <v>39732</v>
      </c>
      <c r="I22" s="90">
        <v>38737</v>
      </c>
      <c r="J22" s="90">
        <v>37450</v>
      </c>
      <c r="K22" s="90">
        <v>36980</v>
      </c>
      <c r="L22" s="90">
        <v>37027</v>
      </c>
      <c r="M22" s="492">
        <v>37704</v>
      </c>
      <c r="N22" s="492">
        <v>39589</v>
      </c>
      <c r="O22" s="492">
        <v>38640</v>
      </c>
      <c r="P22" s="492">
        <v>38670</v>
      </c>
      <c r="Q22" s="492">
        <v>38655</v>
      </c>
      <c r="R22" s="492">
        <v>38655</v>
      </c>
      <c r="S22" s="492">
        <v>38059</v>
      </c>
      <c r="T22" s="492">
        <v>38357</v>
      </c>
      <c r="U22" s="492">
        <v>38208</v>
      </c>
    </row>
    <row r="23" spans="1:21" ht="15" customHeight="1" x14ac:dyDescent="0.15">
      <c r="A23" s="80"/>
      <c r="B23" s="21" t="s">
        <v>37</v>
      </c>
      <c r="C23" s="208">
        <v>18555</v>
      </c>
      <c r="D23" s="208">
        <v>18980</v>
      </c>
      <c r="E23" s="90">
        <v>14575</v>
      </c>
      <c r="F23" s="90">
        <v>19865</v>
      </c>
      <c r="G23" s="90">
        <v>18404</v>
      </c>
      <c r="H23" s="90">
        <v>20680</v>
      </c>
      <c r="I23" s="90">
        <v>20968</v>
      </c>
      <c r="J23" s="90">
        <v>21445</v>
      </c>
      <c r="K23" s="90">
        <v>27998</v>
      </c>
      <c r="L23" s="90">
        <v>27046</v>
      </c>
      <c r="M23" s="492">
        <v>28326</v>
      </c>
      <c r="N23" s="492">
        <v>29742</v>
      </c>
      <c r="O23" s="492">
        <v>28405</v>
      </c>
      <c r="P23" s="492">
        <v>28405</v>
      </c>
      <c r="Q23" s="492">
        <v>28405</v>
      </c>
      <c r="R23" s="492">
        <v>28405</v>
      </c>
      <c r="S23" s="492">
        <v>28397</v>
      </c>
      <c r="T23" s="492">
        <v>28401</v>
      </c>
      <c r="U23" s="492">
        <v>28399</v>
      </c>
    </row>
    <row r="24" spans="1:21" ht="15" customHeight="1" x14ac:dyDescent="0.15">
      <c r="A24" s="80"/>
      <c r="B24" s="21" t="s">
        <v>38</v>
      </c>
      <c r="C24" s="208">
        <v>128288</v>
      </c>
      <c r="D24" s="208">
        <v>119003</v>
      </c>
      <c r="E24" s="90">
        <v>129320</v>
      </c>
      <c r="F24" s="90">
        <v>134210</v>
      </c>
      <c r="G24" s="90">
        <v>121678</v>
      </c>
      <c r="H24" s="90">
        <v>131132</v>
      </c>
      <c r="I24" s="90">
        <v>136942</v>
      </c>
      <c r="J24" s="90">
        <v>127960</v>
      </c>
      <c r="K24" s="90">
        <v>150209</v>
      </c>
      <c r="L24" s="90">
        <v>136915</v>
      </c>
      <c r="M24" s="492">
        <v>129387</v>
      </c>
      <c r="N24" s="492">
        <v>95020</v>
      </c>
      <c r="O24" s="492">
        <v>85162</v>
      </c>
      <c r="P24" s="492">
        <v>82871</v>
      </c>
      <c r="Q24" s="492">
        <v>79754</v>
      </c>
      <c r="R24" s="492">
        <v>78570</v>
      </c>
      <c r="S24" s="492">
        <v>78681</v>
      </c>
      <c r="T24" s="492">
        <v>78476</v>
      </c>
      <c r="U24" s="492">
        <v>78579</v>
      </c>
    </row>
    <row r="25" spans="1:21" ht="15" customHeight="1" x14ac:dyDescent="0.15">
      <c r="A25" s="80"/>
      <c r="B25" s="21" t="s">
        <v>39</v>
      </c>
      <c r="C25" s="208">
        <v>51610</v>
      </c>
      <c r="D25" s="208">
        <v>57945</v>
      </c>
      <c r="E25" s="90">
        <v>58370</v>
      </c>
      <c r="F25" s="90">
        <v>66971</v>
      </c>
      <c r="G25" s="90">
        <v>65430</v>
      </c>
      <c r="H25" s="90">
        <v>63065</v>
      </c>
      <c r="I25" s="90">
        <v>61554</v>
      </c>
      <c r="J25" s="90">
        <v>63014</v>
      </c>
      <c r="K25" s="90">
        <v>67160</v>
      </c>
      <c r="L25" s="90">
        <v>67839</v>
      </c>
      <c r="M25" s="492">
        <v>69980</v>
      </c>
      <c r="N25" s="492">
        <v>73479</v>
      </c>
      <c r="O25" s="492">
        <v>72980</v>
      </c>
      <c r="P25" s="492">
        <v>72241</v>
      </c>
      <c r="Q25" s="492">
        <v>72610.5</v>
      </c>
      <c r="R25" s="492">
        <v>72240</v>
      </c>
      <c r="S25" s="492">
        <v>72280</v>
      </c>
      <c r="T25" s="492">
        <v>72260</v>
      </c>
      <c r="U25" s="492">
        <v>72271</v>
      </c>
    </row>
    <row r="26" spans="1:21" ht="15" customHeight="1" x14ac:dyDescent="0.15">
      <c r="A26" s="80"/>
      <c r="B26" s="21" t="s">
        <v>42</v>
      </c>
      <c r="C26" s="208">
        <v>233219</v>
      </c>
      <c r="D26" s="208">
        <v>235396</v>
      </c>
      <c r="E26" s="90">
        <v>237789</v>
      </c>
      <c r="F26" s="90">
        <v>209672</v>
      </c>
      <c r="G26" s="90">
        <v>201287</v>
      </c>
      <c r="H26" s="90">
        <v>201473</v>
      </c>
      <c r="I26" s="90">
        <v>184421</v>
      </c>
      <c r="J26" s="90">
        <v>179650</v>
      </c>
      <c r="K26" s="90">
        <v>161609</v>
      </c>
      <c r="L26" s="90">
        <v>158708</v>
      </c>
      <c r="M26" s="492">
        <v>152251</v>
      </c>
      <c r="N26" s="492">
        <v>139859</v>
      </c>
      <c r="O26" s="492">
        <v>142064</v>
      </c>
      <c r="P26" s="492">
        <v>150238</v>
      </c>
      <c r="Q26" s="492">
        <v>150801</v>
      </c>
      <c r="R26" s="492">
        <v>148034</v>
      </c>
      <c r="S26" s="492">
        <v>144965</v>
      </c>
      <c r="T26" s="492">
        <v>139394</v>
      </c>
      <c r="U26" s="492">
        <v>138750</v>
      </c>
    </row>
    <row r="27" spans="1:21" ht="15" customHeight="1" x14ac:dyDescent="0.15">
      <c r="A27" s="80"/>
      <c r="B27" s="21" t="s">
        <v>43</v>
      </c>
      <c r="C27" s="208">
        <v>436910</v>
      </c>
      <c r="D27" s="208">
        <v>433880</v>
      </c>
      <c r="E27" s="90">
        <v>437090</v>
      </c>
      <c r="F27" s="90">
        <v>445610</v>
      </c>
      <c r="G27" s="90">
        <v>449260</v>
      </c>
      <c r="H27" s="90">
        <v>452370</v>
      </c>
      <c r="I27" s="90">
        <v>447290</v>
      </c>
      <c r="J27" s="90">
        <v>405300</v>
      </c>
      <c r="K27" s="90">
        <v>435120</v>
      </c>
      <c r="L27" s="90">
        <v>423780</v>
      </c>
      <c r="M27" s="492">
        <v>423850</v>
      </c>
      <c r="N27" s="492">
        <v>394780</v>
      </c>
      <c r="O27" s="492">
        <v>394830</v>
      </c>
      <c r="P27" s="492">
        <v>370270</v>
      </c>
      <c r="Q27" s="492">
        <v>369690</v>
      </c>
      <c r="R27" s="492">
        <v>369725</v>
      </c>
      <c r="S27" s="492">
        <v>359415</v>
      </c>
      <c r="T27" s="492">
        <v>356625</v>
      </c>
      <c r="U27" s="492">
        <v>357075</v>
      </c>
    </row>
    <row r="28" spans="1:21" ht="15" customHeight="1" x14ac:dyDescent="0.15">
      <c r="A28" s="80"/>
      <c r="B28" s="79" t="s">
        <v>44</v>
      </c>
      <c r="C28" s="208">
        <v>0</v>
      </c>
      <c r="D28" s="208">
        <v>0</v>
      </c>
      <c r="E28" s="598" t="s">
        <v>220</v>
      </c>
      <c r="F28" s="598" t="s">
        <v>220</v>
      </c>
      <c r="G28" s="598" t="s">
        <v>220</v>
      </c>
      <c r="H28" s="598" t="s">
        <v>220</v>
      </c>
      <c r="I28" s="598" t="s">
        <v>220</v>
      </c>
      <c r="J28" s="598" t="s">
        <v>220</v>
      </c>
      <c r="K28" s="598" t="s">
        <v>220</v>
      </c>
      <c r="L28" s="598" t="s">
        <v>220</v>
      </c>
      <c r="M28" s="598" t="s">
        <v>220</v>
      </c>
      <c r="N28" s="598" t="s">
        <v>220</v>
      </c>
      <c r="O28" s="598" t="s">
        <v>220</v>
      </c>
      <c r="P28" s="598" t="s">
        <v>220</v>
      </c>
      <c r="Q28" s="598" t="s">
        <v>220</v>
      </c>
      <c r="R28" s="598" t="s">
        <v>220</v>
      </c>
      <c r="S28" s="598" t="s">
        <v>220</v>
      </c>
      <c r="T28" s="598" t="s">
        <v>220</v>
      </c>
      <c r="U28" s="598" t="s">
        <v>220</v>
      </c>
    </row>
    <row r="29" spans="1:21" ht="15" customHeight="1" x14ac:dyDescent="0.15">
      <c r="A29" s="80"/>
      <c r="B29" s="21" t="s">
        <v>45</v>
      </c>
      <c r="C29" s="208">
        <v>0</v>
      </c>
      <c r="D29" s="208">
        <v>0</v>
      </c>
      <c r="E29" s="598" t="s">
        <v>220</v>
      </c>
      <c r="F29" s="598" t="s">
        <v>220</v>
      </c>
      <c r="G29" s="598" t="s">
        <v>220</v>
      </c>
      <c r="H29" s="598" t="s">
        <v>220</v>
      </c>
      <c r="I29" s="598" t="s">
        <v>220</v>
      </c>
      <c r="J29" s="598" t="s">
        <v>220</v>
      </c>
      <c r="K29" s="598" t="s">
        <v>220</v>
      </c>
      <c r="L29" s="598" t="s">
        <v>220</v>
      </c>
      <c r="M29" s="598" t="s">
        <v>220</v>
      </c>
      <c r="N29" s="598" t="s">
        <v>220</v>
      </c>
      <c r="O29" s="598" t="s">
        <v>220</v>
      </c>
      <c r="P29" s="598" t="s">
        <v>220</v>
      </c>
      <c r="Q29" s="598" t="s">
        <v>220</v>
      </c>
      <c r="R29" s="598" t="s">
        <v>220</v>
      </c>
      <c r="S29" s="598" t="s">
        <v>220</v>
      </c>
      <c r="T29" s="598" t="s">
        <v>220</v>
      </c>
      <c r="U29" s="598" t="s">
        <v>220</v>
      </c>
    </row>
    <row r="30" spans="1:21" ht="15" customHeight="1" x14ac:dyDescent="0.15">
      <c r="A30" s="80"/>
      <c r="B30" s="21" t="s">
        <v>46</v>
      </c>
      <c r="C30" s="208">
        <v>0</v>
      </c>
      <c r="D30" s="208">
        <v>0</v>
      </c>
      <c r="E30" s="598" t="s">
        <v>220</v>
      </c>
      <c r="F30" s="598" t="s">
        <v>220</v>
      </c>
      <c r="G30" s="598" t="s">
        <v>220</v>
      </c>
      <c r="H30" s="598" t="s">
        <v>220</v>
      </c>
      <c r="I30" s="598" t="s">
        <v>220</v>
      </c>
      <c r="J30" s="598" t="s">
        <v>220</v>
      </c>
      <c r="K30" s="598" t="s">
        <v>220</v>
      </c>
      <c r="L30" s="598" t="s">
        <v>220</v>
      </c>
      <c r="M30" s="598" t="s">
        <v>220</v>
      </c>
      <c r="N30" s="598" t="s">
        <v>220</v>
      </c>
      <c r="O30" s="598" t="s">
        <v>220</v>
      </c>
      <c r="P30" s="598" t="s">
        <v>220</v>
      </c>
      <c r="Q30" s="598" t="s">
        <v>220</v>
      </c>
      <c r="R30" s="598" t="s">
        <v>220</v>
      </c>
      <c r="S30" s="598" t="s">
        <v>220</v>
      </c>
      <c r="T30" s="598" t="s">
        <v>220</v>
      </c>
      <c r="U30" s="598" t="s">
        <v>220</v>
      </c>
    </row>
    <row r="31" spans="1:21" ht="15" customHeight="1" thickBot="1" x14ac:dyDescent="0.2">
      <c r="A31" s="85"/>
      <c r="B31" s="453" t="s">
        <v>47</v>
      </c>
      <c r="C31" s="457">
        <v>0</v>
      </c>
      <c r="D31" s="457">
        <v>0</v>
      </c>
      <c r="E31" s="599" t="s">
        <v>220</v>
      </c>
      <c r="F31" s="599" t="s">
        <v>220</v>
      </c>
      <c r="G31" s="599" t="s">
        <v>220</v>
      </c>
      <c r="H31" s="599" t="s">
        <v>220</v>
      </c>
      <c r="I31" s="599" t="s">
        <v>220</v>
      </c>
      <c r="J31" s="599" t="s">
        <v>220</v>
      </c>
      <c r="K31" s="599" t="s">
        <v>220</v>
      </c>
      <c r="L31" s="599" t="s">
        <v>220</v>
      </c>
      <c r="M31" s="599" t="s">
        <v>220</v>
      </c>
      <c r="N31" s="599" t="s">
        <v>220</v>
      </c>
      <c r="O31" s="599" t="s">
        <v>220</v>
      </c>
      <c r="P31" s="599" t="s">
        <v>220</v>
      </c>
      <c r="Q31" s="599" t="s">
        <v>220</v>
      </c>
      <c r="R31" s="599" t="s">
        <v>220</v>
      </c>
      <c r="S31" s="599" t="s">
        <v>220</v>
      </c>
      <c r="T31" s="599" t="s">
        <v>220</v>
      </c>
      <c r="U31" s="599" t="s">
        <v>220</v>
      </c>
    </row>
    <row r="32" spans="1:21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  <c r="R35" s="81"/>
      <c r="S35" s="81"/>
      <c r="T35" s="81"/>
      <c r="U35" s="81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  <c r="R36" s="81"/>
      <c r="S36" s="81"/>
      <c r="T36" s="81"/>
      <c r="U36" s="81"/>
    </row>
    <row r="37" spans="1:21" ht="13.35" customHeight="1" x14ac:dyDescent="0.15">
      <c r="U37" s="81"/>
    </row>
    <row r="38" spans="1:21" ht="13.35" customHeight="1" x14ac:dyDescent="0.15">
      <c r="U38" s="81"/>
    </row>
    <row r="39" spans="1:21" ht="13.35" customHeight="1" x14ac:dyDescent="0.15">
      <c r="U39" s="81"/>
    </row>
    <row r="40" spans="1:21" ht="13.35" customHeight="1" x14ac:dyDescent="0.15">
      <c r="U40" s="81"/>
    </row>
    <row r="41" spans="1:21" ht="13.35" customHeight="1" x14ac:dyDescent="0.15">
      <c r="U41" s="81"/>
    </row>
    <row r="42" spans="1:21" ht="13.35" customHeight="1" x14ac:dyDescent="0.15">
      <c r="U42" s="81"/>
    </row>
    <row r="43" spans="1:21" ht="13.35" customHeight="1" x14ac:dyDescent="0.15">
      <c r="U43" s="81"/>
    </row>
    <row r="44" spans="1:21" ht="13.35" customHeight="1" x14ac:dyDescent="0.15">
      <c r="U44" s="81"/>
    </row>
    <row r="45" spans="1:21" ht="13.35" customHeight="1" x14ac:dyDescent="0.15">
      <c r="U45" s="81"/>
    </row>
    <row r="46" spans="1:21" ht="13.35" customHeight="1" x14ac:dyDescent="0.15">
      <c r="U46" s="81"/>
    </row>
    <row r="47" spans="1:21" ht="13.35" customHeight="1" x14ac:dyDescent="0.15">
      <c r="U47" s="81"/>
    </row>
    <row r="48" spans="1:21" ht="13.35" customHeight="1" x14ac:dyDescent="0.15">
      <c r="U48" s="81"/>
    </row>
    <row r="49" spans="21:21" ht="13.35" customHeight="1" x14ac:dyDescent="0.15">
      <c r="U49" s="81"/>
    </row>
    <row r="50" spans="21:21" ht="13.35" customHeight="1" x14ac:dyDescent="0.15">
      <c r="U50" s="81"/>
    </row>
    <row r="51" spans="21:21" ht="13.35" customHeight="1" x14ac:dyDescent="0.15">
      <c r="U51" s="81"/>
    </row>
    <row r="52" spans="21:21" ht="13.35" customHeight="1" x14ac:dyDescent="0.15">
      <c r="U52" s="81"/>
    </row>
    <row r="53" spans="21:21" ht="13.35" customHeight="1" x14ac:dyDescent="0.15">
      <c r="U53" s="81"/>
    </row>
    <row r="54" spans="21:21" ht="13.35" customHeight="1" x14ac:dyDescent="0.15">
      <c r="U54" s="81"/>
    </row>
    <row r="55" spans="21:21" ht="13.35" customHeight="1" x14ac:dyDescent="0.15">
      <c r="U55" s="81"/>
    </row>
    <row r="56" spans="21:21" ht="13.35" customHeight="1" x14ac:dyDescent="0.15">
      <c r="U56" s="81"/>
    </row>
    <row r="57" spans="21:21" ht="13.35" customHeight="1" x14ac:dyDescent="0.15">
      <c r="U57" s="81"/>
    </row>
    <row r="58" spans="21:21" ht="13.35" customHeight="1" x14ac:dyDescent="0.15">
      <c r="U58" s="81"/>
    </row>
    <row r="59" spans="21:21" ht="13.35" customHeight="1" x14ac:dyDescent="0.15">
      <c r="U59" s="81"/>
    </row>
    <row r="60" spans="21:21" ht="13.35" customHeight="1" x14ac:dyDescent="0.15">
      <c r="U60" s="81"/>
    </row>
    <row r="61" spans="21:21" ht="13.35" customHeight="1" x14ac:dyDescent="0.15">
      <c r="U61" s="81"/>
    </row>
    <row r="62" spans="21:21" ht="13.35" customHeight="1" x14ac:dyDescent="0.15">
      <c r="U62" s="81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45">
    <tabColor theme="9" tint="0.59999389629810485"/>
  </sheetPr>
  <dimension ref="A2:W36"/>
  <sheetViews>
    <sheetView showGridLines="0" topLeftCell="A2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8" width="8.25" style="79" customWidth="1"/>
    <col min="29" max="16384" width="7" style="79"/>
  </cols>
  <sheetData>
    <row r="2" spans="1:23" ht="17.25" customHeight="1" x14ac:dyDescent="0.25">
      <c r="A2" s="216" t="s">
        <v>450</v>
      </c>
      <c r="B2" s="217"/>
    </row>
    <row r="3" spans="1:23" ht="13.35" customHeight="1" x14ac:dyDescent="0.15">
      <c r="A3" s="218" t="s">
        <v>219</v>
      </c>
      <c r="B3" s="218"/>
    </row>
    <row r="4" spans="1:23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3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3" ht="18" customHeight="1" x14ac:dyDescent="0.15">
      <c r="A6" s="1030" t="s">
        <v>93</v>
      </c>
      <c r="B6" s="1030"/>
      <c r="C6" s="665">
        <f>(C8+C9+C10+C11+C12+C13+C14+C15+C16+C17+C18+C19+C20+C21+C22+C23+C24+C25+C26+C27+C28+C29+C30+C31)</f>
        <v>112106</v>
      </c>
      <c r="D6" s="665">
        <f>(D8+D9+D10+D11+D12+D13+D14+D15+D16+D17+D18+D19+D20+D21+D22+D23+D24+D25+D26+D27+D28+D29+D30+D31)</f>
        <v>113801</v>
      </c>
      <c r="E6" s="662">
        <v>118399</v>
      </c>
      <c r="F6" s="662">
        <v>119237</v>
      </c>
      <c r="G6" s="662">
        <v>127316</v>
      </c>
      <c r="H6" s="662">
        <v>123384</v>
      </c>
      <c r="I6" s="662">
        <v>128346</v>
      </c>
      <c r="J6" s="662">
        <v>130530</v>
      </c>
      <c r="K6" s="662">
        <v>125729</v>
      </c>
      <c r="L6" s="662">
        <v>123360</v>
      </c>
      <c r="M6" s="662">
        <v>119806</v>
      </c>
      <c r="N6" s="662">
        <v>119195</v>
      </c>
      <c r="O6" s="662">
        <v>120748</v>
      </c>
      <c r="P6" s="662">
        <v>119726</v>
      </c>
      <c r="Q6" s="662">
        <f>SUM(Q8:Q31)</f>
        <v>115794.0344341668</v>
      </c>
      <c r="R6" s="662">
        <f>SUM(R8:R31)</f>
        <v>113685.48</v>
      </c>
      <c r="S6" s="662">
        <f>SUM(S8:S31)</f>
        <v>117682.3</v>
      </c>
      <c r="T6" s="662">
        <f>SUM(T8:T31)</f>
        <v>118241.3</v>
      </c>
      <c r="U6" s="662">
        <f>SUM(U8:U31)</f>
        <v>120200</v>
      </c>
    </row>
    <row r="7" spans="1:23" ht="3" customHeight="1" x14ac:dyDescent="0.15">
      <c r="A7" s="80"/>
      <c r="B7" s="81"/>
      <c r="C7" s="219"/>
      <c r="D7" s="21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</row>
    <row r="8" spans="1:23" ht="15" customHeight="1" x14ac:dyDescent="0.15">
      <c r="A8" s="80"/>
      <c r="B8" s="21" t="s">
        <v>19</v>
      </c>
      <c r="C8" s="225">
        <v>0</v>
      </c>
      <c r="D8" s="225">
        <v>0</v>
      </c>
      <c r="E8" s="210" t="s">
        <v>220</v>
      </c>
      <c r="F8" s="210" t="s">
        <v>220</v>
      </c>
      <c r="G8" s="210" t="s">
        <v>220</v>
      </c>
      <c r="H8" s="210" t="s">
        <v>220</v>
      </c>
      <c r="I8" s="210" t="s">
        <v>220</v>
      </c>
      <c r="J8" s="210" t="s">
        <v>220</v>
      </c>
      <c r="K8" s="210" t="s">
        <v>220</v>
      </c>
      <c r="L8" s="210" t="s">
        <v>220</v>
      </c>
      <c r="M8" s="210" t="s">
        <v>220</v>
      </c>
      <c r="N8" s="210" t="s">
        <v>220</v>
      </c>
      <c r="O8" s="210" t="s">
        <v>220</v>
      </c>
      <c r="P8" s="210" t="s">
        <v>220</v>
      </c>
      <c r="Q8" s="210">
        <v>4</v>
      </c>
      <c r="R8" s="210" t="s">
        <v>220</v>
      </c>
      <c r="S8" s="210" t="s">
        <v>220</v>
      </c>
      <c r="T8" s="210" t="s">
        <v>220</v>
      </c>
      <c r="U8" s="210" t="s">
        <v>220</v>
      </c>
    </row>
    <row r="9" spans="1:23" ht="15" customHeight="1" x14ac:dyDescent="0.15">
      <c r="A9" s="80"/>
      <c r="B9" s="21" t="s">
        <v>20</v>
      </c>
      <c r="C9" s="225">
        <v>0</v>
      </c>
      <c r="D9" s="225">
        <v>0</v>
      </c>
      <c r="E9" s="210" t="s">
        <v>220</v>
      </c>
      <c r="F9" s="210" t="s">
        <v>220</v>
      </c>
      <c r="G9" s="210" t="s">
        <v>220</v>
      </c>
      <c r="H9" s="210" t="s">
        <v>220</v>
      </c>
      <c r="I9" s="210" t="s">
        <v>220</v>
      </c>
      <c r="J9" s="210" t="s">
        <v>220</v>
      </c>
      <c r="K9" s="210" t="s">
        <v>220</v>
      </c>
      <c r="L9" s="210" t="s">
        <v>220</v>
      </c>
      <c r="M9" s="210" t="s">
        <v>220</v>
      </c>
      <c r="N9" s="210" t="s">
        <v>220</v>
      </c>
      <c r="O9" s="210" t="s">
        <v>220</v>
      </c>
      <c r="P9" s="210" t="s">
        <v>220</v>
      </c>
      <c r="Q9" s="210" t="s">
        <v>220</v>
      </c>
      <c r="R9" s="210" t="s">
        <v>220</v>
      </c>
      <c r="S9" s="210" t="s">
        <v>220</v>
      </c>
      <c r="T9" s="210" t="s">
        <v>220</v>
      </c>
      <c r="U9" s="210" t="s">
        <v>220</v>
      </c>
      <c r="W9" s="87"/>
    </row>
    <row r="10" spans="1:23" ht="15" customHeight="1" x14ac:dyDescent="0.15">
      <c r="A10" s="80"/>
      <c r="B10" s="21" t="s">
        <v>21</v>
      </c>
      <c r="C10" s="225">
        <v>0</v>
      </c>
      <c r="D10" s="225">
        <v>0</v>
      </c>
      <c r="E10" s="210" t="s">
        <v>220</v>
      </c>
      <c r="F10" s="210" t="s">
        <v>220</v>
      </c>
      <c r="G10" s="210" t="s">
        <v>220</v>
      </c>
      <c r="H10" s="210" t="s">
        <v>220</v>
      </c>
      <c r="I10" s="210" t="s">
        <v>220</v>
      </c>
      <c r="J10" s="210" t="s">
        <v>220</v>
      </c>
      <c r="K10" s="210" t="s">
        <v>220</v>
      </c>
      <c r="L10" s="210" t="s">
        <v>220</v>
      </c>
      <c r="M10" s="210" t="s">
        <v>220</v>
      </c>
      <c r="N10" s="210" t="s">
        <v>220</v>
      </c>
      <c r="O10" s="210" t="s">
        <v>220</v>
      </c>
      <c r="P10" s="210" t="s">
        <v>220</v>
      </c>
      <c r="Q10" s="210" t="s">
        <v>220</v>
      </c>
      <c r="R10" s="210" t="s">
        <v>220</v>
      </c>
      <c r="S10" s="210" t="s">
        <v>220</v>
      </c>
      <c r="T10" s="210" t="s">
        <v>220</v>
      </c>
      <c r="U10" s="210" t="s">
        <v>220</v>
      </c>
      <c r="W10" s="87"/>
    </row>
    <row r="11" spans="1:23" ht="15" customHeight="1" x14ac:dyDescent="0.15">
      <c r="A11" s="80"/>
      <c r="B11" s="21" t="s">
        <v>22</v>
      </c>
      <c r="C11" s="225">
        <v>0</v>
      </c>
      <c r="D11" s="225">
        <v>0</v>
      </c>
      <c r="E11" s="210" t="s">
        <v>220</v>
      </c>
      <c r="F11" s="210" t="s">
        <v>220</v>
      </c>
      <c r="G11" s="210" t="s">
        <v>220</v>
      </c>
      <c r="H11" s="210" t="s">
        <v>220</v>
      </c>
      <c r="I11" s="210" t="s">
        <v>220</v>
      </c>
      <c r="J11" s="210" t="s">
        <v>220</v>
      </c>
      <c r="K11" s="210" t="s">
        <v>220</v>
      </c>
      <c r="L11" s="210" t="s">
        <v>220</v>
      </c>
      <c r="M11" s="210" t="s">
        <v>220</v>
      </c>
      <c r="N11" s="210" t="s">
        <v>220</v>
      </c>
      <c r="O11" s="210" t="s">
        <v>220</v>
      </c>
      <c r="P11" s="210" t="s">
        <v>220</v>
      </c>
      <c r="Q11" s="210" t="s">
        <v>220</v>
      </c>
      <c r="R11" s="210" t="s">
        <v>220</v>
      </c>
      <c r="S11" s="210" t="s">
        <v>220</v>
      </c>
      <c r="T11" s="210" t="s">
        <v>220</v>
      </c>
      <c r="U11" s="210" t="s">
        <v>220</v>
      </c>
      <c r="W11" s="87"/>
    </row>
    <row r="12" spans="1:23" ht="15" customHeight="1" x14ac:dyDescent="0.15">
      <c r="A12" s="80"/>
      <c r="B12" s="21" t="s">
        <v>23</v>
      </c>
      <c r="C12" s="225">
        <v>0</v>
      </c>
      <c r="D12" s="225">
        <v>0</v>
      </c>
      <c r="E12" s="210" t="s">
        <v>220</v>
      </c>
      <c r="F12" s="210" t="s">
        <v>220</v>
      </c>
      <c r="G12" s="210" t="s">
        <v>220</v>
      </c>
      <c r="H12" s="210" t="s">
        <v>220</v>
      </c>
      <c r="I12" s="210" t="s">
        <v>220</v>
      </c>
      <c r="J12" s="210" t="s">
        <v>220</v>
      </c>
      <c r="K12" s="210" t="s">
        <v>220</v>
      </c>
      <c r="L12" s="210" t="s">
        <v>220</v>
      </c>
      <c r="M12" s="210" t="s">
        <v>220</v>
      </c>
      <c r="N12" s="210" t="s">
        <v>220</v>
      </c>
      <c r="O12" s="210" t="s">
        <v>220</v>
      </c>
      <c r="P12" s="210" t="s">
        <v>220</v>
      </c>
      <c r="Q12" s="210" t="s">
        <v>220</v>
      </c>
      <c r="R12" s="210" t="s">
        <v>220</v>
      </c>
      <c r="S12" s="210" t="s">
        <v>220</v>
      </c>
      <c r="T12" s="210" t="s">
        <v>220</v>
      </c>
      <c r="U12" s="210" t="s">
        <v>220</v>
      </c>
      <c r="W12" s="87"/>
    </row>
    <row r="13" spans="1:23" ht="15" customHeight="1" x14ac:dyDescent="0.15">
      <c r="A13" s="80"/>
      <c r="B13" s="21" t="s">
        <v>27</v>
      </c>
      <c r="C13" s="225">
        <v>0</v>
      </c>
      <c r="D13" s="225">
        <v>0</v>
      </c>
      <c r="E13" s="210" t="s">
        <v>220</v>
      </c>
      <c r="F13" s="210" t="s">
        <v>220</v>
      </c>
      <c r="G13" s="210" t="s">
        <v>220</v>
      </c>
      <c r="H13" s="210" t="s">
        <v>220</v>
      </c>
      <c r="I13" s="210" t="s">
        <v>220</v>
      </c>
      <c r="J13" s="210" t="s">
        <v>220</v>
      </c>
      <c r="K13" s="210" t="s">
        <v>220</v>
      </c>
      <c r="L13" s="210" t="s">
        <v>220</v>
      </c>
      <c r="M13" s="210" t="s">
        <v>220</v>
      </c>
      <c r="N13" s="210" t="s">
        <v>220</v>
      </c>
      <c r="O13" s="210" t="s">
        <v>220</v>
      </c>
      <c r="P13" s="210" t="s">
        <v>220</v>
      </c>
      <c r="Q13" s="210" t="s">
        <v>220</v>
      </c>
      <c r="R13" s="210" t="s">
        <v>220</v>
      </c>
      <c r="S13" s="210" t="s">
        <v>220</v>
      </c>
      <c r="T13" s="210" t="s">
        <v>220</v>
      </c>
      <c r="U13" s="210" t="s">
        <v>220</v>
      </c>
      <c r="W13" s="87"/>
    </row>
    <row r="14" spans="1:23" ht="15" customHeight="1" x14ac:dyDescent="0.15">
      <c r="A14" s="80"/>
      <c r="B14" s="21" t="s">
        <v>28</v>
      </c>
      <c r="C14" s="225">
        <v>0</v>
      </c>
      <c r="D14" s="225">
        <v>0</v>
      </c>
      <c r="E14" s="210" t="s">
        <v>220</v>
      </c>
      <c r="F14" s="210" t="s">
        <v>220</v>
      </c>
      <c r="G14" s="210" t="s">
        <v>220</v>
      </c>
      <c r="H14" s="210" t="s">
        <v>220</v>
      </c>
      <c r="I14" s="210" t="s">
        <v>220</v>
      </c>
      <c r="J14" s="210" t="s">
        <v>220</v>
      </c>
      <c r="K14" s="210" t="s">
        <v>220</v>
      </c>
      <c r="L14" s="210" t="s">
        <v>220</v>
      </c>
      <c r="M14" s="210" t="s">
        <v>220</v>
      </c>
      <c r="N14" s="210" t="s">
        <v>220</v>
      </c>
      <c r="O14" s="210" t="s">
        <v>220</v>
      </c>
      <c r="P14" s="210" t="s">
        <v>220</v>
      </c>
      <c r="Q14" s="210" t="s">
        <v>220</v>
      </c>
      <c r="R14" s="210" t="s">
        <v>220</v>
      </c>
      <c r="S14" s="210" t="s">
        <v>220</v>
      </c>
      <c r="T14" s="210" t="s">
        <v>220</v>
      </c>
      <c r="U14" s="210" t="s">
        <v>220</v>
      </c>
      <c r="W14" s="87"/>
    </row>
    <row r="15" spans="1:23" ht="15" customHeight="1" x14ac:dyDescent="0.15">
      <c r="A15" s="80"/>
      <c r="B15" s="21" t="s">
        <v>29</v>
      </c>
      <c r="C15" s="225">
        <v>2867</v>
      </c>
      <c r="D15" s="225">
        <v>2944</v>
      </c>
      <c r="E15" s="210">
        <v>2849</v>
      </c>
      <c r="F15" s="210">
        <v>2439</v>
      </c>
      <c r="G15" s="210">
        <v>2693</v>
      </c>
      <c r="H15" s="210">
        <v>2398</v>
      </c>
      <c r="I15" s="210">
        <v>2046</v>
      </c>
      <c r="J15" s="210">
        <v>2270</v>
      </c>
      <c r="K15" s="210">
        <v>1703</v>
      </c>
      <c r="L15" s="210">
        <v>1724</v>
      </c>
      <c r="M15" s="210">
        <v>1627</v>
      </c>
      <c r="N15" s="210">
        <v>1675</v>
      </c>
      <c r="O15" s="210">
        <v>1597</v>
      </c>
      <c r="P15" s="210">
        <v>2354</v>
      </c>
      <c r="Q15" s="210">
        <v>2030</v>
      </c>
      <c r="R15" s="210">
        <v>2296</v>
      </c>
      <c r="S15" s="210">
        <v>2126</v>
      </c>
      <c r="T15" s="210">
        <v>1963</v>
      </c>
      <c r="U15" s="210">
        <v>2120</v>
      </c>
      <c r="W15" s="87"/>
    </row>
    <row r="16" spans="1:23" ht="15" customHeight="1" x14ac:dyDescent="0.15">
      <c r="A16" s="80"/>
      <c r="B16" s="21" t="s">
        <v>30</v>
      </c>
      <c r="C16" s="225">
        <v>0</v>
      </c>
      <c r="D16" s="225">
        <v>0</v>
      </c>
      <c r="E16" s="210" t="s">
        <v>220</v>
      </c>
      <c r="F16" s="210" t="s">
        <v>220</v>
      </c>
      <c r="G16" s="210" t="s">
        <v>220</v>
      </c>
      <c r="H16" s="210" t="s">
        <v>220</v>
      </c>
      <c r="I16" s="210" t="s">
        <v>220</v>
      </c>
      <c r="J16" s="210" t="s">
        <v>220</v>
      </c>
      <c r="K16" s="210" t="s">
        <v>220</v>
      </c>
      <c r="L16" s="210" t="s">
        <v>220</v>
      </c>
      <c r="M16" s="210" t="s">
        <v>220</v>
      </c>
      <c r="N16" s="210" t="s">
        <v>220</v>
      </c>
      <c r="O16" s="210" t="s">
        <v>220</v>
      </c>
      <c r="P16" s="210" t="s">
        <v>220</v>
      </c>
      <c r="Q16" s="210" t="s">
        <v>220</v>
      </c>
      <c r="R16" s="210" t="s">
        <v>220</v>
      </c>
      <c r="S16" s="210" t="s">
        <v>220</v>
      </c>
      <c r="T16" s="210" t="s">
        <v>220</v>
      </c>
      <c r="U16" s="210">
        <v>0</v>
      </c>
      <c r="W16" s="87"/>
    </row>
    <row r="17" spans="1:23" ht="15" customHeight="1" x14ac:dyDescent="0.15">
      <c r="A17" s="80"/>
      <c r="B17" s="21" t="s">
        <v>31</v>
      </c>
      <c r="C17" s="225">
        <v>0</v>
      </c>
      <c r="D17" s="225">
        <v>0</v>
      </c>
      <c r="E17" s="210" t="s">
        <v>220</v>
      </c>
      <c r="F17" s="210" t="s">
        <v>220</v>
      </c>
      <c r="G17" s="210" t="s">
        <v>220</v>
      </c>
      <c r="H17" s="210" t="s">
        <v>220</v>
      </c>
      <c r="I17" s="210" t="s">
        <v>220</v>
      </c>
      <c r="J17" s="210" t="s">
        <v>220</v>
      </c>
      <c r="K17" s="210">
        <v>351</v>
      </c>
      <c r="L17" s="210">
        <v>310</v>
      </c>
      <c r="M17" s="210">
        <v>112</v>
      </c>
      <c r="N17" s="210">
        <v>26</v>
      </c>
      <c r="O17" s="210">
        <v>45</v>
      </c>
      <c r="P17" s="210" t="s">
        <v>220</v>
      </c>
      <c r="Q17" s="210" t="s">
        <v>220</v>
      </c>
      <c r="R17" s="210" t="s">
        <v>220</v>
      </c>
      <c r="S17" s="210" t="s">
        <v>220</v>
      </c>
      <c r="T17" s="210" t="s">
        <v>220</v>
      </c>
      <c r="U17" s="210">
        <v>0</v>
      </c>
      <c r="W17" s="87"/>
    </row>
    <row r="18" spans="1:23" ht="15" customHeight="1" x14ac:dyDescent="0.15">
      <c r="A18" s="80"/>
      <c r="B18" s="21" t="s">
        <v>32</v>
      </c>
      <c r="C18" s="225">
        <v>1843</v>
      </c>
      <c r="D18" s="225">
        <v>3268</v>
      </c>
      <c r="E18" s="210">
        <v>3527</v>
      </c>
      <c r="F18" s="210">
        <v>3142</v>
      </c>
      <c r="G18" s="210">
        <v>3243</v>
      </c>
      <c r="H18" s="210">
        <v>3189</v>
      </c>
      <c r="I18" s="210">
        <v>3300</v>
      </c>
      <c r="J18" s="210">
        <v>3605</v>
      </c>
      <c r="K18" s="210">
        <v>3577</v>
      </c>
      <c r="L18" s="210">
        <v>3224</v>
      </c>
      <c r="M18" s="210">
        <v>3860</v>
      </c>
      <c r="N18" s="210">
        <v>3759</v>
      </c>
      <c r="O18" s="210">
        <v>3896</v>
      </c>
      <c r="P18" s="210">
        <v>4117</v>
      </c>
      <c r="Q18" s="210">
        <v>3832</v>
      </c>
      <c r="R18" s="210">
        <v>3856</v>
      </c>
      <c r="S18" s="210">
        <v>4122</v>
      </c>
      <c r="T18" s="210">
        <v>4193</v>
      </c>
      <c r="U18" s="210">
        <v>4437</v>
      </c>
      <c r="W18" s="87"/>
    </row>
    <row r="19" spans="1:23" ht="15" customHeight="1" x14ac:dyDescent="0.15">
      <c r="A19" s="80"/>
      <c r="B19" s="21" t="s">
        <v>33</v>
      </c>
      <c r="C19" s="225">
        <v>2900</v>
      </c>
      <c r="D19" s="225">
        <v>2940</v>
      </c>
      <c r="E19" s="210">
        <v>3097</v>
      </c>
      <c r="F19" s="210">
        <v>2769</v>
      </c>
      <c r="G19" s="210">
        <v>3470</v>
      </c>
      <c r="H19" s="210">
        <v>3896</v>
      </c>
      <c r="I19" s="210">
        <v>5687</v>
      </c>
      <c r="J19" s="210">
        <v>6316</v>
      </c>
      <c r="K19" s="210">
        <v>6675</v>
      </c>
      <c r="L19" s="210">
        <v>6957</v>
      </c>
      <c r="M19" s="210">
        <v>7433</v>
      </c>
      <c r="N19" s="210">
        <v>8230</v>
      </c>
      <c r="O19" s="210">
        <v>9563</v>
      </c>
      <c r="P19" s="210">
        <v>11275</v>
      </c>
      <c r="Q19" s="210">
        <v>8636.0344341667878</v>
      </c>
      <c r="R19" s="210">
        <v>7247</v>
      </c>
      <c r="S19" s="210">
        <v>8361</v>
      </c>
      <c r="T19" s="210">
        <v>8850</v>
      </c>
      <c r="U19" s="210">
        <v>9188</v>
      </c>
      <c r="W19" s="87"/>
    </row>
    <row r="20" spans="1:23" ht="15" customHeight="1" x14ac:dyDescent="0.15">
      <c r="A20" s="80"/>
      <c r="B20" s="21" t="s">
        <v>34</v>
      </c>
      <c r="C20" s="225">
        <v>11379</v>
      </c>
      <c r="D20" s="225">
        <v>10991</v>
      </c>
      <c r="E20" s="210">
        <v>10579</v>
      </c>
      <c r="F20" s="210">
        <v>10568</v>
      </c>
      <c r="G20" s="210">
        <v>11106</v>
      </c>
      <c r="H20" s="210">
        <v>10706</v>
      </c>
      <c r="I20" s="210">
        <v>10873</v>
      </c>
      <c r="J20" s="210">
        <v>12370</v>
      </c>
      <c r="K20" s="210">
        <v>12347</v>
      </c>
      <c r="L20" s="210">
        <v>12785</v>
      </c>
      <c r="M20" s="210">
        <v>13393</v>
      </c>
      <c r="N20" s="210">
        <v>12123</v>
      </c>
      <c r="O20" s="210">
        <v>11023</v>
      </c>
      <c r="P20" s="210">
        <v>9733</v>
      </c>
      <c r="Q20" s="210">
        <v>7899</v>
      </c>
      <c r="R20" s="210">
        <v>7612.86</v>
      </c>
      <c r="S20" s="210">
        <v>8199.2999999999993</v>
      </c>
      <c r="T20" s="210">
        <v>8444</v>
      </c>
      <c r="U20" s="210">
        <v>7834</v>
      </c>
      <c r="W20" s="87"/>
    </row>
    <row r="21" spans="1:23" ht="15" customHeight="1" x14ac:dyDescent="0.15">
      <c r="A21" s="80"/>
      <c r="B21" s="21" t="s">
        <v>35</v>
      </c>
      <c r="C21" s="225">
        <v>14649</v>
      </c>
      <c r="D21" s="225">
        <v>14501</v>
      </c>
      <c r="E21" s="210">
        <v>14873</v>
      </c>
      <c r="F21" s="210">
        <v>15399</v>
      </c>
      <c r="G21" s="210">
        <v>15610</v>
      </c>
      <c r="H21" s="210">
        <v>10056</v>
      </c>
      <c r="I21" s="210">
        <v>9726</v>
      </c>
      <c r="J21" s="210">
        <v>10478</v>
      </c>
      <c r="K21" s="210">
        <v>11988</v>
      </c>
      <c r="L21" s="210">
        <v>15265</v>
      </c>
      <c r="M21" s="210">
        <v>14037</v>
      </c>
      <c r="N21" s="210">
        <v>10375</v>
      </c>
      <c r="O21" s="210">
        <v>11994</v>
      </c>
      <c r="P21" s="210">
        <v>10331</v>
      </c>
      <c r="Q21" s="210">
        <v>9379</v>
      </c>
      <c r="R21" s="210">
        <v>11033</v>
      </c>
      <c r="S21" s="210">
        <v>12612</v>
      </c>
      <c r="T21" s="210">
        <v>12838</v>
      </c>
      <c r="U21" s="210">
        <v>13353</v>
      </c>
      <c r="W21" s="87"/>
    </row>
    <row r="22" spans="1:23" ht="15" customHeight="1" x14ac:dyDescent="0.15">
      <c r="A22" s="80"/>
      <c r="B22" s="21" t="s">
        <v>36</v>
      </c>
      <c r="C22" s="225">
        <v>2087</v>
      </c>
      <c r="D22" s="225">
        <v>2060</v>
      </c>
      <c r="E22" s="210">
        <v>2155</v>
      </c>
      <c r="F22" s="210">
        <v>1848</v>
      </c>
      <c r="G22" s="210">
        <v>2566</v>
      </c>
      <c r="H22" s="210">
        <v>2781</v>
      </c>
      <c r="I22" s="210">
        <v>2996</v>
      </c>
      <c r="J22" s="210">
        <v>2649</v>
      </c>
      <c r="K22" s="210">
        <v>2841</v>
      </c>
      <c r="L22" s="210">
        <v>2216</v>
      </c>
      <c r="M22" s="210">
        <v>2209</v>
      </c>
      <c r="N22" s="210">
        <v>2586</v>
      </c>
      <c r="O22" s="210">
        <v>1788</v>
      </c>
      <c r="P22" s="210">
        <v>1454</v>
      </c>
      <c r="Q22" s="210">
        <v>1353</v>
      </c>
      <c r="R22" s="210">
        <v>1304</v>
      </c>
      <c r="S22" s="210">
        <v>1665</v>
      </c>
      <c r="T22" s="210">
        <v>1689</v>
      </c>
      <c r="U22" s="210">
        <v>1905</v>
      </c>
      <c r="W22" s="87"/>
    </row>
    <row r="23" spans="1:23" ht="15" customHeight="1" x14ac:dyDescent="0.15">
      <c r="A23" s="80"/>
      <c r="B23" s="21" t="s">
        <v>37</v>
      </c>
      <c r="C23" s="225">
        <v>4239</v>
      </c>
      <c r="D23" s="225">
        <v>4243</v>
      </c>
      <c r="E23" s="210">
        <v>3798</v>
      </c>
      <c r="F23" s="210">
        <v>3552</v>
      </c>
      <c r="G23" s="210">
        <v>3191</v>
      </c>
      <c r="H23" s="210">
        <v>3491</v>
      </c>
      <c r="I23" s="210">
        <v>3582</v>
      </c>
      <c r="J23" s="210">
        <v>3658</v>
      </c>
      <c r="K23" s="210">
        <v>3872</v>
      </c>
      <c r="L23" s="210">
        <v>4238</v>
      </c>
      <c r="M23" s="210">
        <v>4103</v>
      </c>
      <c r="N23" s="210">
        <v>4326</v>
      </c>
      <c r="O23" s="210">
        <v>4418</v>
      </c>
      <c r="P23" s="210">
        <v>4469</v>
      </c>
      <c r="Q23" s="210">
        <v>4650</v>
      </c>
      <c r="R23" s="210">
        <v>4656</v>
      </c>
      <c r="S23" s="210">
        <v>4938</v>
      </c>
      <c r="T23" s="210">
        <v>5134</v>
      </c>
      <c r="U23" s="210">
        <v>5408</v>
      </c>
      <c r="W23" s="87"/>
    </row>
    <row r="24" spans="1:23" ht="15" customHeight="1" x14ac:dyDescent="0.15">
      <c r="A24" s="80"/>
      <c r="B24" s="21" t="s">
        <v>38</v>
      </c>
      <c r="C24" s="225">
        <v>12781</v>
      </c>
      <c r="D24" s="225">
        <v>11464</v>
      </c>
      <c r="E24" s="210">
        <v>13170</v>
      </c>
      <c r="F24" s="210">
        <v>12957</v>
      </c>
      <c r="G24" s="210">
        <v>14449</v>
      </c>
      <c r="H24" s="210">
        <v>14367</v>
      </c>
      <c r="I24" s="210">
        <v>15796</v>
      </c>
      <c r="J24" s="210">
        <v>13982</v>
      </c>
      <c r="K24" s="210">
        <v>13479</v>
      </c>
      <c r="L24" s="210">
        <v>8793</v>
      </c>
      <c r="M24" s="210">
        <v>9682</v>
      </c>
      <c r="N24" s="210">
        <v>8666</v>
      </c>
      <c r="O24" s="210">
        <v>8586</v>
      </c>
      <c r="P24" s="210">
        <v>8081</v>
      </c>
      <c r="Q24" s="210">
        <v>8451</v>
      </c>
      <c r="R24" s="210">
        <v>6966</v>
      </c>
      <c r="S24" s="210">
        <v>5520</v>
      </c>
      <c r="T24" s="210">
        <v>5586</v>
      </c>
      <c r="U24" s="210">
        <v>5640</v>
      </c>
      <c r="W24" s="87"/>
    </row>
    <row r="25" spans="1:23" ht="15" customHeight="1" x14ac:dyDescent="0.15">
      <c r="A25" s="80"/>
      <c r="B25" s="21" t="s">
        <v>39</v>
      </c>
      <c r="C25" s="225">
        <v>6157</v>
      </c>
      <c r="D25" s="225">
        <v>6926</v>
      </c>
      <c r="E25" s="210">
        <v>7952</v>
      </c>
      <c r="F25" s="210">
        <v>7975</v>
      </c>
      <c r="G25" s="210">
        <v>8696</v>
      </c>
      <c r="H25" s="210">
        <v>9012</v>
      </c>
      <c r="I25" s="210">
        <v>9372</v>
      </c>
      <c r="J25" s="210">
        <v>9382</v>
      </c>
      <c r="K25" s="210">
        <v>9395</v>
      </c>
      <c r="L25" s="210">
        <v>8866</v>
      </c>
      <c r="M25" s="210">
        <v>9039</v>
      </c>
      <c r="N25" s="210">
        <v>9459</v>
      </c>
      <c r="O25" s="210">
        <v>9871</v>
      </c>
      <c r="P25" s="210">
        <v>9623</v>
      </c>
      <c r="Q25" s="210">
        <v>9923</v>
      </c>
      <c r="R25" s="210">
        <v>9437.619999999999</v>
      </c>
      <c r="S25" s="210">
        <v>10267</v>
      </c>
      <c r="T25" s="210">
        <v>10042.299999999999</v>
      </c>
      <c r="U25" s="210">
        <v>10090</v>
      </c>
      <c r="W25" s="87"/>
    </row>
    <row r="26" spans="1:23" ht="15" customHeight="1" x14ac:dyDescent="0.15">
      <c r="A26" s="80"/>
      <c r="B26" s="21" t="s">
        <v>42</v>
      </c>
      <c r="C26" s="225">
        <v>14894</v>
      </c>
      <c r="D26" s="225">
        <v>14894</v>
      </c>
      <c r="E26" s="210">
        <v>15559</v>
      </c>
      <c r="F26" s="210">
        <v>17113</v>
      </c>
      <c r="G26" s="210">
        <v>19842</v>
      </c>
      <c r="H26" s="210">
        <v>21448</v>
      </c>
      <c r="I26" s="210">
        <v>21154</v>
      </c>
      <c r="J26" s="210">
        <v>22572</v>
      </c>
      <c r="K26" s="210">
        <v>16076</v>
      </c>
      <c r="L26" s="210">
        <v>15807</v>
      </c>
      <c r="M26" s="210">
        <v>17606</v>
      </c>
      <c r="N26" s="210">
        <v>18183</v>
      </c>
      <c r="O26" s="210">
        <v>17966</v>
      </c>
      <c r="P26" s="210">
        <v>18455</v>
      </c>
      <c r="Q26" s="210">
        <v>19710</v>
      </c>
      <c r="R26" s="210">
        <v>19393</v>
      </c>
      <c r="S26" s="210">
        <v>20127</v>
      </c>
      <c r="T26" s="210">
        <v>20037</v>
      </c>
      <c r="U26" s="210">
        <v>20280</v>
      </c>
      <c r="W26" s="87"/>
    </row>
    <row r="27" spans="1:23" ht="15" customHeight="1" x14ac:dyDescent="0.15">
      <c r="A27" s="80"/>
      <c r="B27" s="21" t="s">
        <v>43</v>
      </c>
      <c r="C27" s="225">
        <v>38310</v>
      </c>
      <c r="D27" s="225">
        <v>39570</v>
      </c>
      <c r="E27" s="210">
        <v>40840</v>
      </c>
      <c r="F27" s="210">
        <v>41475</v>
      </c>
      <c r="G27" s="210">
        <v>42450</v>
      </c>
      <c r="H27" s="210">
        <v>42040</v>
      </c>
      <c r="I27" s="210">
        <v>43814</v>
      </c>
      <c r="J27" s="210">
        <v>43248</v>
      </c>
      <c r="K27" s="210">
        <v>43425</v>
      </c>
      <c r="L27" s="210">
        <v>43175</v>
      </c>
      <c r="M27" s="210">
        <v>36705</v>
      </c>
      <c r="N27" s="210">
        <v>39787</v>
      </c>
      <c r="O27" s="210">
        <v>40001</v>
      </c>
      <c r="P27" s="210">
        <v>39834</v>
      </c>
      <c r="Q27" s="210">
        <v>39927</v>
      </c>
      <c r="R27" s="210">
        <v>39884</v>
      </c>
      <c r="S27" s="210">
        <v>39745</v>
      </c>
      <c r="T27" s="210">
        <v>39465</v>
      </c>
      <c r="U27" s="210">
        <v>39945</v>
      </c>
      <c r="W27" s="87"/>
    </row>
    <row r="28" spans="1:23" ht="15" customHeight="1" x14ac:dyDescent="0.15">
      <c r="A28" s="80"/>
      <c r="B28" s="79" t="s">
        <v>44</v>
      </c>
      <c r="C28" s="225">
        <v>0</v>
      </c>
      <c r="D28" s="225">
        <v>0</v>
      </c>
      <c r="E28" s="210" t="s">
        <v>220</v>
      </c>
      <c r="F28" s="210" t="s">
        <v>220</v>
      </c>
      <c r="G28" s="210" t="s">
        <v>220</v>
      </c>
      <c r="H28" s="210" t="s">
        <v>220</v>
      </c>
      <c r="I28" s="210" t="s">
        <v>220</v>
      </c>
      <c r="J28" s="210" t="s">
        <v>220</v>
      </c>
      <c r="K28" s="210" t="s">
        <v>220</v>
      </c>
      <c r="L28" s="210" t="s">
        <v>220</v>
      </c>
      <c r="M28" s="210" t="s">
        <v>220</v>
      </c>
      <c r="N28" s="210" t="s">
        <v>220</v>
      </c>
      <c r="O28" s="210" t="s">
        <v>220</v>
      </c>
      <c r="P28" s="210" t="s">
        <v>220</v>
      </c>
      <c r="Q28" s="210" t="s">
        <v>220</v>
      </c>
      <c r="R28" s="210" t="s">
        <v>220</v>
      </c>
      <c r="S28" s="210" t="s">
        <v>220</v>
      </c>
      <c r="T28" s="210" t="s">
        <v>220</v>
      </c>
      <c r="U28" s="210" t="s">
        <v>220</v>
      </c>
      <c r="W28" s="87"/>
    </row>
    <row r="29" spans="1:23" ht="15" customHeight="1" x14ac:dyDescent="0.15">
      <c r="A29" s="80"/>
      <c r="B29" s="21" t="s">
        <v>45</v>
      </c>
      <c r="C29" s="225">
        <v>0</v>
      </c>
      <c r="D29" s="225">
        <v>0</v>
      </c>
      <c r="E29" s="210" t="s">
        <v>220</v>
      </c>
      <c r="F29" s="210" t="s">
        <v>220</v>
      </c>
      <c r="G29" s="210" t="s">
        <v>220</v>
      </c>
      <c r="H29" s="210" t="s">
        <v>220</v>
      </c>
      <c r="I29" s="210" t="s">
        <v>220</v>
      </c>
      <c r="J29" s="210" t="s">
        <v>220</v>
      </c>
      <c r="K29" s="210" t="s">
        <v>220</v>
      </c>
      <c r="L29" s="210" t="s">
        <v>220</v>
      </c>
      <c r="M29" s="210" t="s">
        <v>220</v>
      </c>
      <c r="N29" s="210" t="s">
        <v>220</v>
      </c>
      <c r="O29" s="210" t="s">
        <v>220</v>
      </c>
      <c r="P29" s="210" t="s">
        <v>220</v>
      </c>
      <c r="Q29" s="210" t="s">
        <v>220</v>
      </c>
      <c r="R29" s="210" t="s">
        <v>220</v>
      </c>
      <c r="S29" s="210" t="s">
        <v>220</v>
      </c>
      <c r="T29" s="210" t="s">
        <v>220</v>
      </c>
      <c r="U29" s="210" t="s">
        <v>220</v>
      </c>
      <c r="W29" s="87"/>
    </row>
    <row r="30" spans="1:23" ht="15" customHeight="1" x14ac:dyDescent="0.15">
      <c r="A30" s="80"/>
      <c r="B30" s="21" t="s">
        <v>46</v>
      </c>
      <c r="C30" s="225">
        <v>0</v>
      </c>
      <c r="D30" s="225">
        <v>0</v>
      </c>
      <c r="E30" s="210" t="s">
        <v>220</v>
      </c>
      <c r="F30" s="210" t="s">
        <v>220</v>
      </c>
      <c r="G30" s="210" t="s">
        <v>220</v>
      </c>
      <c r="H30" s="210" t="s">
        <v>220</v>
      </c>
      <c r="I30" s="210" t="s">
        <v>220</v>
      </c>
      <c r="J30" s="210" t="s">
        <v>220</v>
      </c>
      <c r="K30" s="210" t="s">
        <v>220</v>
      </c>
      <c r="L30" s="210" t="s">
        <v>220</v>
      </c>
      <c r="M30" s="210" t="s">
        <v>220</v>
      </c>
      <c r="N30" s="210" t="s">
        <v>220</v>
      </c>
      <c r="O30" s="210" t="s">
        <v>220</v>
      </c>
      <c r="P30" s="210" t="s">
        <v>220</v>
      </c>
      <c r="Q30" s="210" t="s">
        <v>220</v>
      </c>
      <c r="R30" s="210" t="s">
        <v>220</v>
      </c>
      <c r="S30" s="210" t="s">
        <v>220</v>
      </c>
      <c r="T30" s="210" t="s">
        <v>220</v>
      </c>
      <c r="U30" s="210" t="s">
        <v>220</v>
      </c>
      <c r="W30" s="87"/>
    </row>
    <row r="31" spans="1:23" ht="15" customHeight="1" thickBot="1" x14ac:dyDescent="0.2">
      <c r="A31" s="85"/>
      <c r="B31" s="453" t="s">
        <v>47</v>
      </c>
      <c r="C31" s="456">
        <v>0</v>
      </c>
      <c r="D31" s="456">
        <v>0</v>
      </c>
      <c r="E31" s="458" t="s">
        <v>220</v>
      </c>
      <c r="F31" s="458" t="s">
        <v>220</v>
      </c>
      <c r="G31" s="458" t="s">
        <v>220</v>
      </c>
      <c r="H31" s="458" t="s">
        <v>220</v>
      </c>
      <c r="I31" s="458" t="s">
        <v>220</v>
      </c>
      <c r="J31" s="458" t="s">
        <v>220</v>
      </c>
      <c r="K31" s="458" t="s">
        <v>220</v>
      </c>
      <c r="L31" s="458" t="s">
        <v>220</v>
      </c>
      <c r="M31" s="458" t="s">
        <v>220</v>
      </c>
      <c r="N31" s="458" t="s">
        <v>220</v>
      </c>
      <c r="O31" s="458" t="s">
        <v>220</v>
      </c>
      <c r="P31" s="458" t="s">
        <v>220</v>
      </c>
      <c r="Q31" s="458" t="s">
        <v>220</v>
      </c>
      <c r="R31" s="458" t="s">
        <v>220</v>
      </c>
      <c r="S31" s="458" t="s">
        <v>220</v>
      </c>
      <c r="T31" s="458" t="s">
        <v>220</v>
      </c>
      <c r="U31" s="458" t="s">
        <v>220</v>
      </c>
      <c r="W31" s="87"/>
    </row>
    <row r="32" spans="1:23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2"/>
      <c r="Q33" s="212"/>
      <c r="R33" s="212"/>
      <c r="S33" s="212"/>
      <c r="T33" s="212"/>
      <c r="U33" s="212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2"/>
      <c r="Q34" s="212"/>
      <c r="R34" s="212"/>
      <c r="S34" s="212"/>
      <c r="T34" s="212"/>
      <c r="U34" s="212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7"/>
      <c r="N36" s="87"/>
      <c r="O36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46">
    <tabColor theme="9" tint="0.59999389629810485"/>
  </sheetPr>
  <dimension ref="A2:X36"/>
  <sheetViews>
    <sheetView showGridLines="0" topLeftCell="A2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9" width="8.25" style="79" customWidth="1"/>
    <col min="30" max="16384" width="7" style="79"/>
  </cols>
  <sheetData>
    <row r="2" spans="1:24" ht="13.5" customHeight="1" x14ac:dyDescent="0.25">
      <c r="A2" s="216" t="s">
        <v>451</v>
      </c>
      <c r="B2" s="217"/>
    </row>
    <row r="3" spans="1:24" ht="13.35" customHeight="1" x14ac:dyDescent="0.15">
      <c r="A3" s="218" t="s">
        <v>218</v>
      </c>
      <c r="B3" s="218"/>
    </row>
    <row r="4" spans="1:24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4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4" ht="18" customHeight="1" x14ac:dyDescent="0.15">
      <c r="A6" s="1030" t="s">
        <v>93</v>
      </c>
      <c r="B6" s="1030"/>
      <c r="C6" s="666">
        <f>(C8+C9+C10+C11+C12+C13+C14+C15+C16+C17+C18+C19+C20+C21+C22+C23+C24+C25+C26+C27+C28+C29+C30+C31)</f>
        <v>3862</v>
      </c>
      <c r="D6" s="666">
        <f>(D8+D9+D10+D11+D12+D13+D14+D15+D16+D17+D18+D19+D20+D21+D22+D23+D24+D25+D26+D27+D28+D29+D30+D31)</f>
        <v>3839</v>
      </c>
      <c r="E6" s="662">
        <v>4053</v>
      </c>
      <c r="F6" s="662">
        <v>3971</v>
      </c>
      <c r="G6" s="662">
        <v>4175</v>
      </c>
      <c r="H6" s="662">
        <v>4075</v>
      </c>
      <c r="I6" s="662">
        <v>4235</v>
      </c>
      <c r="J6" s="662">
        <v>4350</v>
      </c>
      <c r="K6" s="662">
        <v>4179</v>
      </c>
      <c r="L6" s="662">
        <v>4170</v>
      </c>
      <c r="M6" s="662">
        <v>3980</v>
      </c>
      <c r="N6" s="662">
        <v>3977</v>
      </c>
      <c r="O6" s="662">
        <v>4009</v>
      </c>
      <c r="P6" s="662">
        <v>4003</v>
      </c>
      <c r="Q6" s="662">
        <f>SUM(Q8:Q31)</f>
        <v>3849</v>
      </c>
      <c r="R6" s="662">
        <f>SUM(R8:R31)</f>
        <v>3818.2999999999997</v>
      </c>
      <c r="S6" s="662">
        <f>SUM(S8:S31)</f>
        <v>3940.2</v>
      </c>
      <c r="T6" s="662">
        <f>SUM(T8:T31)</f>
        <v>3971.3</v>
      </c>
      <c r="U6" s="662">
        <f>SUM(U8:U31)</f>
        <v>4021.2753660604249</v>
      </c>
    </row>
    <row r="7" spans="1:24" ht="3" customHeight="1" x14ac:dyDescent="0.15">
      <c r="A7" s="80"/>
      <c r="B7" s="81"/>
      <c r="C7" s="221"/>
      <c r="D7" s="221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</row>
    <row r="8" spans="1:24" ht="15" customHeight="1" x14ac:dyDescent="0.15">
      <c r="A8" s="80"/>
      <c r="B8" s="21" t="s">
        <v>19</v>
      </c>
      <c r="C8" s="226">
        <v>0</v>
      </c>
      <c r="D8" s="226">
        <v>0</v>
      </c>
      <c r="E8" s="210" t="s">
        <v>221</v>
      </c>
      <c r="F8" s="210" t="s">
        <v>221</v>
      </c>
      <c r="G8" s="210" t="s">
        <v>221</v>
      </c>
      <c r="H8" s="210" t="s">
        <v>221</v>
      </c>
      <c r="I8" s="210" t="s">
        <v>221</v>
      </c>
      <c r="J8" s="210" t="s">
        <v>221</v>
      </c>
      <c r="K8" s="210" t="s">
        <v>221</v>
      </c>
      <c r="L8" s="210" t="s">
        <v>221</v>
      </c>
      <c r="M8" s="210" t="s">
        <v>221</v>
      </c>
      <c r="N8" s="210" t="s">
        <v>221</v>
      </c>
      <c r="O8" s="210" t="s">
        <v>221</v>
      </c>
      <c r="P8" s="210" t="s">
        <v>221</v>
      </c>
      <c r="Q8" s="210" t="s">
        <v>221</v>
      </c>
      <c r="R8" s="210" t="s">
        <v>221</v>
      </c>
      <c r="S8" s="210" t="s">
        <v>221</v>
      </c>
      <c r="T8" s="210" t="s">
        <v>221</v>
      </c>
      <c r="U8" s="210" t="s">
        <v>221</v>
      </c>
    </row>
    <row r="9" spans="1:24" ht="15" customHeight="1" x14ac:dyDescent="0.15">
      <c r="A9" s="80"/>
      <c r="B9" s="21" t="s">
        <v>20</v>
      </c>
      <c r="C9" s="226">
        <v>0</v>
      </c>
      <c r="D9" s="226">
        <v>0</v>
      </c>
      <c r="E9" s="210" t="s">
        <v>221</v>
      </c>
      <c r="F9" s="210" t="s">
        <v>221</v>
      </c>
      <c r="G9" s="210" t="s">
        <v>221</v>
      </c>
      <c r="H9" s="210" t="s">
        <v>221</v>
      </c>
      <c r="I9" s="210" t="s">
        <v>221</v>
      </c>
      <c r="J9" s="210" t="s">
        <v>221</v>
      </c>
      <c r="K9" s="210" t="s">
        <v>221</v>
      </c>
      <c r="L9" s="210" t="s">
        <v>221</v>
      </c>
      <c r="M9" s="210" t="s">
        <v>221</v>
      </c>
      <c r="N9" s="210" t="s">
        <v>221</v>
      </c>
      <c r="O9" s="210" t="s">
        <v>221</v>
      </c>
      <c r="P9" s="210" t="s">
        <v>221</v>
      </c>
      <c r="Q9" s="210" t="s">
        <v>221</v>
      </c>
      <c r="R9" s="210" t="s">
        <v>221</v>
      </c>
      <c r="S9" s="210" t="s">
        <v>221</v>
      </c>
      <c r="T9" s="210" t="s">
        <v>221</v>
      </c>
      <c r="U9" s="210" t="s">
        <v>221</v>
      </c>
      <c r="W9" s="87"/>
    </row>
    <row r="10" spans="1:24" ht="15" customHeight="1" x14ac:dyDescent="0.15">
      <c r="A10" s="80"/>
      <c r="B10" s="21" t="s">
        <v>21</v>
      </c>
      <c r="C10" s="226">
        <v>0</v>
      </c>
      <c r="D10" s="226">
        <v>0</v>
      </c>
      <c r="E10" s="210" t="s">
        <v>221</v>
      </c>
      <c r="F10" s="210" t="s">
        <v>221</v>
      </c>
      <c r="G10" s="210" t="s">
        <v>221</v>
      </c>
      <c r="H10" s="210" t="s">
        <v>221</v>
      </c>
      <c r="I10" s="210" t="s">
        <v>221</v>
      </c>
      <c r="J10" s="210" t="s">
        <v>221</v>
      </c>
      <c r="K10" s="210" t="s">
        <v>221</v>
      </c>
      <c r="L10" s="210" t="s">
        <v>221</v>
      </c>
      <c r="M10" s="210" t="s">
        <v>221</v>
      </c>
      <c r="N10" s="210" t="s">
        <v>221</v>
      </c>
      <c r="O10" s="210" t="s">
        <v>221</v>
      </c>
      <c r="P10" s="210" t="s">
        <v>221</v>
      </c>
      <c r="Q10" s="210" t="s">
        <v>221</v>
      </c>
      <c r="R10" s="210" t="s">
        <v>221</v>
      </c>
      <c r="S10" s="210" t="s">
        <v>221</v>
      </c>
      <c r="T10" s="210" t="s">
        <v>221</v>
      </c>
      <c r="U10" s="210" t="s">
        <v>221</v>
      </c>
      <c r="W10" s="87"/>
    </row>
    <row r="11" spans="1:24" ht="15" customHeight="1" x14ac:dyDescent="0.15">
      <c r="A11" s="80"/>
      <c r="B11" s="21" t="s">
        <v>22</v>
      </c>
      <c r="C11" s="226">
        <v>0</v>
      </c>
      <c r="D11" s="226">
        <v>0</v>
      </c>
      <c r="E11" s="210" t="s">
        <v>221</v>
      </c>
      <c r="F11" s="210" t="s">
        <v>221</v>
      </c>
      <c r="G11" s="210" t="s">
        <v>221</v>
      </c>
      <c r="H11" s="210" t="s">
        <v>221</v>
      </c>
      <c r="I11" s="210" t="s">
        <v>221</v>
      </c>
      <c r="J11" s="210" t="s">
        <v>221</v>
      </c>
      <c r="K11" s="210" t="s">
        <v>221</v>
      </c>
      <c r="L11" s="210" t="s">
        <v>221</v>
      </c>
      <c r="M11" s="210" t="s">
        <v>221</v>
      </c>
      <c r="N11" s="210" t="s">
        <v>221</v>
      </c>
      <c r="O11" s="210" t="s">
        <v>221</v>
      </c>
      <c r="P11" s="210" t="s">
        <v>221</v>
      </c>
      <c r="Q11" s="210" t="s">
        <v>221</v>
      </c>
      <c r="R11" s="210" t="s">
        <v>221</v>
      </c>
      <c r="S11" s="210" t="s">
        <v>221</v>
      </c>
      <c r="T11" s="210" t="s">
        <v>221</v>
      </c>
      <c r="U11" s="210" t="s">
        <v>221</v>
      </c>
      <c r="W11" s="87"/>
    </row>
    <row r="12" spans="1:24" ht="15" customHeight="1" x14ac:dyDescent="0.15">
      <c r="A12" s="80"/>
      <c r="B12" s="21" t="s">
        <v>23</v>
      </c>
      <c r="C12" s="226">
        <v>0</v>
      </c>
      <c r="D12" s="226">
        <v>0</v>
      </c>
      <c r="E12" s="210" t="s">
        <v>221</v>
      </c>
      <c r="F12" s="210" t="s">
        <v>221</v>
      </c>
      <c r="G12" s="210" t="s">
        <v>221</v>
      </c>
      <c r="H12" s="210" t="s">
        <v>221</v>
      </c>
      <c r="I12" s="210" t="s">
        <v>221</v>
      </c>
      <c r="J12" s="210" t="s">
        <v>221</v>
      </c>
      <c r="K12" s="210" t="s">
        <v>221</v>
      </c>
      <c r="L12" s="210" t="s">
        <v>221</v>
      </c>
      <c r="M12" s="210" t="s">
        <v>221</v>
      </c>
      <c r="N12" s="210" t="s">
        <v>221</v>
      </c>
      <c r="O12" s="210" t="s">
        <v>221</v>
      </c>
      <c r="P12" s="210" t="s">
        <v>221</v>
      </c>
      <c r="Q12" s="210" t="s">
        <v>221</v>
      </c>
      <c r="R12" s="210" t="s">
        <v>221</v>
      </c>
      <c r="S12" s="210" t="s">
        <v>221</v>
      </c>
      <c r="T12" s="210" t="s">
        <v>221</v>
      </c>
      <c r="U12" s="210" t="s">
        <v>221</v>
      </c>
      <c r="W12" s="87"/>
    </row>
    <row r="13" spans="1:24" ht="15" customHeight="1" x14ac:dyDescent="0.15">
      <c r="A13" s="80"/>
      <c r="B13" s="21" t="s">
        <v>27</v>
      </c>
      <c r="C13" s="226">
        <v>0</v>
      </c>
      <c r="D13" s="226">
        <v>0</v>
      </c>
      <c r="E13" s="210" t="s">
        <v>221</v>
      </c>
      <c r="F13" s="210" t="s">
        <v>221</v>
      </c>
      <c r="G13" s="210" t="s">
        <v>221</v>
      </c>
      <c r="H13" s="210" t="s">
        <v>221</v>
      </c>
      <c r="I13" s="210" t="s">
        <v>221</v>
      </c>
      <c r="J13" s="210" t="s">
        <v>221</v>
      </c>
      <c r="K13" s="210" t="s">
        <v>221</v>
      </c>
      <c r="L13" s="210" t="s">
        <v>221</v>
      </c>
      <c r="M13" s="210" t="s">
        <v>221</v>
      </c>
      <c r="N13" s="210" t="s">
        <v>221</v>
      </c>
      <c r="O13" s="210" t="s">
        <v>221</v>
      </c>
      <c r="P13" s="210" t="s">
        <v>221</v>
      </c>
      <c r="Q13" s="210" t="s">
        <v>221</v>
      </c>
      <c r="R13" s="210" t="s">
        <v>221</v>
      </c>
      <c r="S13" s="210" t="s">
        <v>221</v>
      </c>
      <c r="T13" s="210" t="s">
        <v>221</v>
      </c>
      <c r="U13" s="210" t="s">
        <v>221</v>
      </c>
      <c r="W13" s="87"/>
    </row>
    <row r="14" spans="1:24" ht="15" customHeight="1" x14ac:dyDescent="0.15">
      <c r="A14" s="80"/>
      <c r="B14" s="21" t="s">
        <v>28</v>
      </c>
      <c r="C14" s="226">
        <v>0</v>
      </c>
      <c r="D14" s="226">
        <v>0</v>
      </c>
      <c r="E14" s="210" t="s">
        <v>221</v>
      </c>
      <c r="F14" s="210" t="s">
        <v>221</v>
      </c>
      <c r="G14" s="210" t="s">
        <v>221</v>
      </c>
      <c r="H14" s="210" t="s">
        <v>221</v>
      </c>
      <c r="I14" s="210" t="s">
        <v>221</v>
      </c>
      <c r="J14" s="210" t="s">
        <v>221</v>
      </c>
      <c r="K14" s="210" t="s">
        <v>221</v>
      </c>
      <c r="L14" s="210" t="s">
        <v>221</v>
      </c>
      <c r="M14" s="210" t="s">
        <v>221</v>
      </c>
      <c r="N14" s="210" t="s">
        <v>221</v>
      </c>
      <c r="O14" s="210" t="s">
        <v>221</v>
      </c>
      <c r="P14" s="210" t="s">
        <v>221</v>
      </c>
      <c r="Q14" s="210" t="s">
        <v>221</v>
      </c>
      <c r="R14" s="210" t="s">
        <v>221</v>
      </c>
      <c r="S14" s="210" t="s">
        <v>221</v>
      </c>
      <c r="T14" s="210" t="s">
        <v>221</v>
      </c>
      <c r="U14" s="210"/>
      <c r="W14" s="87"/>
    </row>
    <row r="15" spans="1:24" ht="15" customHeight="1" x14ac:dyDescent="0.15">
      <c r="A15" s="80"/>
      <c r="B15" s="21" t="s">
        <v>29</v>
      </c>
      <c r="C15" s="226">
        <v>107</v>
      </c>
      <c r="D15" s="226">
        <v>109</v>
      </c>
      <c r="E15" s="210">
        <v>110</v>
      </c>
      <c r="F15" s="210">
        <v>96</v>
      </c>
      <c r="G15" s="210">
        <v>106</v>
      </c>
      <c r="H15" s="210">
        <v>88</v>
      </c>
      <c r="I15" s="210">
        <v>70</v>
      </c>
      <c r="J15" s="210">
        <v>72</v>
      </c>
      <c r="K15" s="210">
        <v>56</v>
      </c>
      <c r="L15" s="210">
        <v>57</v>
      </c>
      <c r="M15" s="210">
        <v>53</v>
      </c>
      <c r="N15" s="210">
        <v>55</v>
      </c>
      <c r="O15" s="210">
        <v>50</v>
      </c>
      <c r="P15" s="210">
        <v>75</v>
      </c>
      <c r="Q15" s="210">
        <v>63</v>
      </c>
      <c r="R15" s="210">
        <v>68.8</v>
      </c>
      <c r="S15" s="210">
        <v>63.4</v>
      </c>
      <c r="T15" s="210">
        <v>59.7</v>
      </c>
      <c r="U15" s="210">
        <v>68.453325000000007</v>
      </c>
      <c r="V15" s="591"/>
      <c r="W15" s="591"/>
      <c r="X15" s="591"/>
    </row>
    <row r="16" spans="1:24" ht="15" customHeight="1" x14ac:dyDescent="0.15">
      <c r="A16" s="80"/>
      <c r="B16" s="21" t="s">
        <v>30</v>
      </c>
      <c r="C16" s="226">
        <v>0</v>
      </c>
      <c r="D16" s="226">
        <v>0</v>
      </c>
      <c r="E16" s="210" t="s">
        <v>221</v>
      </c>
      <c r="F16" s="210" t="s">
        <v>221</v>
      </c>
      <c r="G16" s="210" t="s">
        <v>221</v>
      </c>
      <c r="H16" s="210" t="s">
        <v>221</v>
      </c>
      <c r="I16" s="210" t="s">
        <v>221</v>
      </c>
      <c r="J16" s="210" t="s">
        <v>221</v>
      </c>
      <c r="K16" s="210" t="s">
        <v>221</v>
      </c>
      <c r="L16" s="210" t="s">
        <v>221</v>
      </c>
      <c r="M16" s="210" t="s">
        <v>221</v>
      </c>
      <c r="N16" s="210" t="s">
        <v>221</v>
      </c>
      <c r="O16" s="210" t="s">
        <v>221</v>
      </c>
      <c r="P16" s="210" t="s">
        <v>221</v>
      </c>
      <c r="Q16" s="210" t="s">
        <v>221</v>
      </c>
      <c r="R16" s="210" t="s">
        <v>221</v>
      </c>
      <c r="S16" s="210" t="s">
        <v>221</v>
      </c>
      <c r="T16" s="210" t="s">
        <v>221</v>
      </c>
      <c r="U16" s="210" t="s">
        <v>221</v>
      </c>
      <c r="W16" s="87"/>
    </row>
    <row r="17" spans="1:24" ht="15" customHeight="1" x14ac:dyDescent="0.15">
      <c r="A17" s="80"/>
      <c r="B17" s="21" t="s">
        <v>31</v>
      </c>
      <c r="C17" s="226">
        <v>0</v>
      </c>
      <c r="D17" s="226">
        <v>0</v>
      </c>
      <c r="E17" s="210" t="s">
        <v>221</v>
      </c>
      <c r="F17" s="210" t="s">
        <v>221</v>
      </c>
      <c r="G17" s="210" t="s">
        <v>221</v>
      </c>
      <c r="H17" s="210" t="s">
        <v>221</v>
      </c>
      <c r="I17" s="210" t="s">
        <v>221</v>
      </c>
      <c r="J17" s="210" t="s">
        <v>221</v>
      </c>
      <c r="K17" s="210">
        <v>11</v>
      </c>
      <c r="L17" s="210">
        <v>10</v>
      </c>
      <c r="M17" s="210">
        <v>4</v>
      </c>
      <c r="N17" s="210">
        <v>1</v>
      </c>
      <c r="O17" s="210">
        <v>1</v>
      </c>
      <c r="P17" s="210" t="s">
        <v>221</v>
      </c>
      <c r="Q17" s="210" t="s">
        <v>221</v>
      </c>
      <c r="R17" s="210" t="s">
        <v>221</v>
      </c>
      <c r="S17" s="210" t="s">
        <v>221</v>
      </c>
      <c r="T17" s="210" t="s">
        <v>221</v>
      </c>
      <c r="U17" s="210" t="s">
        <v>221</v>
      </c>
      <c r="W17" s="87"/>
    </row>
    <row r="18" spans="1:24" ht="15" customHeight="1" x14ac:dyDescent="0.15">
      <c r="A18" s="80"/>
      <c r="B18" s="21" t="s">
        <v>32</v>
      </c>
      <c r="C18" s="226">
        <v>64</v>
      </c>
      <c r="D18" s="226">
        <v>100</v>
      </c>
      <c r="E18" s="210">
        <v>109</v>
      </c>
      <c r="F18" s="210">
        <v>90</v>
      </c>
      <c r="G18" s="210">
        <v>90</v>
      </c>
      <c r="H18" s="210">
        <v>89</v>
      </c>
      <c r="I18" s="210">
        <v>94</v>
      </c>
      <c r="J18" s="210">
        <v>106</v>
      </c>
      <c r="K18" s="210">
        <v>106</v>
      </c>
      <c r="L18" s="210">
        <v>98</v>
      </c>
      <c r="M18" s="210">
        <v>106</v>
      </c>
      <c r="N18" s="210">
        <v>107</v>
      </c>
      <c r="O18" s="210">
        <v>115</v>
      </c>
      <c r="P18" s="210">
        <v>119</v>
      </c>
      <c r="Q18" s="210">
        <v>111</v>
      </c>
      <c r="R18" s="210">
        <v>107.9</v>
      </c>
      <c r="S18" s="210">
        <v>119.1</v>
      </c>
      <c r="T18" s="210">
        <v>122</v>
      </c>
      <c r="U18" s="210">
        <v>129.9974803682673</v>
      </c>
      <c r="V18" s="591"/>
      <c r="W18" s="591"/>
      <c r="X18" s="591"/>
    </row>
    <row r="19" spans="1:24" ht="15" customHeight="1" x14ac:dyDescent="0.15">
      <c r="A19" s="80"/>
      <c r="B19" s="21" t="s">
        <v>33</v>
      </c>
      <c r="C19" s="226">
        <v>97</v>
      </c>
      <c r="D19" s="226">
        <v>98</v>
      </c>
      <c r="E19" s="210">
        <v>105</v>
      </c>
      <c r="F19" s="210">
        <v>95</v>
      </c>
      <c r="G19" s="210">
        <v>104</v>
      </c>
      <c r="H19" s="210">
        <v>109</v>
      </c>
      <c r="I19" s="210">
        <v>157</v>
      </c>
      <c r="J19" s="210">
        <v>176</v>
      </c>
      <c r="K19" s="210">
        <v>182</v>
      </c>
      <c r="L19" s="210">
        <v>194</v>
      </c>
      <c r="M19" s="210">
        <v>202</v>
      </c>
      <c r="N19" s="210">
        <v>233</v>
      </c>
      <c r="O19" s="210">
        <v>273</v>
      </c>
      <c r="P19" s="210">
        <v>324</v>
      </c>
      <c r="Q19" s="210">
        <v>240</v>
      </c>
      <c r="R19" s="210">
        <v>199.7</v>
      </c>
      <c r="S19" s="210">
        <v>231.7</v>
      </c>
      <c r="T19" s="210">
        <v>248.5</v>
      </c>
      <c r="U19" s="210">
        <v>256.83930000000004</v>
      </c>
      <c r="V19" s="591"/>
      <c r="W19" s="591"/>
      <c r="X19" s="591"/>
    </row>
    <row r="20" spans="1:24" ht="15" customHeight="1" x14ac:dyDescent="0.15">
      <c r="A20" s="80"/>
      <c r="B20" s="21" t="s">
        <v>34</v>
      </c>
      <c r="C20" s="226">
        <v>384</v>
      </c>
      <c r="D20" s="226">
        <v>370</v>
      </c>
      <c r="E20" s="210">
        <v>356</v>
      </c>
      <c r="F20" s="210">
        <v>354</v>
      </c>
      <c r="G20" s="210">
        <v>359</v>
      </c>
      <c r="H20" s="210">
        <v>343</v>
      </c>
      <c r="I20" s="210">
        <v>387</v>
      </c>
      <c r="J20" s="210">
        <v>445</v>
      </c>
      <c r="K20" s="210">
        <v>406</v>
      </c>
      <c r="L20" s="210">
        <v>426</v>
      </c>
      <c r="M20" s="210">
        <v>432</v>
      </c>
      <c r="N20" s="210">
        <v>356</v>
      </c>
      <c r="O20" s="210">
        <v>376</v>
      </c>
      <c r="P20" s="210">
        <v>339</v>
      </c>
      <c r="Q20" s="210">
        <v>269</v>
      </c>
      <c r="R20" s="210">
        <v>258.7</v>
      </c>
      <c r="S20" s="210">
        <v>257.60000000000002</v>
      </c>
      <c r="T20" s="210">
        <v>252.7</v>
      </c>
      <c r="U20" s="210">
        <v>248.480073</v>
      </c>
      <c r="V20" s="591"/>
      <c r="W20" s="591"/>
      <c r="X20" s="591"/>
    </row>
    <row r="21" spans="1:24" ht="15" customHeight="1" x14ac:dyDescent="0.15">
      <c r="A21" s="80"/>
      <c r="B21" s="21" t="s">
        <v>35</v>
      </c>
      <c r="C21" s="226">
        <v>523</v>
      </c>
      <c r="D21" s="226">
        <v>497</v>
      </c>
      <c r="E21" s="210">
        <v>511</v>
      </c>
      <c r="F21" s="210">
        <v>506</v>
      </c>
      <c r="G21" s="210">
        <v>513</v>
      </c>
      <c r="H21" s="210">
        <v>334</v>
      </c>
      <c r="I21" s="210">
        <v>331</v>
      </c>
      <c r="J21" s="210">
        <v>365</v>
      </c>
      <c r="K21" s="210">
        <v>415</v>
      </c>
      <c r="L21" s="210">
        <v>526</v>
      </c>
      <c r="M21" s="210">
        <v>479</v>
      </c>
      <c r="N21" s="210">
        <v>358</v>
      </c>
      <c r="O21" s="210">
        <v>380</v>
      </c>
      <c r="P21" s="210">
        <v>354</v>
      </c>
      <c r="Q21" s="210">
        <v>324</v>
      </c>
      <c r="R21" s="210">
        <v>380.5</v>
      </c>
      <c r="S21" s="210">
        <v>435.2</v>
      </c>
      <c r="T21" s="210">
        <v>443.4</v>
      </c>
      <c r="U21" s="210">
        <v>461.2183</v>
      </c>
      <c r="V21" s="591"/>
      <c r="W21" s="591"/>
      <c r="X21" s="591"/>
    </row>
    <row r="22" spans="1:24" ht="15" customHeight="1" x14ac:dyDescent="0.15">
      <c r="A22" s="80"/>
      <c r="B22" s="21" t="s">
        <v>36</v>
      </c>
      <c r="C22" s="226">
        <v>89</v>
      </c>
      <c r="D22" s="226">
        <v>89</v>
      </c>
      <c r="E22" s="210">
        <v>91</v>
      </c>
      <c r="F22" s="210">
        <v>77</v>
      </c>
      <c r="G22" s="210">
        <v>93</v>
      </c>
      <c r="H22" s="210">
        <v>112</v>
      </c>
      <c r="I22" s="210">
        <v>117</v>
      </c>
      <c r="J22" s="210">
        <v>110</v>
      </c>
      <c r="K22" s="210">
        <v>123</v>
      </c>
      <c r="L22" s="210">
        <v>101</v>
      </c>
      <c r="M22" s="210">
        <v>98</v>
      </c>
      <c r="N22" s="210">
        <v>101</v>
      </c>
      <c r="O22" s="210">
        <v>77</v>
      </c>
      <c r="P22" s="210">
        <v>62</v>
      </c>
      <c r="Q22" s="210">
        <v>59</v>
      </c>
      <c r="R22" s="210">
        <v>55.8</v>
      </c>
      <c r="S22" s="210">
        <v>60.4</v>
      </c>
      <c r="T22" s="210">
        <v>61.3</v>
      </c>
      <c r="U22" s="210">
        <v>63.381679924000004</v>
      </c>
      <c r="V22" s="591"/>
      <c r="W22" s="591"/>
      <c r="X22" s="591"/>
    </row>
    <row r="23" spans="1:24" ht="15" customHeight="1" x14ac:dyDescent="0.15">
      <c r="A23" s="80"/>
      <c r="B23" s="21" t="s">
        <v>37</v>
      </c>
      <c r="C23" s="226">
        <v>135</v>
      </c>
      <c r="D23" s="226">
        <v>134</v>
      </c>
      <c r="E23" s="210">
        <v>119</v>
      </c>
      <c r="F23" s="210">
        <v>116</v>
      </c>
      <c r="G23" s="210">
        <v>101</v>
      </c>
      <c r="H23" s="210">
        <v>106</v>
      </c>
      <c r="I23" s="210">
        <v>109</v>
      </c>
      <c r="J23" s="210">
        <v>113</v>
      </c>
      <c r="K23" s="210">
        <v>123</v>
      </c>
      <c r="L23" s="210">
        <v>135</v>
      </c>
      <c r="M23" s="210">
        <v>125</v>
      </c>
      <c r="N23" s="210">
        <v>128</v>
      </c>
      <c r="O23" s="210">
        <v>129</v>
      </c>
      <c r="P23" s="210">
        <v>131</v>
      </c>
      <c r="Q23" s="210">
        <v>137</v>
      </c>
      <c r="R23" s="210">
        <v>137.1</v>
      </c>
      <c r="S23" s="210">
        <v>144.80000000000001</v>
      </c>
      <c r="T23" s="210">
        <v>149.19999999999999</v>
      </c>
      <c r="U23" s="210">
        <v>153.44805076815709</v>
      </c>
      <c r="V23" s="591"/>
      <c r="W23" s="591"/>
      <c r="X23" s="591"/>
    </row>
    <row r="24" spans="1:24" ht="15" customHeight="1" x14ac:dyDescent="0.15">
      <c r="A24" s="80"/>
      <c r="B24" s="21" t="s">
        <v>38</v>
      </c>
      <c r="C24" s="226">
        <v>404</v>
      </c>
      <c r="D24" s="226">
        <v>377</v>
      </c>
      <c r="E24" s="210">
        <v>447</v>
      </c>
      <c r="F24" s="210">
        <v>389</v>
      </c>
      <c r="G24" s="210">
        <v>435</v>
      </c>
      <c r="H24" s="210">
        <v>421</v>
      </c>
      <c r="I24" s="210">
        <v>463</v>
      </c>
      <c r="J24" s="210">
        <v>403</v>
      </c>
      <c r="K24" s="210">
        <v>396</v>
      </c>
      <c r="L24" s="210">
        <v>262</v>
      </c>
      <c r="M24" s="210">
        <v>288</v>
      </c>
      <c r="N24" s="210">
        <v>296</v>
      </c>
      <c r="O24" s="210">
        <v>260</v>
      </c>
      <c r="P24" s="210">
        <v>244</v>
      </c>
      <c r="Q24" s="210">
        <v>252</v>
      </c>
      <c r="R24" s="210">
        <v>206.3</v>
      </c>
      <c r="S24" s="210">
        <v>169.3</v>
      </c>
      <c r="T24" s="210">
        <v>167.7</v>
      </c>
      <c r="U24" s="210">
        <v>158.01255</v>
      </c>
      <c r="V24" s="591"/>
      <c r="W24" s="591"/>
      <c r="X24" s="591"/>
    </row>
    <row r="25" spans="1:24" ht="15" customHeight="1" x14ac:dyDescent="0.15">
      <c r="A25" s="80"/>
      <c r="B25" s="21" t="s">
        <v>39</v>
      </c>
      <c r="C25" s="226">
        <v>190</v>
      </c>
      <c r="D25" s="226">
        <v>204</v>
      </c>
      <c r="E25" s="210">
        <v>255</v>
      </c>
      <c r="F25" s="210">
        <v>244</v>
      </c>
      <c r="G25" s="210">
        <v>269</v>
      </c>
      <c r="H25" s="210">
        <v>275</v>
      </c>
      <c r="I25" s="210">
        <v>290</v>
      </c>
      <c r="J25" s="210">
        <v>299</v>
      </c>
      <c r="K25" s="210">
        <v>292</v>
      </c>
      <c r="L25" s="210">
        <v>289</v>
      </c>
      <c r="M25" s="210">
        <v>288</v>
      </c>
      <c r="N25" s="210">
        <v>291</v>
      </c>
      <c r="O25" s="210">
        <v>291</v>
      </c>
      <c r="P25" s="210">
        <v>286</v>
      </c>
      <c r="Q25" s="210">
        <v>284</v>
      </c>
      <c r="R25" s="210">
        <v>283.60000000000002</v>
      </c>
      <c r="S25" s="210">
        <v>285.39999999999998</v>
      </c>
      <c r="T25" s="210">
        <v>284.3</v>
      </c>
      <c r="U25" s="210">
        <v>278.84900700000003</v>
      </c>
      <c r="V25" s="591"/>
      <c r="W25" s="591"/>
      <c r="X25" s="591"/>
    </row>
    <row r="26" spans="1:24" ht="15" customHeight="1" x14ac:dyDescent="0.15">
      <c r="A26" s="80"/>
      <c r="B26" s="21" t="s">
        <v>42</v>
      </c>
      <c r="C26" s="226">
        <v>484</v>
      </c>
      <c r="D26" s="226">
        <v>458</v>
      </c>
      <c r="E26" s="210">
        <v>500</v>
      </c>
      <c r="F26" s="210">
        <v>507</v>
      </c>
      <c r="G26" s="210">
        <v>582</v>
      </c>
      <c r="H26" s="210">
        <v>628</v>
      </c>
      <c r="I26" s="210">
        <v>614</v>
      </c>
      <c r="J26" s="210">
        <v>642</v>
      </c>
      <c r="K26" s="210">
        <v>437</v>
      </c>
      <c r="L26" s="210">
        <v>435</v>
      </c>
      <c r="M26" s="210">
        <v>515</v>
      </c>
      <c r="N26" s="210">
        <v>532</v>
      </c>
      <c r="O26" s="210">
        <v>526</v>
      </c>
      <c r="P26" s="210">
        <v>539</v>
      </c>
      <c r="Q26" s="210">
        <v>573</v>
      </c>
      <c r="R26" s="210">
        <v>574.9</v>
      </c>
      <c r="S26" s="210">
        <v>615</v>
      </c>
      <c r="T26" s="210">
        <v>614.6</v>
      </c>
      <c r="U26" s="210">
        <v>619.43309999999985</v>
      </c>
      <c r="V26" s="591"/>
      <c r="W26" s="591"/>
      <c r="X26" s="591"/>
    </row>
    <row r="27" spans="1:24" ht="15" customHeight="1" x14ac:dyDescent="0.15">
      <c r="A27" s="80"/>
      <c r="B27" s="21" t="s">
        <v>43</v>
      </c>
      <c r="C27" s="226">
        <v>1385</v>
      </c>
      <c r="D27" s="226">
        <v>1403</v>
      </c>
      <c r="E27" s="210">
        <v>1451</v>
      </c>
      <c r="F27" s="210">
        <v>1498</v>
      </c>
      <c r="G27" s="210">
        <v>1524</v>
      </c>
      <c r="H27" s="210">
        <v>1569</v>
      </c>
      <c r="I27" s="210">
        <v>1604</v>
      </c>
      <c r="J27" s="210">
        <v>1619</v>
      </c>
      <c r="K27" s="210">
        <v>1632</v>
      </c>
      <c r="L27" s="210">
        <v>1637</v>
      </c>
      <c r="M27" s="210">
        <v>1390</v>
      </c>
      <c r="N27" s="210">
        <v>1520</v>
      </c>
      <c r="O27" s="210">
        <v>1529</v>
      </c>
      <c r="P27" s="210">
        <v>1528</v>
      </c>
      <c r="Q27" s="210">
        <v>1537</v>
      </c>
      <c r="R27" s="210">
        <v>1545</v>
      </c>
      <c r="S27" s="210">
        <v>1558.3</v>
      </c>
      <c r="T27" s="210">
        <v>1567.9</v>
      </c>
      <c r="U27" s="210">
        <v>1583.1625000000001</v>
      </c>
      <c r="V27" s="591"/>
      <c r="W27" s="591"/>
      <c r="X27" s="591"/>
    </row>
    <row r="28" spans="1:24" ht="15" customHeight="1" x14ac:dyDescent="0.15">
      <c r="A28" s="80"/>
      <c r="B28" s="79" t="s">
        <v>44</v>
      </c>
      <c r="C28" s="226">
        <v>0</v>
      </c>
      <c r="D28" s="226">
        <v>0</v>
      </c>
      <c r="E28" s="210" t="s">
        <v>221</v>
      </c>
      <c r="F28" s="210" t="s">
        <v>221</v>
      </c>
      <c r="G28" s="210" t="s">
        <v>221</v>
      </c>
      <c r="H28" s="210" t="s">
        <v>221</v>
      </c>
      <c r="I28" s="210" t="s">
        <v>221</v>
      </c>
      <c r="J28" s="210" t="s">
        <v>221</v>
      </c>
      <c r="K28" s="210" t="s">
        <v>221</v>
      </c>
      <c r="L28" s="210" t="s">
        <v>221</v>
      </c>
      <c r="M28" s="210" t="s">
        <v>221</v>
      </c>
      <c r="N28" s="210" t="s">
        <v>221</v>
      </c>
      <c r="O28" s="210" t="s">
        <v>221</v>
      </c>
      <c r="P28" s="210" t="s">
        <v>221</v>
      </c>
      <c r="Q28" s="210" t="s">
        <v>221</v>
      </c>
      <c r="R28" s="210" t="s">
        <v>221</v>
      </c>
      <c r="S28" s="210" t="s">
        <v>221</v>
      </c>
      <c r="T28" s="210" t="s">
        <v>221</v>
      </c>
      <c r="U28" s="210" t="s">
        <v>221</v>
      </c>
      <c r="W28" s="87"/>
    </row>
    <row r="29" spans="1:24" ht="15" customHeight="1" x14ac:dyDescent="0.15">
      <c r="A29" s="80"/>
      <c r="B29" s="21" t="s">
        <v>45</v>
      </c>
      <c r="C29" s="226">
        <v>0</v>
      </c>
      <c r="D29" s="226">
        <v>0</v>
      </c>
      <c r="E29" s="210" t="s">
        <v>221</v>
      </c>
      <c r="F29" s="210" t="s">
        <v>221</v>
      </c>
      <c r="G29" s="210" t="s">
        <v>221</v>
      </c>
      <c r="H29" s="210" t="s">
        <v>221</v>
      </c>
      <c r="I29" s="210" t="s">
        <v>221</v>
      </c>
      <c r="J29" s="210" t="s">
        <v>221</v>
      </c>
      <c r="K29" s="210" t="s">
        <v>221</v>
      </c>
      <c r="L29" s="210" t="s">
        <v>221</v>
      </c>
      <c r="M29" s="210" t="s">
        <v>221</v>
      </c>
      <c r="N29" s="210" t="s">
        <v>221</v>
      </c>
      <c r="O29" s="210" t="s">
        <v>221</v>
      </c>
      <c r="P29" s="210" t="s">
        <v>221</v>
      </c>
      <c r="Q29" s="210" t="s">
        <v>221</v>
      </c>
      <c r="R29" s="210" t="s">
        <v>221</v>
      </c>
      <c r="S29" s="210" t="s">
        <v>221</v>
      </c>
      <c r="T29" s="210" t="s">
        <v>221</v>
      </c>
      <c r="U29" s="210" t="s">
        <v>221</v>
      </c>
      <c r="W29" s="87"/>
    </row>
    <row r="30" spans="1:24" ht="15" customHeight="1" x14ac:dyDescent="0.15">
      <c r="A30" s="80"/>
      <c r="B30" s="21" t="s">
        <v>46</v>
      </c>
      <c r="C30" s="226">
        <v>0</v>
      </c>
      <c r="D30" s="226">
        <v>0</v>
      </c>
      <c r="E30" s="210" t="s">
        <v>221</v>
      </c>
      <c r="F30" s="210" t="s">
        <v>221</v>
      </c>
      <c r="G30" s="210" t="s">
        <v>221</v>
      </c>
      <c r="H30" s="210" t="s">
        <v>221</v>
      </c>
      <c r="I30" s="210" t="s">
        <v>221</v>
      </c>
      <c r="J30" s="210" t="s">
        <v>221</v>
      </c>
      <c r="K30" s="210" t="s">
        <v>221</v>
      </c>
      <c r="L30" s="210" t="s">
        <v>221</v>
      </c>
      <c r="M30" s="210" t="s">
        <v>221</v>
      </c>
      <c r="N30" s="210" t="s">
        <v>221</v>
      </c>
      <c r="O30" s="210" t="s">
        <v>221</v>
      </c>
      <c r="P30" s="210" t="s">
        <v>221</v>
      </c>
      <c r="Q30" s="210" t="s">
        <v>221</v>
      </c>
      <c r="R30" s="210" t="s">
        <v>221</v>
      </c>
      <c r="S30" s="210" t="s">
        <v>221</v>
      </c>
      <c r="T30" s="210" t="s">
        <v>221</v>
      </c>
      <c r="U30" s="210" t="s">
        <v>221</v>
      </c>
      <c r="W30" s="87"/>
    </row>
    <row r="31" spans="1:24" ht="15" customHeight="1" thickBot="1" x14ac:dyDescent="0.2">
      <c r="A31" s="85"/>
      <c r="B31" s="453" t="s">
        <v>47</v>
      </c>
      <c r="C31" s="455">
        <v>0</v>
      </c>
      <c r="D31" s="455">
        <v>0</v>
      </c>
      <c r="E31" s="458" t="s">
        <v>221</v>
      </c>
      <c r="F31" s="458" t="s">
        <v>221</v>
      </c>
      <c r="G31" s="458" t="s">
        <v>221</v>
      </c>
      <c r="H31" s="458" t="s">
        <v>221</v>
      </c>
      <c r="I31" s="458" t="s">
        <v>221</v>
      </c>
      <c r="J31" s="458" t="s">
        <v>221</v>
      </c>
      <c r="K31" s="458" t="s">
        <v>221</v>
      </c>
      <c r="L31" s="458" t="s">
        <v>221</v>
      </c>
      <c r="M31" s="458" t="s">
        <v>221</v>
      </c>
      <c r="N31" s="458" t="s">
        <v>221</v>
      </c>
      <c r="O31" s="458" t="s">
        <v>221</v>
      </c>
      <c r="P31" s="458" t="s">
        <v>221</v>
      </c>
      <c r="Q31" s="458" t="s">
        <v>221</v>
      </c>
      <c r="R31" s="458" t="s">
        <v>221</v>
      </c>
      <c r="S31" s="458" t="s">
        <v>221</v>
      </c>
      <c r="T31" s="458" t="s">
        <v>221</v>
      </c>
      <c r="U31" s="458" t="s">
        <v>221</v>
      </c>
      <c r="W31" s="87"/>
    </row>
    <row r="32" spans="1:24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2"/>
      <c r="Q33" s="212"/>
      <c r="R33" s="212"/>
      <c r="S33" s="212"/>
      <c r="T33" s="212"/>
      <c r="U33" s="212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2"/>
      <c r="Q34" s="212"/>
      <c r="R34" s="212"/>
      <c r="S34" s="212"/>
      <c r="T34" s="212"/>
      <c r="U34" s="212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7"/>
      <c r="N36" s="87"/>
      <c r="O36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47">
    <tabColor theme="9" tint="0.59999389629810485"/>
  </sheetPr>
  <dimension ref="A2:U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4" width="8.25" style="79" customWidth="1"/>
    <col min="25" max="16384" width="7" style="79"/>
  </cols>
  <sheetData>
    <row r="2" spans="1:21" ht="16.5" customHeight="1" x14ac:dyDescent="0.25">
      <c r="A2" s="216" t="s">
        <v>452</v>
      </c>
      <c r="B2" s="217"/>
    </row>
    <row r="3" spans="1:21" ht="13.35" customHeight="1" x14ac:dyDescent="0.15">
      <c r="A3" s="218" t="s">
        <v>362</v>
      </c>
      <c r="B3" s="218"/>
    </row>
    <row r="4" spans="1:21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1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1" ht="18" customHeight="1" x14ac:dyDescent="0.15">
      <c r="A6" s="1030" t="s">
        <v>100</v>
      </c>
      <c r="B6" s="1030"/>
      <c r="C6" s="664" t="s">
        <v>48</v>
      </c>
      <c r="D6" s="664" t="s">
        <v>48</v>
      </c>
      <c r="E6" s="664">
        <v>2.31</v>
      </c>
      <c r="F6" s="664">
        <v>2.7</v>
      </c>
      <c r="G6" s="664">
        <v>2.88</v>
      </c>
      <c r="H6" s="664">
        <v>3.02</v>
      </c>
      <c r="I6" s="664">
        <v>3.4</v>
      </c>
      <c r="J6" s="664">
        <v>3.61</v>
      </c>
      <c r="K6" s="664">
        <v>3.87</v>
      </c>
      <c r="L6" s="664">
        <v>4.26</v>
      </c>
      <c r="M6" s="664">
        <v>4.09</v>
      </c>
      <c r="N6" s="664">
        <v>4.32</v>
      </c>
      <c r="O6" s="664">
        <v>4.25</v>
      </c>
      <c r="P6" s="664">
        <v>4.28</v>
      </c>
      <c r="Q6" s="664">
        <v>4.2699999999999996</v>
      </c>
      <c r="R6" s="664">
        <v>4.13</v>
      </c>
      <c r="S6" s="664">
        <v>3.97</v>
      </c>
      <c r="T6" s="664">
        <v>3.97</v>
      </c>
      <c r="U6" s="664">
        <v>3.8021183423451341</v>
      </c>
    </row>
    <row r="7" spans="1:21" ht="3" customHeight="1" x14ac:dyDescent="0.15">
      <c r="A7" s="80"/>
      <c r="B7" s="81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</row>
    <row r="8" spans="1:21" ht="15" customHeight="1" x14ac:dyDescent="0.15">
      <c r="A8" s="80"/>
      <c r="B8" s="21" t="s">
        <v>19</v>
      </c>
      <c r="C8" s="224" t="s">
        <v>73</v>
      </c>
      <c r="D8" s="224" t="s">
        <v>73</v>
      </c>
      <c r="E8" s="224" t="s">
        <v>73</v>
      </c>
      <c r="F8" s="224" t="s">
        <v>73</v>
      </c>
      <c r="G8" s="224" t="s">
        <v>73</v>
      </c>
      <c r="H8" s="224" t="s">
        <v>73</v>
      </c>
      <c r="I8" s="224" t="s">
        <v>73</v>
      </c>
      <c r="J8" s="224" t="s">
        <v>73</v>
      </c>
      <c r="K8" s="224" t="s">
        <v>73</v>
      </c>
      <c r="L8" s="224" t="s">
        <v>73</v>
      </c>
      <c r="M8" s="224" t="s">
        <v>73</v>
      </c>
      <c r="N8" s="224" t="s">
        <v>73</v>
      </c>
      <c r="O8" s="224" t="s">
        <v>73</v>
      </c>
      <c r="P8" s="224" t="s">
        <v>73</v>
      </c>
      <c r="Q8" s="224" t="s">
        <v>73</v>
      </c>
      <c r="R8" s="224" t="s">
        <v>73</v>
      </c>
      <c r="S8" s="224" t="s">
        <v>73</v>
      </c>
      <c r="T8" s="224" t="s">
        <v>73</v>
      </c>
      <c r="U8" s="224" t="s">
        <v>73</v>
      </c>
    </row>
    <row r="9" spans="1:21" ht="15" customHeight="1" x14ac:dyDescent="0.15">
      <c r="A9" s="80"/>
      <c r="B9" s="21" t="s">
        <v>20</v>
      </c>
      <c r="C9" s="224" t="s">
        <v>73</v>
      </c>
      <c r="D9" s="224" t="s">
        <v>73</v>
      </c>
      <c r="E9" s="224" t="s">
        <v>73</v>
      </c>
      <c r="F9" s="224" t="s">
        <v>73</v>
      </c>
      <c r="G9" s="224" t="s">
        <v>73</v>
      </c>
      <c r="H9" s="224" t="s">
        <v>73</v>
      </c>
      <c r="I9" s="224" t="s">
        <v>73</v>
      </c>
      <c r="J9" s="224" t="s">
        <v>73</v>
      </c>
      <c r="K9" s="224" t="s">
        <v>73</v>
      </c>
      <c r="L9" s="224" t="s">
        <v>73</v>
      </c>
      <c r="M9" s="224" t="s">
        <v>73</v>
      </c>
      <c r="N9" s="224" t="s">
        <v>73</v>
      </c>
      <c r="O9" s="224" t="s">
        <v>73</v>
      </c>
      <c r="P9" s="224" t="s">
        <v>73</v>
      </c>
      <c r="Q9" s="224" t="s">
        <v>73</v>
      </c>
      <c r="R9" s="224" t="s">
        <v>73</v>
      </c>
      <c r="S9" s="224" t="s">
        <v>73</v>
      </c>
      <c r="T9" s="224" t="s">
        <v>73</v>
      </c>
      <c r="U9" s="224" t="s">
        <v>73</v>
      </c>
    </row>
    <row r="10" spans="1:21" ht="15" customHeight="1" x14ac:dyDescent="0.15">
      <c r="A10" s="80"/>
      <c r="B10" s="21" t="s">
        <v>21</v>
      </c>
      <c r="C10" s="224" t="s">
        <v>73</v>
      </c>
      <c r="D10" s="224" t="s">
        <v>73</v>
      </c>
      <c r="E10" s="224" t="s">
        <v>73</v>
      </c>
      <c r="F10" s="224" t="s">
        <v>73</v>
      </c>
      <c r="G10" s="224" t="s">
        <v>73</v>
      </c>
      <c r="H10" s="224" t="s">
        <v>73</v>
      </c>
      <c r="I10" s="224" t="s">
        <v>73</v>
      </c>
      <c r="J10" s="224" t="s">
        <v>73</v>
      </c>
      <c r="K10" s="224" t="s">
        <v>73</v>
      </c>
      <c r="L10" s="224" t="s">
        <v>73</v>
      </c>
      <c r="M10" s="224" t="s">
        <v>73</v>
      </c>
      <c r="N10" s="224" t="s">
        <v>73</v>
      </c>
      <c r="O10" s="224" t="s">
        <v>73</v>
      </c>
      <c r="P10" s="224" t="s">
        <v>73</v>
      </c>
      <c r="Q10" s="224" t="s">
        <v>73</v>
      </c>
      <c r="R10" s="224" t="s">
        <v>73</v>
      </c>
      <c r="S10" s="224" t="s">
        <v>73</v>
      </c>
      <c r="T10" s="224" t="s">
        <v>73</v>
      </c>
      <c r="U10" s="224" t="s">
        <v>73</v>
      </c>
    </row>
    <row r="11" spans="1:21" ht="15" customHeight="1" x14ac:dyDescent="0.15">
      <c r="A11" s="80"/>
      <c r="B11" s="21" t="s">
        <v>22</v>
      </c>
      <c r="C11" s="224" t="s">
        <v>73</v>
      </c>
      <c r="D11" s="224" t="s">
        <v>73</v>
      </c>
      <c r="E11" s="224" t="s">
        <v>73</v>
      </c>
      <c r="F11" s="224" t="s">
        <v>73</v>
      </c>
      <c r="G11" s="224" t="s">
        <v>73</v>
      </c>
      <c r="H11" s="224" t="s">
        <v>73</v>
      </c>
      <c r="I11" s="224" t="s">
        <v>73</v>
      </c>
      <c r="J11" s="224" t="s">
        <v>73</v>
      </c>
      <c r="K11" s="224" t="s">
        <v>73</v>
      </c>
      <c r="L11" s="224" t="s">
        <v>73</v>
      </c>
      <c r="M11" s="224" t="s">
        <v>73</v>
      </c>
      <c r="N11" s="224" t="s">
        <v>73</v>
      </c>
      <c r="O11" s="224" t="s">
        <v>73</v>
      </c>
      <c r="P11" s="224" t="s">
        <v>73</v>
      </c>
      <c r="Q11" s="224" t="s">
        <v>73</v>
      </c>
      <c r="R11" s="224" t="s">
        <v>73</v>
      </c>
      <c r="S11" s="224" t="s">
        <v>73</v>
      </c>
      <c r="T11" s="224" t="s">
        <v>73</v>
      </c>
      <c r="U11" s="224" t="s">
        <v>73</v>
      </c>
    </row>
    <row r="12" spans="1:21" ht="15" customHeight="1" x14ac:dyDescent="0.15">
      <c r="A12" s="80"/>
      <c r="B12" s="21" t="s">
        <v>23</v>
      </c>
      <c r="C12" s="224" t="s">
        <v>73</v>
      </c>
      <c r="D12" s="224" t="s">
        <v>73</v>
      </c>
      <c r="E12" s="224" t="s">
        <v>73</v>
      </c>
      <c r="F12" s="224" t="s">
        <v>73</v>
      </c>
      <c r="G12" s="224" t="s">
        <v>73</v>
      </c>
      <c r="H12" s="224" t="s">
        <v>73</v>
      </c>
      <c r="I12" s="224" t="s">
        <v>73</v>
      </c>
      <c r="J12" s="224" t="s">
        <v>73</v>
      </c>
      <c r="K12" s="224" t="s">
        <v>73</v>
      </c>
      <c r="L12" s="224" t="s">
        <v>73</v>
      </c>
      <c r="M12" s="224" t="s">
        <v>73</v>
      </c>
      <c r="N12" s="224" t="s">
        <v>73</v>
      </c>
      <c r="O12" s="224" t="s">
        <v>73</v>
      </c>
      <c r="P12" s="224" t="s">
        <v>73</v>
      </c>
      <c r="Q12" s="224" t="s">
        <v>73</v>
      </c>
      <c r="R12" s="224" t="s">
        <v>73</v>
      </c>
      <c r="S12" s="224" t="s">
        <v>73</v>
      </c>
      <c r="T12" s="224" t="s">
        <v>73</v>
      </c>
      <c r="U12" s="224" t="s">
        <v>73</v>
      </c>
    </row>
    <row r="13" spans="1:21" ht="15" customHeight="1" x14ac:dyDescent="0.15">
      <c r="A13" s="80"/>
      <c r="B13" s="21" t="s">
        <v>27</v>
      </c>
      <c r="C13" s="224" t="s">
        <v>73</v>
      </c>
      <c r="D13" s="224" t="s">
        <v>73</v>
      </c>
      <c r="E13" s="224" t="s">
        <v>73</v>
      </c>
      <c r="F13" s="224" t="s">
        <v>73</v>
      </c>
      <c r="G13" s="224" t="s">
        <v>73</v>
      </c>
      <c r="H13" s="224" t="s">
        <v>73</v>
      </c>
      <c r="I13" s="224" t="s">
        <v>73</v>
      </c>
      <c r="J13" s="224" t="s">
        <v>73</v>
      </c>
      <c r="K13" s="224" t="s">
        <v>73</v>
      </c>
      <c r="L13" s="224" t="s">
        <v>73</v>
      </c>
      <c r="M13" s="224" t="s">
        <v>73</v>
      </c>
      <c r="N13" s="224" t="s">
        <v>73</v>
      </c>
      <c r="O13" s="224" t="s">
        <v>73</v>
      </c>
      <c r="P13" s="224" t="s">
        <v>73</v>
      </c>
      <c r="Q13" s="224" t="s">
        <v>73</v>
      </c>
      <c r="R13" s="224" t="s">
        <v>73</v>
      </c>
      <c r="S13" s="224" t="s">
        <v>73</v>
      </c>
      <c r="T13" s="224" t="s">
        <v>73</v>
      </c>
      <c r="U13" s="224" t="s">
        <v>73</v>
      </c>
    </row>
    <row r="14" spans="1:21" ht="15" customHeight="1" x14ac:dyDescent="0.15">
      <c r="A14" s="80"/>
      <c r="B14" s="21" t="s">
        <v>28</v>
      </c>
      <c r="C14" s="224" t="s">
        <v>73</v>
      </c>
      <c r="D14" s="224" t="s">
        <v>73</v>
      </c>
      <c r="E14" s="224" t="s">
        <v>73</v>
      </c>
      <c r="F14" s="224" t="s">
        <v>73</v>
      </c>
      <c r="G14" s="224" t="s">
        <v>73</v>
      </c>
      <c r="H14" s="224" t="s">
        <v>73</v>
      </c>
      <c r="I14" s="224" t="s">
        <v>73</v>
      </c>
      <c r="J14" s="224" t="s">
        <v>73</v>
      </c>
      <c r="K14" s="224" t="s">
        <v>73</v>
      </c>
      <c r="L14" s="224" t="s">
        <v>73</v>
      </c>
      <c r="M14" s="224" t="s">
        <v>73</v>
      </c>
      <c r="N14" s="224" t="s">
        <v>73</v>
      </c>
      <c r="O14" s="224" t="s">
        <v>73</v>
      </c>
      <c r="P14" s="224" t="s">
        <v>73</v>
      </c>
      <c r="Q14" s="224" t="s">
        <v>73</v>
      </c>
      <c r="R14" s="224" t="s">
        <v>73</v>
      </c>
      <c r="S14" s="224" t="s">
        <v>73</v>
      </c>
      <c r="T14" s="224" t="s">
        <v>73</v>
      </c>
      <c r="U14" s="224" t="s">
        <v>73</v>
      </c>
    </row>
    <row r="15" spans="1:21" ht="15" customHeight="1" x14ac:dyDescent="0.15">
      <c r="A15" s="80"/>
      <c r="B15" s="21" t="s">
        <v>29</v>
      </c>
      <c r="C15" s="224"/>
      <c r="D15" s="224"/>
      <c r="E15" s="224">
        <v>2.4900000000000002</v>
      </c>
      <c r="F15" s="224">
        <v>2.58</v>
      </c>
      <c r="G15" s="224">
        <v>2.65</v>
      </c>
      <c r="H15" s="224">
        <v>2.91</v>
      </c>
      <c r="I15" s="224">
        <v>3.05</v>
      </c>
      <c r="J15" s="224">
        <v>3.28</v>
      </c>
      <c r="K15" s="224">
        <v>3.36</v>
      </c>
      <c r="L15" s="224">
        <v>3.66</v>
      </c>
      <c r="M15" s="224">
        <v>4.03</v>
      </c>
      <c r="N15" s="224">
        <v>4.8099999999999996</v>
      </c>
      <c r="O15" s="224">
        <v>3.72</v>
      </c>
      <c r="P15" s="224">
        <v>3.76</v>
      </c>
      <c r="Q15" s="224">
        <v>3.81</v>
      </c>
      <c r="R15" s="224">
        <v>3.77</v>
      </c>
      <c r="S15" s="224">
        <v>3.64</v>
      </c>
      <c r="T15" s="224">
        <v>3.51</v>
      </c>
      <c r="U15" s="224">
        <v>3.3192858225659596</v>
      </c>
    </row>
    <row r="16" spans="1:21" ht="15" customHeight="1" x14ac:dyDescent="0.15">
      <c r="A16" s="80"/>
      <c r="B16" s="21" t="s">
        <v>30</v>
      </c>
      <c r="C16" s="224" t="s">
        <v>73</v>
      </c>
      <c r="D16" s="224" t="s">
        <v>73</v>
      </c>
      <c r="E16" s="224" t="s">
        <v>73</v>
      </c>
      <c r="F16" s="224" t="s">
        <v>73</v>
      </c>
      <c r="G16" s="224" t="s">
        <v>73</v>
      </c>
      <c r="H16" s="224" t="s">
        <v>73</v>
      </c>
      <c r="I16" s="224" t="s">
        <v>73</v>
      </c>
      <c r="J16" s="224" t="s">
        <v>73</v>
      </c>
      <c r="K16" s="224" t="s">
        <v>73</v>
      </c>
      <c r="L16" s="224" t="s">
        <v>73</v>
      </c>
      <c r="M16" s="224" t="s">
        <v>73</v>
      </c>
      <c r="N16" s="224" t="s">
        <v>73</v>
      </c>
      <c r="O16" s="224" t="s">
        <v>73</v>
      </c>
      <c r="P16" s="224" t="s">
        <v>73</v>
      </c>
      <c r="Q16" s="224" t="s">
        <v>73</v>
      </c>
      <c r="R16" s="224" t="s">
        <v>73</v>
      </c>
      <c r="S16" s="224" t="s">
        <v>73</v>
      </c>
      <c r="T16" s="224" t="s">
        <v>73</v>
      </c>
      <c r="U16" s="224" t="s">
        <v>73</v>
      </c>
    </row>
    <row r="17" spans="1:21" ht="15" customHeight="1" x14ac:dyDescent="0.15">
      <c r="A17" s="80"/>
      <c r="B17" s="21" t="s">
        <v>31</v>
      </c>
      <c r="C17" s="224" t="s">
        <v>73</v>
      </c>
      <c r="D17" s="224" t="s">
        <v>73</v>
      </c>
      <c r="E17" s="224" t="s">
        <v>73</v>
      </c>
      <c r="F17" s="224" t="s">
        <v>73</v>
      </c>
      <c r="G17" s="224" t="s">
        <v>73</v>
      </c>
      <c r="H17" s="224" t="s">
        <v>73</v>
      </c>
      <c r="I17" s="224" t="s">
        <v>73</v>
      </c>
      <c r="J17" s="224" t="s">
        <v>73</v>
      </c>
      <c r="K17" s="224">
        <v>3.4</v>
      </c>
      <c r="L17" s="224">
        <v>3.68</v>
      </c>
      <c r="M17" s="224">
        <v>3.95</v>
      </c>
      <c r="N17" s="224">
        <v>3.9</v>
      </c>
      <c r="O17" s="224">
        <v>3.9</v>
      </c>
      <c r="P17" s="224" t="s">
        <v>73</v>
      </c>
      <c r="Q17" s="224" t="s">
        <v>73</v>
      </c>
      <c r="R17" s="224" t="s">
        <v>73</v>
      </c>
      <c r="S17" s="224" t="s">
        <v>73</v>
      </c>
      <c r="T17" s="224" t="s">
        <v>73</v>
      </c>
      <c r="U17" s="224" t="s">
        <v>73</v>
      </c>
    </row>
    <row r="18" spans="1:21" ht="15" customHeight="1" x14ac:dyDescent="0.15">
      <c r="A18" s="80"/>
      <c r="B18" s="21" t="s">
        <v>32</v>
      </c>
      <c r="C18" s="224" t="s">
        <v>73</v>
      </c>
      <c r="D18" s="224" t="s">
        <v>73</v>
      </c>
      <c r="E18" s="224">
        <v>2.63</v>
      </c>
      <c r="F18" s="224">
        <v>3.01</v>
      </c>
      <c r="G18" s="224">
        <v>2.91</v>
      </c>
      <c r="H18" s="224">
        <v>3.19</v>
      </c>
      <c r="I18" s="224">
        <v>3.64</v>
      </c>
      <c r="J18" s="224">
        <v>3.66</v>
      </c>
      <c r="K18" s="224">
        <v>3.53</v>
      </c>
      <c r="L18" s="224">
        <v>3.91</v>
      </c>
      <c r="M18" s="224">
        <v>4.25</v>
      </c>
      <c r="N18" s="224">
        <v>4.1399999999999997</v>
      </c>
      <c r="O18" s="224">
        <v>3.91</v>
      </c>
      <c r="P18" s="224">
        <v>3.95</v>
      </c>
      <c r="Q18" s="224">
        <v>3.87</v>
      </c>
      <c r="R18" s="224">
        <v>3.8</v>
      </c>
      <c r="S18" s="224">
        <v>3.65</v>
      </c>
      <c r="T18" s="224">
        <v>3.52</v>
      </c>
      <c r="U18" s="224">
        <v>3.4148644388179634</v>
      </c>
    </row>
    <row r="19" spans="1:21" ht="15" customHeight="1" x14ac:dyDescent="0.15">
      <c r="A19" s="80"/>
      <c r="B19" s="21" t="s">
        <v>33</v>
      </c>
      <c r="C19" s="224" t="s">
        <v>73</v>
      </c>
      <c r="D19" s="224" t="s">
        <v>73</v>
      </c>
      <c r="E19" s="224">
        <v>2.16</v>
      </c>
      <c r="F19" s="224">
        <v>2.4500000000000002</v>
      </c>
      <c r="G19" s="224">
        <v>2.92</v>
      </c>
      <c r="H19" s="224">
        <v>3.16</v>
      </c>
      <c r="I19" s="224">
        <v>3.28</v>
      </c>
      <c r="J19" s="224">
        <v>3.17</v>
      </c>
      <c r="K19" s="224">
        <v>3.35</v>
      </c>
      <c r="L19" s="224">
        <v>3.41</v>
      </c>
      <c r="M19" s="224">
        <v>3.75</v>
      </c>
      <c r="N19" s="224">
        <v>3.84</v>
      </c>
      <c r="O19" s="224">
        <v>3.97</v>
      </c>
      <c r="P19" s="224">
        <v>3.97</v>
      </c>
      <c r="Q19" s="224">
        <v>3.9</v>
      </c>
      <c r="R19" s="224">
        <v>3.82</v>
      </c>
      <c r="S19" s="224">
        <v>3.67</v>
      </c>
      <c r="T19" s="224">
        <v>3.58</v>
      </c>
      <c r="U19" s="224">
        <v>3.4751775195618424</v>
      </c>
    </row>
    <row r="20" spans="1:21" ht="15" customHeight="1" x14ac:dyDescent="0.15">
      <c r="A20" s="80"/>
      <c r="B20" s="21" t="s">
        <v>34</v>
      </c>
      <c r="C20" s="224" t="s">
        <v>73</v>
      </c>
      <c r="D20" s="224" t="s">
        <v>73</v>
      </c>
      <c r="E20" s="224">
        <v>2.2599999999999998</v>
      </c>
      <c r="F20" s="224">
        <v>2.66</v>
      </c>
      <c r="G20" s="224">
        <v>2.87</v>
      </c>
      <c r="H20" s="224">
        <v>3.1</v>
      </c>
      <c r="I20" s="224">
        <v>3.29</v>
      </c>
      <c r="J20" s="224">
        <v>3.51</v>
      </c>
      <c r="K20" s="224">
        <v>3.49</v>
      </c>
      <c r="L20" s="224">
        <v>3.7</v>
      </c>
      <c r="M20" s="224">
        <v>4.37</v>
      </c>
      <c r="N20" s="224">
        <v>4.24</v>
      </c>
      <c r="O20" s="224">
        <v>4.04</v>
      </c>
      <c r="P20" s="224">
        <v>3.99</v>
      </c>
      <c r="Q20" s="224">
        <v>3.92</v>
      </c>
      <c r="R20" s="224">
        <v>3.75</v>
      </c>
      <c r="S20" s="224">
        <v>3.55</v>
      </c>
      <c r="T20" s="224">
        <v>3.42</v>
      </c>
      <c r="U20" s="224">
        <v>3.301452255694564</v>
      </c>
    </row>
    <row r="21" spans="1:21" ht="15" customHeight="1" x14ac:dyDescent="0.15">
      <c r="A21" s="80"/>
      <c r="B21" s="21" t="s">
        <v>35</v>
      </c>
      <c r="C21" s="224" t="s">
        <v>73</v>
      </c>
      <c r="D21" s="224" t="s">
        <v>73</v>
      </c>
      <c r="E21" s="224">
        <v>1.55</v>
      </c>
      <c r="F21" s="224">
        <v>2.72</v>
      </c>
      <c r="G21" s="224">
        <v>2.66</v>
      </c>
      <c r="H21" s="224">
        <v>2.94</v>
      </c>
      <c r="I21" s="224">
        <v>3.32</v>
      </c>
      <c r="J21" s="224">
        <v>3.58</v>
      </c>
      <c r="K21" s="224">
        <v>3.87</v>
      </c>
      <c r="L21" s="224">
        <v>4.25</v>
      </c>
      <c r="M21" s="224">
        <v>4.25</v>
      </c>
      <c r="N21" s="224">
        <v>4.54</v>
      </c>
      <c r="O21" s="224">
        <v>4.41</v>
      </c>
      <c r="P21" s="224">
        <v>4.55</v>
      </c>
      <c r="Q21" s="224">
        <v>4.5599999999999996</v>
      </c>
      <c r="R21" s="224">
        <v>3.65</v>
      </c>
      <c r="S21" s="224">
        <v>3.51</v>
      </c>
      <c r="T21" s="224">
        <v>3.59</v>
      </c>
      <c r="U21" s="224">
        <v>3.633774916498326</v>
      </c>
    </row>
    <row r="22" spans="1:21" ht="15" customHeight="1" x14ac:dyDescent="0.15">
      <c r="A22" s="80"/>
      <c r="B22" s="21" t="s">
        <v>36</v>
      </c>
      <c r="C22" s="224" t="s">
        <v>73</v>
      </c>
      <c r="D22" s="224" t="s">
        <v>73</v>
      </c>
      <c r="E22" s="224">
        <v>2.19</v>
      </c>
      <c r="F22" s="224">
        <v>2.41</v>
      </c>
      <c r="G22" s="224">
        <v>2.4500000000000002</v>
      </c>
      <c r="H22" s="224">
        <v>2.69</v>
      </c>
      <c r="I22" s="224">
        <v>3.01</v>
      </c>
      <c r="J22" s="224">
        <v>3.2</v>
      </c>
      <c r="K22" s="224">
        <v>3.4</v>
      </c>
      <c r="L22" s="224">
        <v>3.59</v>
      </c>
      <c r="M22" s="224">
        <v>3.69</v>
      </c>
      <c r="N22" s="224">
        <v>3.89</v>
      </c>
      <c r="O22" s="224">
        <v>3.91</v>
      </c>
      <c r="P22" s="224">
        <v>4.07</v>
      </c>
      <c r="Q22" s="224">
        <v>4.12</v>
      </c>
      <c r="R22" s="224">
        <v>4.0599999999999996</v>
      </c>
      <c r="S22" s="224">
        <v>3.78</v>
      </c>
      <c r="T22" s="224">
        <v>3.46</v>
      </c>
      <c r="U22" s="224">
        <v>3.4016569419643958</v>
      </c>
    </row>
    <row r="23" spans="1:21" ht="15" customHeight="1" x14ac:dyDescent="0.15">
      <c r="A23" s="80"/>
      <c r="B23" s="21" t="s">
        <v>37</v>
      </c>
      <c r="C23" s="224" t="s">
        <v>73</v>
      </c>
      <c r="D23" s="224" t="s">
        <v>73</v>
      </c>
      <c r="E23" s="224">
        <v>2.2400000000000002</v>
      </c>
      <c r="F23" s="224">
        <v>2.4900000000000002</v>
      </c>
      <c r="G23" s="224">
        <v>2.5099999999999998</v>
      </c>
      <c r="H23" s="224">
        <v>2.87</v>
      </c>
      <c r="I23" s="224">
        <v>3.01</v>
      </c>
      <c r="J23" s="224">
        <v>3.38</v>
      </c>
      <c r="K23" s="224">
        <v>3.52</v>
      </c>
      <c r="L23" s="224">
        <v>3.75</v>
      </c>
      <c r="M23" s="224">
        <v>3.82</v>
      </c>
      <c r="N23" s="224">
        <v>3.98</v>
      </c>
      <c r="O23" s="224">
        <v>4.03</v>
      </c>
      <c r="P23" s="224">
        <v>4.16</v>
      </c>
      <c r="Q23" s="224">
        <v>4.17</v>
      </c>
      <c r="R23" s="224">
        <v>4.13</v>
      </c>
      <c r="S23" s="224">
        <v>3.95</v>
      </c>
      <c r="T23" s="224">
        <v>3.78</v>
      </c>
      <c r="U23" s="224">
        <v>3.7285854409454515</v>
      </c>
    </row>
    <row r="24" spans="1:21" ht="15" customHeight="1" x14ac:dyDescent="0.15">
      <c r="A24" s="80"/>
      <c r="B24" s="21" t="s">
        <v>38</v>
      </c>
      <c r="C24" s="224" t="s">
        <v>73</v>
      </c>
      <c r="D24" s="224" t="s">
        <v>73</v>
      </c>
      <c r="E24" s="224">
        <v>2.2999999999999998</v>
      </c>
      <c r="F24" s="224">
        <v>2.63</v>
      </c>
      <c r="G24" s="224">
        <v>2.92</v>
      </c>
      <c r="H24" s="224">
        <v>3.21</v>
      </c>
      <c r="I24" s="224">
        <v>3.32</v>
      </c>
      <c r="J24" s="224">
        <v>3.54</v>
      </c>
      <c r="K24" s="224">
        <v>3.77</v>
      </c>
      <c r="L24" s="224">
        <v>3.76</v>
      </c>
      <c r="M24" s="224">
        <v>4.29</v>
      </c>
      <c r="N24" s="224">
        <v>4.2</v>
      </c>
      <c r="O24" s="224">
        <v>4.08</v>
      </c>
      <c r="P24" s="224">
        <v>4.18</v>
      </c>
      <c r="Q24" s="224">
        <v>4.1900000000000004</v>
      </c>
      <c r="R24" s="224">
        <v>4.0999999999999996</v>
      </c>
      <c r="S24" s="224">
        <v>3.91</v>
      </c>
      <c r="T24" s="224">
        <v>3.74</v>
      </c>
      <c r="U24" s="224">
        <v>3.6372071743668468</v>
      </c>
    </row>
    <row r="25" spans="1:21" ht="15" customHeight="1" x14ac:dyDescent="0.15">
      <c r="A25" s="80"/>
      <c r="B25" s="79" t="s">
        <v>39</v>
      </c>
      <c r="C25" s="224" t="s">
        <v>73</v>
      </c>
      <c r="D25" s="224" t="s">
        <v>73</v>
      </c>
      <c r="E25" s="224">
        <v>2.25</v>
      </c>
      <c r="F25" s="224">
        <v>2.23</v>
      </c>
      <c r="G25" s="224">
        <v>2.31</v>
      </c>
      <c r="H25" s="224">
        <v>2.69</v>
      </c>
      <c r="I25" s="224">
        <v>3.54</v>
      </c>
      <c r="J25" s="224">
        <v>3.83</v>
      </c>
      <c r="K25" s="224">
        <v>3.59</v>
      </c>
      <c r="L25" s="224">
        <v>3.48</v>
      </c>
      <c r="M25" s="224">
        <v>3.54</v>
      </c>
      <c r="N25" s="224">
        <v>3.71</v>
      </c>
      <c r="O25" s="224">
        <v>3.6</v>
      </c>
      <c r="P25" s="224">
        <v>3.77</v>
      </c>
      <c r="Q25" s="224">
        <v>3.78</v>
      </c>
      <c r="R25" s="224">
        <v>3.74</v>
      </c>
      <c r="S25" s="224">
        <v>3.64</v>
      </c>
      <c r="T25" s="224">
        <v>3.55</v>
      </c>
      <c r="U25" s="224">
        <v>3.4668876601378757</v>
      </c>
    </row>
    <row r="26" spans="1:21" ht="15" customHeight="1" x14ac:dyDescent="0.15">
      <c r="A26" s="80"/>
      <c r="B26" s="21" t="s">
        <v>42</v>
      </c>
      <c r="C26" s="224" t="s">
        <v>73</v>
      </c>
      <c r="D26" s="224" t="s">
        <v>73</v>
      </c>
      <c r="E26" s="224">
        <v>2.77</v>
      </c>
      <c r="F26" s="224">
        <v>2.81</v>
      </c>
      <c r="G26" s="224">
        <v>2.87</v>
      </c>
      <c r="H26" s="224">
        <v>2.57</v>
      </c>
      <c r="I26" s="224">
        <v>3.1</v>
      </c>
      <c r="J26" s="224">
        <v>3.28</v>
      </c>
      <c r="K26" s="224">
        <v>3.5</v>
      </c>
      <c r="L26" s="224">
        <v>3.6</v>
      </c>
      <c r="M26" s="224">
        <v>3.82</v>
      </c>
      <c r="N26" s="224">
        <v>3.92</v>
      </c>
      <c r="O26" s="224">
        <v>4.03</v>
      </c>
      <c r="P26" s="224">
        <v>3.83</v>
      </c>
      <c r="Q26" s="224">
        <v>3.96</v>
      </c>
      <c r="R26" s="224">
        <v>3.97</v>
      </c>
      <c r="S26" s="224">
        <v>3.94</v>
      </c>
      <c r="T26" s="224">
        <v>3.91</v>
      </c>
      <c r="U26" s="224">
        <v>3.9514421087119822</v>
      </c>
    </row>
    <row r="27" spans="1:21" ht="15" customHeight="1" x14ac:dyDescent="0.15">
      <c r="A27" s="80"/>
      <c r="B27" s="79" t="s">
        <v>43</v>
      </c>
      <c r="C27" s="224" t="s">
        <v>73</v>
      </c>
      <c r="D27" s="224" t="s">
        <v>73</v>
      </c>
      <c r="E27" s="224">
        <v>2.42</v>
      </c>
      <c r="F27" s="224">
        <v>2.81</v>
      </c>
      <c r="G27" s="224">
        <v>3.1</v>
      </c>
      <c r="H27" s="224">
        <v>3.24</v>
      </c>
      <c r="I27" s="224">
        <v>3.61</v>
      </c>
      <c r="J27" s="224">
        <v>3.87</v>
      </c>
      <c r="K27" s="224">
        <v>4.3099999999999996</v>
      </c>
      <c r="L27" s="224">
        <v>5.0199999999999996</v>
      </c>
      <c r="M27" s="224">
        <v>4.22</v>
      </c>
      <c r="N27" s="224">
        <v>4.7</v>
      </c>
      <c r="O27" s="224">
        <v>4.63</v>
      </c>
      <c r="P27" s="224">
        <v>4.68</v>
      </c>
      <c r="Q27" s="224">
        <v>4.6100000000000003</v>
      </c>
      <c r="R27" s="224">
        <v>4.5199999999999996</v>
      </c>
      <c r="S27" s="224">
        <v>4.33</v>
      </c>
      <c r="T27" s="224">
        <v>4.17</v>
      </c>
      <c r="U27" s="224">
        <v>4.0756970052031924</v>
      </c>
    </row>
    <row r="28" spans="1:21" ht="15" customHeight="1" x14ac:dyDescent="0.15">
      <c r="A28" s="31"/>
      <c r="B28" s="21" t="s">
        <v>44</v>
      </c>
      <c r="C28" s="224" t="s">
        <v>73</v>
      </c>
      <c r="D28" s="224" t="s">
        <v>73</v>
      </c>
      <c r="E28" s="224" t="s">
        <v>73</v>
      </c>
      <c r="F28" s="224" t="s">
        <v>73</v>
      </c>
      <c r="G28" s="224" t="s">
        <v>73</v>
      </c>
      <c r="H28" s="224" t="s">
        <v>73</v>
      </c>
      <c r="I28" s="224" t="s">
        <v>73</v>
      </c>
      <c r="J28" s="224" t="s">
        <v>73</v>
      </c>
      <c r="K28" s="224" t="s">
        <v>73</v>
      </c>
      <c r="L28" s="224" t="s">
        <v>73</v>
      </c>
      <c r="M28" s="224" t="s">
        <v>73</v>
      </c>
      <c r="N28" s="224" t="s">
        <v>73</v>
      </c>
      <c r="O28" s="224" t="s">
        <v>73</v>
      </c>
      <c r="P28" s="224" t="s">
        <v>73</v>
      </c>
      <c r="Q28" s="224" t="s">
        <v>73</v>
      </c>
      <c r="R28" s="224" t="s">
        <v>73</v>
      </c>
      <c r="S28" s="224" t="s">
        <v>73</v>
      </c>
      <c r="T28" s="224" t="s">
        <v>73</v>
      </c>
      <c r="U28" s="224" t="s">
        <v>73</v>
      </c>
    </row>
    <row r="29" spans="1:21" ht="15" customHeight="1" x14ac:dyDescent="0.15">
      <c r="A29" s="32"/>
      <c r="B29" s="32" t="s">
        <v>45</v>
      </c>
      <c r="C29" s="224" t="s">
        <v>73</v>
      </c>
      <c r="D29" s="224" t="s">
        <v>73</v>
      </c>
      <c r="E29" s="224" t="s">
        <v>73</v>
      </c>
      <c r="F29" s="224" t="s">
        <v>73</v>
      </c>
      <c r="G29" s="224" t="s">
        <v>73</v>
      </c>
      <c r="H29" s="224" t="s">
        <v>73</v>
      </c>
      <c r="I29" s="224" t="s">
        <v>73</v>
      </c>
      <c r="J29" s="224" t="s">
        <v>73</v>
      </c>
      <c r="K29" s="224" t="s">
        <v>73</v>
      </c>
      <c r="L29" s="224" t="s">
        <v>73</v>
      </c>
      <c r="M29" s="224" t="s">
        <v>73</v>
      </c>
      <c r="N29" s="224" t="s">
        <v>73</v>
      </c>
      <c r="O29" s="224" t="s">
        <v>73</v>
      </c>
      <c r="P29" s="224" t="s">
        <v>73</v>
      </c>
      <c r="Q29" s="224" t="s">
        <v>73</v>
      </c>
      <c r="R29" s="224" t="s">
        <v>73</v>
      </c>
      <c r="S29" s="224" t="s">
        <v>73</v>
      </c>
      <c r="T29" s="224" t="s">
        <v>73</v>
      </c>
      <c r="U29" s="224" t="s">
        <v>73</v>
      </c>
    </row>
    <row r="30" spans="1:21" ht="15" customHeight="1" x14ac:dyDescent="0.15">
      <c r="A30" s="39"/>
      <c r="B30" s="39" t="s">
        <v>46</v>
      </c>
      <c r="C30" s="224" t="s">
        <v>73</v>
      </c>
      <c r="D30" s="224" t="s">
        <v>73</v>
      </c>
      <c r="E30" s="224" t="s">
        <v>73</v>
      </c>
      <c r="F30" s="224" t="s">
        <v>73</v>
      </c>
      <c r="G30" s="224" t="s">
        <v>73</v>
      </c>
      <c r="H30" s="224" t="s">
        <v>73</v>
      </c>
      <c r="I30" s="224" t="s">
        <v>73</v>
      </c>
      <c r="J30" s="224" t="s">
        <v>73</v>
      </c>
      <c r="K30" s="224" t="s">
        <v>73</v>
      </c>
      <c r="L30" s="224" t="s">
        <v>73</v>
      </c>
      <c r="M30" s="224" t="s">
        <v>73</v>
      </c>
      <c r="N30" s="224" t="s">
        <v>73</v>
      </c>
      <c r="O30" s="224" t="s">
        <v>73</v>
      </c>
      <c r="P30" s="224" t="s">
        <v>73</v>
      </c>
      <c r="Q30" s="224" t="s">
        <v>73</v>
      </c>
      <c r="R30" s="224" t="s">
        <v>73</v>
      </c>
      <c r="S30" s="224" t="s">
        <v>73</v>
      </c>
      <c r="T30" s="224" t="s">
        <v>73</v>
      </c>
      <c r="U30" s="224" t="s">
        <v>73</v>
      </c>
    </row>
    <row r="31" spans="1:21" ht="15" customHeight="1" thickBot="1" x14ac:dyDescent="0.2">
      <c r="A31" s="36"/>
      <c r="B31" s="451" t="s">
        <v>47</v>
      </c>
      <c r="C31" s="452" t="s">
        <v>73</v>
      </c>
      <c r="D31" s="452" t="s">
        <v>73</v>
      </c>
      <c r="E31" s="452" t="s">
        <v>73</v>
      </c>
      <c r="F31" s="452" t="s">
        <v>73</v>
      </c>
      <c r="G31" s="452" t="s">
        <v>73</v>
      </c>
      <c r="H31" s="452" t="s">
        <v>73</v>
      </c>
      <c r="I31" s="452" t="s">
        <v>73</v>
      </c>
      <c r="J31" s="452" t="s">
        <v>73</v>
      </c>
      <c r="K31" s="452" t="s">
        <v>73</v>
      </c>
      <c r="L31" s="452" t="s">
        <v>73</v>
      </c>
      <c r="M31" s="452" t="s">
        <v>73</v>
      </c>
      <c r="N31" s="452" t="s">
        <v>73</v>
      </c>
      <c r="O31" s="452" t="s">
        <v>73</v>
      </c>
      <c r="P31" s="452" t="s">
        <v>73</v>
      </c>
      <c r="Q31" s="452" t="s">
        <v>73</v>
      </c>
      <c r="R31" s="452" t="s">
        <v>73</v>
      </c>
      <c r="S31" s="452" t="s">
        <v>73</v>
      </c>
      <c r="T31" s="452" t="s">
        <v>73</v>
      </c>
      <c r="U31" s="452" t="s">
        <v>73</v>
      </c>
    </row>
    <row r="32" spans="1:21" ht="11.1" customHeight="1" x14ac:dyDescent="0.15">
      <c r="A32" s="550" t="s">
        <v>350</v>
      </c>
      <c r="B32" s="548"/>
      <c r="C32" s="874"/>
      <c r="D32" s="874"/>
      <c r="E32" s="874"/>
      <c r="F32" s="874"/>
      <c r="G32" s="874"/>
      <c r="H32" s="877" t="s">
        <v>366</v>
      </c>
      <c r="I32" s="490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</row>
    <row r="33" spans="1:21" ht="9" customHeight="1" x14ac:dyDescent="0.15">
      <c r="A33" s="550" t="s">
        <v>321</v>
      </c>
      <c r="B33" s="548"/>
      <c r="C33" s="874"/>
      <c r="D33" s="874"/>
      <c r="E33" s="874"/>
      <c r="F33" s="874"/>
      <c r="G33" s="874"/>
      <c r="H33" s="874"/>
      <c r="I33" s="490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</row>
    <row r="34" spans="1:21" ht="9" customHeight="1" x14ac:dyDescent="0.15">
      <c r="A34" s="548" t="s">
        <v>320</v>
      </c>
      <c r="B34" s="552"/>
      <c r="C34" s="874"/>
      <c r="D34" s="874"/>
      <c r="E34" s="874"/>
      <c r="F34" s="874"/>
      <c r="G34" s="874"/>
      <c r="H34" s="874"/>
      <c r="I34" s="490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5"/>
      <c r="D36" s="875"/>
      <c r="E36" s="875"/>
      <c r="F36" s="875"/>
      <c r="G36" s="875"/>
      <c r="H36" s="87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48">
    <tabColor theme="9" tint="0.59999389629810485"/>
  </sheetPr>
  <dimension ref="A2:W36"/>
  <sheetViews>
    <sheetView showGridLines="0" topLeftCell="A2" zoomScaleNormal="100" workbookViewId="0">
      <selection activeCell="A3" sqref="A3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6" width="8.25" style="79" customWidth="1"/>
    <col min="27" max="16384" width="7" style="79"/>
  </cols>
  <sheetData>
    <row r="2" spans="1:23" ht="13.35" customHeight="1" x14ac:dyDescent="0.25">
      <c r="A2" s="216" t="s">
        <v>654</v>
      </c>
      <c r="B2" s="217"/>
    </row>
    <row r="3" spans="1:23" ht="13.35" customHeight="1" x14ac:dyDescent="0.15">
      <c r="A3" s="218" t="s">
        <v>219</v>
      </c>
      <c r="B3" s="218"/>
    </row>
    <row r="4" spans="1:23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3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3" ht="18" customHeight="1" x14ac:dyDescent="0.15">
      <c r="A6" s="1030" t="s">
        <v>93</v>
      </c>
      <c r="B6" s="1030"/>
      <c r="C6" s="665">
        <f>(C8+C9+C10+C11+C12+C13+C14+C15+C16+C17+C18+C19+C20+C21+C22+C23+C24+C25+C26+C27+C28+C29+C30+C31)</f>
        <v>388716</v>
      </c>
      <c r="D6" s="665">
        <f>(D8+D9+D10+D11+D12+D13+D14+D15+D16+D17+D18+D19+D20+D21+D22+D23+D24+D25+D26+D27+D28+D29+D30+D31)</f>
        <v>400609</v>
      </c>
      <c r="E6" s="662">
        <v>452090</v>
      </c>
      <c r="F6" s="662">
        <v>444255</v>
      </c>
      <c r="G6" s="662">
        <v>447983</v>
      </c>
      <c r="H6" s="662">
        <v>403510</v>
      </c>
      <c r="I6" s="662">
        <v>434702</v>
      </c>
      <c r="J6" s="662">
        <v>449117</v>
      </c>
      <c r="K6" s="662">
        <v>415602</v>
      </c>
      <c r="L6" s="662">
        <v>485141</v>
      </c>
      <c r="M6" s="662">
        <v>365636</v>
      </c>
      <c r="N6" s="662">
        <v>374408</v>
      </c>
      <c r="O6" s="662">
        <v>373971</v>
      </c>
      <c r="P6" s="662">
        <v>356929</v>
      </c>
      <c r="Q6" s="662">
        <f>SUM(Q8:Q31)</f>
        <v>340347</v>
      </c>
      <c r="R6" s="662">
        <f>SUM(R8:R31)</f>
        <v>331804.37</v>
      </c>
      <c r="S6" s="662">
        <f>SUM(S8:S31)</f>
        <v>338242.3</v>
      </c>
      <c r="T6" s="662">
        <f>SUM(T8:T31)</f>
        <v>347563.8</v>
      </c>
      <c r="U6" s="662">
        <f>SUM(U8:U31)</f>
        <v>339233.3</v>
      </c>
    </row>
    <row r="7" spans="1:23" ht="3" customHeight="1" x14ac:dyDescent="0.15">
      <c r="A7" s="80"/>
      <c r="B7" s="81"/>
      <c r="C7" s="219"/>
      <c r="D7" s="21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</row>
    <row r="8" spans="1:23" ht="15" customHeight="1" x14ac:dyDescent="0.15">
      <c r="A8" s="80"/>
      <c r="B8" s="21" t="s">
        <v>19</v>
      </c>
      <c r="C8" s="225">
        <v>0</v>
      </c>
      <c r="D8" s="225">
        <v>0</v>
      </c>
      <c r="E8" s="210" t="s">
        <v>223</v>
      </c>
      <c r="F8" s="210" t="s">
        <v>223</v>
      </c>
      <c r="G8" s="210" t="s">
        <v>223</v>
      </c>
      <c r="H8" s="210" t="s">
        <v>223</v>
      </c>
      <c r="I8" s="210" t="s">
        <v>223</v>
      </c>
      <c r="J8" s="210" t="s">
        <v>223</v>
      </c>
      <c r="K8" s="210" t="s">
        <v>223</v>
      </c>
      <c r="L8" s="210" t="s">
        <v>223</v>
      </c>
      <c r="M8" s="210" t="s">
        <v>223</v>
      </c>
      <c r="N8" s="210" t="s">
        <v>223</v>
      </c>
      <c r="O8" s="210" t="s">
        <v>223</v>
      </c>
      <c r="P8" s="210" t="s">
        <v>223</v>
      </c>
      <c r="Q8" s="210" t="s">
        <v>223</v>
      </c>
      <c r="R8" s="210" t="s">
        <v>223</v>
      </c>
      <c r="S8" s="210" t="s">
        <v>223</v>
      </c>
      <c r="T8" s="210" t="s">
        <v>223</v>
      </c>
      <c r="U8" s="210" t="s">
        <v>223</v>
      </c>
    </row>
    <row r="9" spans="1:23" ht="15" customHeight="1" x14ac:dyDescent="0.15">
      <c r="A9" s="80"/>
      <c r="B9" s="21" t="s">
        <v>20</v>
      </c>
      <c r="C9" s="225">
        <v>0</v>
      </c>
      <c r="D9" s="225">
        <v>0</v>
      </c>
      <c r="E9" s="210" t="s">
        <v>223</v>
      </c>
      <c r="F9" s="210" t="s">
        <v>223</v>
      </c>
      <c r="G9" s="210" t="s">
        <v>223</v>
      </c>
      <c r="H9" s="210" t="s">
        <v>223</v>
      </c>
      <c r="I9" s="210" t="s">
        <v>223</v>
      </c>
      <c r="J9" s="210" t="s">
        <v>223</v>
      </c>
      <c r="K9" s="210" t="s">
        <v>223</v>
      </c>
      <c r="L9" s="210" t="s">
        <v>223</v>
      </c>
      <c r="M9" s="210" t="s">
        <v>223</v>
      </c>
      <c r="N9" s="210" t="s">
        <v>223</v>
      </c>
      <c r="O9" s="210" t="s">
        <v>223</v>
      </c>
      <c r="P9" s="210" t="s">
        <v>223</v>
      </c>
      <c r="Q9" s="210" t="s">
        <v>223</v>
      </c>
      <c r="R9" s="210" t="s">
        <v>223</v>
      </c>
      <c r="S9" s="210" t="s">
        <v>223</v>
      </c>
      <c r="T9" s="210" t="s">
        <v>223</v>
      </c>
      <c r="U9" s="210" t="s">
        <v>223</v>
      </c>
      <c r="W9" s="87"/>
    </row>
    <row r="10" spans="1:23" ht="15" customHeight="1" x14ac:dyDescent="0.15">
      <c r="A10" s="80"/>
      <c r="B10" s="21" t="s">
        <v>21</v>
      </c>
      <c r="C10" s="225">
        <v>0</v>
      </c>
      <c r="D10" s="225">
        <v>0</v>
      </c>
      <c r="E10" s="210" t="s">
        <v>223</v>
      </c>
      <c r="F10" s="210" t="s">
        <v>223</v>
      </c>
      <c r="G10" s="210" t="s">
        <v>223</v>
      </c>
      <c r="H10" s="210" t="s">
        <v>223</v>
      </c>
      <c r="I10" s="210" t="s">
        <v>223</v>
      </c>
      <c r="J10" s="210" t="s">
        <v>223</v>
      </c>
      <c r="K10" s="210" t="s">
        <v>223</v>
      </c>
      <c r="L10" s="210" t="s">
        <v>223</v>
      </c>
      <c r="M10" s="210" t="s">
        <v>223</v>
      </c>
      <c r="N10" s="210" t="s">
        <v>223</v>
      </c>
      <c r="O10" s="210" t="s">
        <v>223</v>
      </c>
      <c r="P10" s="210" t="s">
        <v>223</v>
      </c>
      <c r="Q10" s="210" t="s">
        <v>223</v>
      </c>
      <c r="R10" s="210" t="s">
        <v>223</v>
      </c>
      <c r="S10" s="210" t="s">
        <v>223</v>
      </c>
      <c r="T10" s="210" t="s">
        <v>223</v>
      </c>
      <c r="U10" s="210" t="s">
        <v>223</v>
      </c>
      <c r="W10" s="87"/>
    </row>
    <row r="11" spans="1:23" ht="15" customHeight="1" x14ac:dyDescent="0.15">
      <c r="A11" s="80"/>
      <c r="B11" s="21" t="s">
        <v>22</v>
      </c>
      <c r="C11" s="225">
        <v>0</v>
      </c>
      <c r="D11" s="225">
        <v>0</v>
      </c>
      <c r="E11" s="210" t="s">
        <v>223</v>
      </c>
      <c r="F11" s="210" t="s">
        <v>223</v>
      </c>
      <c r="G11" s="210" t="s">
        <v>223</v>
      </c>
      <c r="H11" s="210" t="s">
        <v>223</v>
      </c>
      <c r="I11" s="210" t="s">
        <v>223</v>
      </c>
      <c r="J11" s="210" t="s">
        <v>223</v>
      </c>
      <c r="K11" s="210" t="s">
        <v>223</v>
      </c>
      <c r="L11" s="210" t="s">
        <v>223</v>
      </c>
      <c r="M11" s="210" t="s">
        <v>223</v>
      </c>
      <c r="N11" s="210" t="s">
        <v>223</v>
      </c>
      <c r="O11" s="210" t="s">
        <v>223</v>
      </c>
      <c r="P11" s="210" t="s">
        <v>223</v>
      </c>
      <c r="Q11" s="210" t="s">
        <v>223</v>
      </c>
      <c r="R11" s="210" t="s">
        <v>223</v>
      </c>
      <c r="S11" s="210" t="s">
        <v>223</v>
      </c>
      <c r="T11" s="210" t="s">
        <v>223</v>
      </c>
      <c r="U11" s="210" t="s">
        <v>223</v>
      </c>
      <c r="W11" s="87"/>
    </row>
    <row r="12" spans="1:23" ht="15" customHeight="1" x14ac:dyDescent="0.15">
      <c r="A12" s="80"/>
      <c r="B12" s="21" t="s">
        <v>23</v>
      </c>
      <c r="C12" s="225">
        <v>0</v>
      </c>
      <c r="D12" s="225">
        <v>0</v>
      </c>
      <c r="E12" s="210" t="s">
        <v>223</v>
      </c>
      <c r="F12" s="210" t="s">
        <v>223</v>
      </c>
      <c r="G12" s="210" t="s">
        <v>223</v>
      </c>
      <c r="H12" s="210" t="s">
        <v>223</v>
      </c>
      <c r="I12" s="210" t="s">
        <v>223</v>
      </c>
      <c r="J12" s="210" t="s">
        <v>223</v>
      </c>
      <c r="K12" s="210" t="s">
        <v>223</v>
      </c>
      <c r="L12" s="210" t="s">
        <v>223</v>
      </c>
      <c r="M12" s="210" t="s">
        <v>223</v>
      </c>
      <c r="N12" s="210" t="s">
        <v>223</v>
      </c>
      <c r="O12" s="210" t="s">
        <v>223</v>
      </c>
      <c r="P12" s="210" t="s">
        <v>223</v>
      </c>
      <c r="Q12" s="210" t="s">
        <v>223</v>
      </c>
      <c r="R12" s="210" t="s">
        <v>223</v>
      </c>
      <c r="S12" s="210" t="s">
        <v>223</v>
      </c>
      <c r="T12" s="210" t="s">
        <v>223</v>
      </c>
      <c r="U12" s="210" t="s">
        <v>223</v>
      </c>
      <c r="W12" s="87"/>
    </row>
    <row r="13" spans="1:23" ht="15" customHeight="1" x14ac:dyDescent="0.15">
      <c r="A13" s="80"/>
      <c r="B13" s="21" t="s">
        <v>27</v>
      </c>
      <c r="C13" s="225">
        <v>0</v>
      </c>
      <c r="D13" s="225">
        <v>0</v>
      </c>
      <c r="E13" s="210" t="s">
        <v>223</v>
      </c>
      <c r="F13" s="210" t="s">
        <v>223</v>
      </c>
      <c r="G13" s="210" t="s">
        <v>223</v>
      </c>
      <c r="H13" s="210" t="s">
        <v>223</v>
      </c>
      <c r="I13" s="210" t="s">
        <v>223</v>
      </c>
      <c r="J13" s="210" t="s">
        <v>223</v>
      </c>
      <c r="K13" s="210" t="s">
        <v>223</v>
      </c>
      <c r="L13" s="210" t="s">
        <v>223</v>
      </c>
      <c r="M13" s="210" t="s">
        <v>223</v>
      </c>
      <c r="N13" s="210" t="s">
        <v>223</v>
      </c>
      <c r="O13" s="210" t="s">
        <v>223</v>
      </c>
      <c r="P13" s="210" t="s">
        <v>223</v>
      </c>
      <c r="Q13" s="210" t="s">
        <v>223</v>
      </c>
      <c r="R13" s="210" t="s">
        <v>223</v>
      </c>
      <c r="S13" s="210" t="s">
        <v>223</v>
      </c>
      <c r="T13" s="210" t="s">
        <v>223</v>
      </c>
      <c r="U13" s="210" t="s">
        <v>223</v>
      </c>
      <c r="W13" s="87"/>
    </row>
    <row r="14" spans="1:23" ht="15" customHeight="1" x14ac:dyDescent="0.15">
      <c r="A14" s="80"/>
      <c r="B14" s="21" t="s">
        <v>28</v>
      </c>
      <c r="C14" s="225">
        <v>0</v>
      </c>
      <c r="D14" s="225">
        <v>0</v>
      </c>
      <c r="E14" s="210" t="s">
        <v>223</v>
      </c>
      <c r="F14" s="210" t="s">
        <v>223</v>
      </c>
      <c r="G14" s="210" t="s">
        <v>223</v>
      </c>
      <c r="H14" s="210" t="s">
        <v>223</v>
      </c>
      <c r="I14" s="210" t="s">
        <v>223</v>
      </c>
      <c r="J14" s="210" t="s">
        <v>223</v>
      </c>
      <c r="K14" s="210" t="s">
        <v>223</v>
      </c>
      <c r="L14" s="210" t="s">
        <v>223</v>
      </c>
      <c r="M14" s="210" t="s">
        <v>223</v>
      </c>
      <c r="N14" s="210" t="s">
        <v>223</v>
      </c>
      <c r="O14" s="210" t="s">
        <v>223</v>
      </c>
      <c r="P14" s="210" t="s">
        <v>223</v>
      </c>
      <c r="Q14" s="210" t="s">
        <v>223</v>
      </c>
      <c r="R14" s="210" t="s">
        <v>223</v>
      </c>
      <c r="S14" s="210" t="s">
        <v>223</v>
      </c>
      <c r="T14" s="210" t="s">
        <v>223</v>
      </c>
      <c r="U14" s="210" t="s">
        <v>223</v>
      </c>
      <c r="W14" s="87"/>
    </row>
    <row r="15" spans="1:23" ht="15" customHeight="1" x14ac:dyDescent="0.15">
      <c r="A15" s="80"/>
      <c r="B15" s="21" t="s">
        <v>29</v>
      </c>
      <c r="C15" s="225">
        <v>0</v>
      </c>
      <c r="D15" s="225">
        <v>200</v>
      </c>
      <c r="E15" s="210">
        <v>1610</v>
      </c>
      <c r="F15" s="210">
        <v>1690</v>
      </c>
      <c r="G15" s="210">
        <v>1170</v>
      </c>
      <c r="H15" s="210">
        <v>905</v>
      </c>
      <c r="I15" s="210">
        <v>343</v>
      </c>
      <c r="J15" s="210">
        <v>844</v>
      </c>
      <c r="K15" s="210">
        <v>599</v>
      </c>
      <c r="L15" s="210">
        <v>588</v>
      </c>
      <c r="M15" s="210">
        <v>720</v>
      </c>
      <c r="N15" s="210">
        <v>595</v>
      </c>
      <c r="O15" s="210">
        <v>634</v>
      </c>
      <c r="P15" s="210">
        <v>837</v>
      </c>
      <c r="Q15" s="210">
        <v>1325</v>
      </c>
      <c r="R15" s="210">
        <v>1792</v>
      </c>
      <c r="S15" s="210">
        <v>1915</v>
      </c>
      <c r="T15" s="210">
        <v>1633</v>
      </c>
      <c r="U15" s="210">
        <v>1436</v>
      </c>
      <c r="W15" s="87"/>
    </row>
    <row r="16" spans="1:23" ht="15" customHeight="1" x14ac:dyDescent="0.15">
      <c r="A16" s="80"/>
      <c r="B16" s="21" t="s">
        <v>30</v>
      </c>
      <c r="C16" s="225">
        <v>0</v>
      </c>
      <c r="D16" s="225">
        <v>0</v>
      </c>
      <c r="E16" s="210" t="s">
        <v>223</v>
      </c>
      <c r="F16" s="210" t="s">
        <v>223</v>
      </c>
      <c r="G16" s="210" t="s">
        <v>223</v>
      </c>
      <c r="H16" s="210" t="s">
        <v>223</v>
      </c>
      <c r="I16" s="210" t="s">
        <v>223</v>
      </c>
      <c r="J16" s="210" t="s">
        <v>223</v>
      </c>
      <c r="K16" s="210" t="s">
        <v>223</v>
      </c>
      <c r="L16" s="210" t="s">
        <v>223</v>
      </c>
      <c r="M16" s="210" t="s">
        <v>223</v>
      </c>
      <c r="N16" s="210" t="s">
        <v>223</v>
      </c>
      <c r="O16" s="210" t="s">
        <v>223</v>
      </c>
      <c r="P16" s="210" t="s">
        <v>223</v>
      </c>
      <c r="Q16" s="210" t="s">
        <v>223</v>
      </c>
      <c r="R16" s="210" t="s">
        <v>223</v>
      </c>
      <c r="S16" s="210" t="s">
        <v>223</v>
      </c>
      <c r="T16" s="210" t="s">
        <v>223</v>
      </c>
      <c r="U16" s="210" t="s">
        <v>223</v>
      </c>
      <c r="W16" s="87"/>
    </row>
    <row r="17" spans="1:23" ht="15" customHeight="1" x14ac:dyDescent="0.15">
      <c r="A17" s="80"/>
      <c r="B17" s="21" t="s">
        <v>31</v>
      </c>
      <c r="C17" s="225">
        <v>0</v>
      </c>
      <c r="D17" s="225">
        <v>0</v>
      </c>
      <c r="E17" s="210" t="s">
        <v>223</v>
      </c>
      <c r="F17" s="210" t="s">
        <v>223</v>
      </c>
      <c r="G17" s="210" t="s">
        <v>223</v>
      </c>
      <c r="H17" s="210" t="s">
        <v>223</v>
      </c>
      <c r="I17" s="210" t="s">
        <v>223</v>
      </c>
      <c r="J17" s="210" t="s">
        <v>223</v>
      </c>
      <c r="K17" s="210" t="s">
        <v>223</v>
      </c>
      <c r="L17" s="210" t="s">
        <v>223</v>
      </c>
      <c r="M17" s="210" t="s">
        <v>223</v>
      </c>
      <c r="N17" s="210" t="s">
        <v>223</v>
      </c>
      <c r="O17" s="210" t="s">
        <v>223</v>
      </c>
      <c r="P17" s="210" t="s">
        <v>223</v>
      </c>
      <c r="Q17" s="210" t="s">
        <v>223</v>
      </c>
      <c r="R17" s="210" t="s">
        <v>223</v>
      </c>
      <c r="S17" s="210" t="s">
        <v>223</v>
      </c>
      <c r="T17" s="210" t="s">
        <v>223</v>
      </c>
      <c r="U17" s="210" t="s">
        <v>223</v>
      </c>
      <c r="W17" s="87"/>
    </row>
    <row r="18" spans="1:23" ht="15" customHeight="1" x14ac:dyDescent="0.15">
      <c r="A18" s="80"/>
      <c r="B18" s="21" t="s">
        <v>32</v>
      </c>
      <c r="C18" s="225">
        <v>17916</v>
      </c>
      <c r="D18" s="225">
        <v>13460</v>
      </c>
      <c r="E18" s="210">
        <v>12107</v>
      </c>
      <c r="F18" s="210">
        <v>15221</v>
      </c>
      <c r="G18" s="210">
        <v>15365</v>
      </c>
      <c r="H18" s="210">
        <v>5856</v>
      </c>
      <c r="I18" s="210">
        <v>5265</v>
      </c>
      <c r="J18" s="210">
        <v>5276</v>
      </c>
      <c r="K18" s="210">
        <v>8656</v>
      </c>
      <c r="L18" s="210">
        <v>13090</v>
      </c>
      <c r="M18" s="210">
        <v>8960</v>
      </c>
      <c r="N18" s="210">
        <v>6062</v>
      </c>
      <c r="O18" s="210">
        <v>8906</v>
      </c>
      <c r="P18" s="210">
        <v>10955</v>
      </c>
      <c r="Q18" s="210">
        <v>8496</v>
      </c>
      <c r="R18" s="210">
        <v>8195.6</v>
      </c>
      <c r="S18" s="210">
        <v>9553</v>
      </c>
      <c r="T18" s="210">
        <v>8840</v>
      </c>
      <c r="U18" s="210">
        <v>8561</v>
      </c>
      <c r="W18" s="87"/>
    </row>
    <row r="19" spans="1:23" ht="15" customHeight="1" x14ac:dyDescent="0.15">
      <c r="A19" s="80"/>
      <c r="B19" s="21" t="s">
        <v>33</v>
      </c>
      <c r="C19" s="225">
        <v>17850</v>
      </c>
      <c r="D19" s="225">
        <v>18080</v>
      </c>
      <c r="E19" s="210">
        <v>12500</v>
      </c>
      <c r="F19" s="210">
        <v>17032</v>
      </c>
      <c r="G19" s="210">
        <v>22068</v>
      </c>
      <c r="H19" s="210">
        <v>20841</v>
      </c>
      <c r="I19" s="210">
        <v>22674</v>
      </c>
      <c r="J19" s="210">
        <v>27743</v>
      </c>
      <c r="K19" s="210">
        <v>20143</v>
      </c>
      <c r="L19" s="210">
        <v>25753</v>
      </c>
      <c r="M19" s="210">
        <v>24674</v>
      </c>
      <c r="N19" s="210">
        <v>28350</v>
      </c>
      <c r="O19" s="210">
        <v>27988</v>
      </c>
      <c r="P19" s="210">
        <v>29248</v>
      </c>
      <c r="Q19" s="210">
        <v>33535</v>
      </c>
      <c r="R19" s="210">
        <v>32413</v>
      </c>
      <c r="S19" s="210">
        <v>33204</v>
      </c>
      <c r="T19" s="210">
        <v>36310</v>
      </c>
      <c r="U19" s="210">
        <v>36710</v>
      </c>
      <c r="W19" s="87"/>
    </row>
    <row r="20" spans="1:23" ht="15" customHeight="1" x14ac:dyDescent="0.15">
      <c r="A20" s="80"/>
      <c r="B20" s="21" t="s">
        <v>34</v>
      </c>
      <c r="C20" s="225">
        <v>15297</v>
      </c>
      <c r="D20" s="225">
        <v>8283</v>
      </c>
      <c r="E20" s="210">
        <v>6866</v>
      </c>
      <c r="F20" s="210">
        <v>2620</v>
      </c>
      <c r="G20" s="210">
        <v>6302</v>
      </c>
      <c r="H20" s="210">
        <v>3733</v>
      </c>
      <c r="I20" s="210">
        <v>2439</v>
      </c>
      <c r="J20" s="210">
        <v>3886</v>
      </c>
      <c r="K20" s="210">
        <v>4674</v>
      </c>
      <c r="L20" s="210">
        <v>4571</v>
      </c>
      <c r="M20" s="210">
        <v>8747</v>
      </c>
      <c r="N20" s="210">
        <v>6607</v>
      </c>
      <c r="O20" s="210">
        <v>20829</v>
      </c>
      <c r="P20" s="210">
        <v>12586</v>
      </c>
      <c r="Q20" s="210">
        <v>7123</v>
      </c>
      <c r="R20" s="210">
        <v>6758.54</v>
      </c>
      <c r="S20" s="210">
        <v>6470.1</v>
      </c>
      <c r="T20" s="210">
        <v>6161.8</v>
      </c>
      <c r="U20" s="210">
        <v>6238</v>
      </c>
      <c r="W20" s="87"/>
    </row>
    <row r="21" spans="1:23" ht="15" customHeight="1" x14ac:dyDescent="0.15">
      <c r="A21" s="80"/>
      <c r="B21" s="21" t="s">
        <v>35</v>
      </c>
      <c r="C21" s="225">
        <v>26002</v>
      </c>
      <c r="D21" s="225">
        <v>36924</v>
      </c>
      <c r="E21" s="210">
        <v>52223</v>
      </c>
      <c r="F21" s="210">
        <v>45751</v>
      </c>
      <c r="G21" s="210">
        <v>38845</v>
      </c>
      <c r="H21" s="210">
        <v>33428</v>
      </c>
      <c r="I21" s="210">
        <v>32798</v>
      </c>
      <c r="J21" s="210">
        <v>30313</v>
      </c>
      <c r="K21" s="210">
        <v>31756</v>
      </c>
      <c r="L21" s="210">
        <v>53646</v>
      </c>
      <c r="M21" s="210">
        <v>27406</v>
      </c>
      <c r="N21" s="210">
        <v>24133</v>
      </c>
      <c r="O21" s="210">
        <v>21926</v>
      </c>
      <c r="P21" s="210">
        <v>16714</v>
      </c>
      <c r="Q21" s="210">
        <v>17224</v>
      </c>
      <c r="R21" s="210">
        <v>19032</v>
      </c>
      <c r="S21" s="210">
        <v>17580</v>
      </c>
      <c r="T21" s="210">
        <v>18259</v>
      </c>
      <c r="U21" s="210">
        <v>17359</v>
      </c>
      <c r="W21" s="87"/>
    </row>
    <row r="22" spans="1:23" ht="15" customHeight="1" x14ac:dyDescent="0.15">
      <c r="A22" s="80"/>
      <c r="B22" s="21" t="s">
        <v>36</v>
      </c>
      <c r="C22" s="225">
        <v>3607</v>
      </c>
      <c r="D22" s="225">
        <v>1330</v>
      </c>
      <c r="E22" s="210">
        <v>180</v>
      </c>
      <c r="F22" s="210">
        <v>3870</v>
      </c>
      <c r="G22" s="210">
        <v>3108</v>
      </c>
      <c r="H22" s="210">
        <v>3130</v>
      </c>
      <c r="I22" s="210">
        <v>1498</v>
      </c>
      <c r="J22" s="210">
        <v>6495</v>
      </c>
      <c r="K22" s="210">
        <v>5685</v>
      </c>
      <c r="L22" s="210">
        <v>2163</v>
      </c>
      <c r="M22" s="210">
        <v>3084</v>
      </c>
      <c r="N22" s="210">
        <v>3078</v>
      </c>
      <c r="O22" s="210">
        <v>1290</v>
      </c>
      <c r="P22" s="210">
        <v>2482</v>
      </c>
      <c r="Q22" s="210">
        <v>2596</v>
      </c>
      <c r="R22" s="210">
        <v>2679.5</v>
      </c>
      <c r="S22" s="210">
        <v>3787</v>
      </c>
      <c r="T22" s="210">
        <v>4286</v>
      </c>
      <c r="U22" s="210">
        <v>4091</v>
      </c>
      <c r="W22" s="87"/>
    </row>
    <row r="23" spans="1:23" ht="15" customHeight="1" x14ac:dyDescent="0.15">
      <c r="A23" s="80"/>
      <c r="B23" s="21" t="s">
        <v>37</v>
      </c>
      <c r="C23" s="225">
        <v>0</v>
      </c>
      <c r="D23" s="225">
        <v>0</v>
      </c>
      <c r="E23" s="210">
        <v>5426</v>
      </c>
      <c r="F23" s="210" t="s">
        <v>223</v>
      </c>
      <c r="G23" s="210">
        <v>160</v>
      </c>
      <c r="H23" s="210" t="s">
        <v>223</v>
      </c>
      <c r="I23" s="210" t="s">
        <v>223</v>
      </c>
      <c r="J23" s="210">
        <v>8400</v>
      </c>
      <c r="K23" s="210">
        <v>5280</v>
      </c>
      <c r="L23" s="210">
        <v>5010</v>
      </c>
      <c r="M23" s="210">
        <v>3027</v>
      </c>
      <c r="N23" s="210">
        <v>3080</v>
      </c>
      <c r="O23" s="210">
        <v>2780</v>
      </c>
      <c r="P23" s="210" t="s">
        <v>223</v>
      </c>
      <c r="Q23" s="210" t="s">
        <v>223</v>
      </c>
      <c r="R23" s="210" t="s">
        <v>223</v>
      </c>
      <c r="S23" s="210" t="s">
        <v>223</v>
      </c>
      <c r="T23" s="210" t="s">
        <v>223</v>
      </c>
      <c r="U23" s="210" t="s">
        <v>223</v>
      </c>
      <c r="W23" s="87"/>
    </row>
    <row r="24" spans="1:23" ht="15" customHeight="1" x14ac:dyDescent="0.15">
      <c r="A24" s="80"/>
      <c r="B24" s="21" t="s">
        <v>38</v>
      </c>
      <c r="C24" s="225">
        <v>48675</v>
      </c>
      <c r="D24" s="225">
        <v>38154</v>
      </c>
      <c r="E24" s="210">
        <v>41799</v>
      </c>
      <c r="F24" s="210">
        <v>44786</v>
      </c>
      <c r="G24" s="210">
        <v>39394</v>
      </c>
      <c r="H24" s="210">
        <v>28010</v>
      </c>
      <c r="I24" s="210">
        <v>43207</v>
      </c>
      <c r="J24" s="210">
        <v>35828</v>
      </c>
      <c r="K24" s="210">
        <v>36426</v>
      </c>
      <c r="L24" s="210">
        <v>20279</v>
      </c>
      <c r="M24" s="210">
        <v>15614</v>
      </c>
      <c r="N24" s="210">
        <v>13458</v>
      </c>
      <c r="O24" s="210">
        <v>13057</v>
      </c>
      <c r="P24" s="210">
        <v>12552</v>
      </c>
      <c r="Q24" s="210">
        <v>8975</v>
      </c>
      <c r="R24" s="210">
        <v>6623</v>
      </c>
      <c r="S24" s="210">
        <v>6425</v>
      </c>
      <c r="T24" s="210">
        <v>7925</v>
      </c>
      <c r="U24" s="210">
        <v>5795</v>
      </c>
      <c r="W24" s="87"/>
    </row>
    <row r="25" spans="1:23" ht="15" customHeight="1" x14ac:dyDescent="0.15">
      <c r="A25" s="80"/>
      <c r="B25" s="21" t="s">
        <v>39</v>
      </c>
      <c r="C25" s="225">
        <v>16125</v>
      </c>
      <c r="D25" s="225">
        <v>20636</v>
      </c>
      <c r="E25" s="210">
        <v>22555</v>
      </c>
      <c r="F25" s="210">
        <v>20698</v>
      </c>
      <c r="G25" s="210">
        <v>13830</v>
      </c>
      <c r="H25" s="210">
        <v>17214</v>
      </c>
      <c r="I25" s="210">
        <v>33921</v>
      </c>
      <c r="J25" s="210">
        <v>32014</v>
      </c>
      <c r="K25" s="210">
        <v>29615</v>
      </c>
      <c r="L25" s="210">
        <v>27138</v>
      </c>
      <c r="M25" s="210">
        <v>26058</v>
      </c>
      <c r="N25" s="210">
        <v>24685</v>
      </c>
      <c r="O25" s="210">
        <v>20245</v>
      </c>
      <c r="P25" s="210">
        <v>18050</v>
      </c>
      <c r="Q25" s="210">
        <v>17723</v>
      </c>
      <c r="R25" s="210">
        <v>17930.730000000003</v>
      </c>
      <c r="S25" s="210">
        <v>17583.2</v>
      </c>
      <c r="T25" s="210">
        <v>17489</v>
      </c>
      <c r="U25" s="210">
        <v>17393.3</v>
      </c>
      <c r="W25" s="87"/>
    </row>
    <row r="26" spans="1:23" ht="15" customHeight="1" x14ac:dyDescent="0.15">
      <c r="A26" s="80"/>
      <c r="B26" s="21" t="s">
        <v>42</v>
      </c>
      <c r="C26" s="225">
        <v>12654</v>
      </c>
      <c r="D26" s="225">
        <v>30502</v>
      </c>
      <c r="E26" s="210">
        <v>59654</v>
      </c>
      <c r="F26" s="210">
        <v>52397</v>
      </c>
      <c r="G26" s="210">
        <v>64641</v>
      </c>
      <c r="H26" s="210">
        <v>46483</v>
      </c>
      <c r="I26" s="210">
        <v>47587</v>
      </c>
      <c r="J26" s="210">
        <v>59798</v>
      </c>
      <c r="K26" s="210">
        <v>28768</v>
      </c>
      <c r="L26" s="210">
        <v>17271</v>
      </c>
      <c r="M26" s="210">
        <v>25545</v>
      </c>
      <c r="N26" s="210">
        <v>19529</v>
      </c>
      <c r="O26" s="210">
        <v>19835</v>
      </c>
      <c r="P26" s="210">
        <v>19545</v>
      </c>
      <c r="Q26" s="210">
        <v>18675</v>
      </c>
      <c r="R26" s="210">
        <v>17410</v>
      </c>
      <c r="S26" s="210">
        <v>19525</v>
      </c>
      <c r="T26" s="210">
        <v>24210</v>
      </c>
      <c r="U26" s="210">
        <v>21660</v>
      </c>
      <c r="W26" s="87"/>
    </row>
    <row r="27" spans="1:23" ht="15" customHeight="1" x14ac:dyDescent="0.15">
      <c r="A27" s="80"/>
      <c r="B27" s="21" t="s">
        <v>43</v>
      </c>
      <c r="C27" s="225">
        <v>230590</v>
      </c>
      <c r="D27" s="225">
        <v>233040</v>
      </c>
      <c r="E27" s="210">
        <v>237170</v>
      </c>
      <c r="F27" s="210">
        <v>240190</v>
      </c>
      <c r="G27" s="210">
        <v>243100</v>
      </c>
      <c r="H27" s="210">
        <v>243910</v>
      </c>
      <c r="I27" s="210">
        <v>244970</v>
      </c>
      <c r="J27" s="210">
        <v>238520</v>
      </c>
      <c r="K27" s="210">
        <v>244000</v>
      </c>
      <c r="L27" s="210">
        <v>315632</v>
      </c>
      <c r="M27" s="210">
        <v>221801</v>
      </c>
      <c r="N27" s="210">
        <v>244831</v>
      </c>
      <c r="O27" s="210">
        <v>236481</v>
      </c>
      <c r="P27" s="210">
        <v>233960</v>
      </c>
      <c r="Q27" s="210">
        <v>224675</v>
      </c>
      <c r="R27" s="210">
        <v>218970</v>
      </c>
      <c r="S27" s="210">
        <v>222200</v>
      </c>
      <c r="T27" s="210">
        <v>222450</v>
      </c>
      <c r="U27" s="210">
        <v>219990</v>
      </c>
      <c r="W27" s="87"/>
    </row>
    <row r="28" spans="1:23" ht="15" customHeight="1" x14ac:dyDescent="0.15">
      <c r="A28" s="80"/>
      <c r="B28" s="79" t="s">
        <v>44</v>
      </c>
      <c r="C28" s="225">
        <v>0</v>
      </c>
      <c r="D28" s="225">
        <v>0</v>
      </c>
      <c r="E28" s="210" t="s">
        <v>223</v>
      </c>
      <c r="F28" s="210" t="s">
        <v>223</v>
      </c>
      <c r="G28" s="210" t="s">
        <v>223</v>
      </c>
      <c r="H28" s="210" t="s">
        <v>223</v>
      </c>
      <c r="I28" s="210" t="s">
        <v>223</v>
      </c>
      <c r="J28" s="210" t="s">
        <v>223</v>
      </c>
      <c r="K28" s="210" t="s">
        <v>223</v>
      </c>
      <c r="L28" s="210" t="s">
        <v>223</v>
      </c>
      <c r="M28" s="210" t="s">
        <v>223</v>
      </c>
      <c r="N28" s="210" t="s">
        <v>223</v>
      </c>
      <c r="O28" s="210" t="s">
        <v>223</v>
      </c>
      <c r="P28" s="210" t="s">
        <v>223</v>
      </c>
      <c r="Q28" s="210" t="s">
        <v>223</v>
      </c>
      <c r="R28" s="210" t="s">
        <v>223</v>
      </c>
      <c r="S28" s="210" t="s">
        <v>223</v>
      </c>
      <c r="T28" s="210" t="s">
        <v>223</v>
      </c>
      <c r="U28" s="210" t="s">
        <v>223</v>
      </c>
      <c r="W28" s="87"/>
    </row>
    <row r="29" spans="1:23" ht="15" customHeight="1" x14ac:dyDescent="0.15">
      <c r="A29" s="80"/>
      <c r="B29" s="21" t="s">
        <v>45</v>
      </c>
      <c r="C29" s="225">
        <v>0</v>
      </c>
      <c r="D29" s="225">
        <v>0</v>
      </c>
      <c r="E29" s="210" t="s">
        <v>223</v>
      </c>
      <c r="F29" s="210" t="s">
        <v>223</v>
      </c>
      <c r="G29" s="210" t="s">
        <v>223</v>
      </c>
      <c r="H29" s="210" t="s">
        <v>223</v>
      </c>
      <c r="I29" s="210" t="s">
        <v>223</v>
      </c>
      <c r="J29" s="210" t="s">
        <v>223</v>
      </c>
      <c r="K29" s="210" t="s">
        <v>223</v>
      </c>
      <c r="L29" s="210" t="s">
        <v>223</v>
      </c>
      <c r="M29" s="210" t="s">
        <v>223</v>
      </c>
      <c r="N29" s="210" t="s">
        <v>223</v>
      </c>
      <c r="O29" s="210" t="s">
        <v>223</v>
      </c>
      <c r="P29" s="210" t="s">
        <v>223</v>
      </c>
      <c r="Q29" s="210" t="s">
        <v>223</v>
      </c>
      <c r="R29" s="210" t="s">
        <v>223</v>
      </c>
      <c r="S29" s="210" t="s">
        <v>223</v>
      </c>
      <c r="T29" s="210" t="s">
        <v>223</v>
      </c>
      <c r="U29" s="210" t="s">
        <v>223</v>
      </c>
      <c r="W29" s="87"/>
    </row>
    <row r="30" spans="1:23" ht="15" customHeight="1" x14ac:dyDescent="0.15">
      <c r="A30" s="80"/>
      <c r="B30" s="21" t="s">
        <v>46</v>
      </c>
      <c r="C30" s="225">
        <v>0</v>
      </c>
      <c r="D30" s="225">
        <v>0</v>
      </c>
      <c r="E30" s="210" t="s">
        <v>223</v>
      </c>
      <c r="F30" s="210" t="s">
        <v>223</v>
      </c>
      <c r="G30" s="210" t="s">
        <v>223</v>
      </c>
      <c r="H30" s="210" t="s">
        <v>223</v>
      </c>
      <c r="I30" s="210" t="s">
        <v>223</v>
      </c>
      <c r="J30" s="210" t="s">
        <v>223</v>
      </c>
      <c r="K30" s="210" t="s">
        <v>223</v>
      </c>
      <c r="L30" s="210" t="s">
        <v>223</v>
      </c>
      <c r="M30" s="210" t="s">
        <v>223</v>
      </c>
      <c r="N30" s="210" t="s">
        <v>223</v>
      </c>
      <c r="O30" s="210" t="s">
        <v>223</v>
      </c>
      <c r="P30" s="210" t="s">
        <v>223</v>
      </c>
      <c r="Q30" s="210" t="s">
        <v>223</v>
      </c>
      <c r="R30" s="210" t="s">
        <v>223</v>
      </c>
      <c r="S30" s="210" t="s">
        <v>223</v>
      </c>
      <c r="T30" s="210" t="s">
        <v>223</v>
      </c>
      <c r="U30" s="210" t="s">
        <v>223</v>
      </c>
      <c r="W30" s="87"/>
    </row>
    <row r="31" spans="1:23" ht="15" customHeight="1" thickBot="1" x14ac:dyDescent="0.2">
      <c r="A31" s="85"/>
      <c r="B31" s="453" t="s">
        <v>47</v>
      </c>
      <c r="C31" s="456">
        <v>0</v>
      </c>
      <c r="D31" s="456">
        <v>0</v>
      </c>
      <c r="E31" s="458" t="s">
        <v>223</v>
      </c>
      <c r="F31" s="458" t="s">
        <v>223</v>
      </c>
      <c r="G31" s="458" t="s">
        <v>223</v>
      </c>
      <c r="H31" s="458" t="s">
        <v>223</v>
      </c>
      <c r="I31" s="458" t="s">
        <v>223</v>
      </c>
      <c r="J31" s="458" t="s">
        <v>223</v>
      </c>
      <c r="K31" s="458" t="s">
        <v>223</v>
      </c>
      <c r="L31" s="458" t="s">
        <v>223</v>
      </c>
      <c r="M31" s="458" t="s">
        <v>223</v>
      </c>
      <c r="N31" s="458" t="s">
        <v>223</v>
      </c>
      <c r="O31" s="458" t="s">
        <v>223</v>
      </c>
      <c r="P31" s="458" t="s">
        <v>223</v>
      </c>
      <c r="Q31" s="458" t="s">
        <v>223</v>
      </c>
      <c r="R31" s="458" t="s">
        <v>223</v>
      </c>
      <c r="S31" s="458" t="s">
        <v>223</v>
      </c>
      <c r="T31" s="458" t="s">
        <v>223</v>
      </c>
      <c r="U31" s="458" t="s">
        <v>223</v>
      </c>
      <c r="W31" s="87"/>
    </row>
    <row r="32" spans="1:23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2"/>
      <c r="Q33" s="212"/>
      <c r="R33" s="212"/>
      <c r="S33" s="212"/>
      <c r="T33" s="212"/>
      <c r="U33" s="212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2"/>
      <c r="Q34" s="212"/>
      <c r="R34" s="212"/>
      <c r="S34" s="212"/>
      <c r="T34" s="212"/>
      <c r="U34" s="212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7"/>
      <c r="N36" s="87"/>
      <c r="O36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T5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49">
    <tabColor theme="9" tint="0.59999389629810485"/>
  </sheetPr>
  <dimension ref="A2:X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625" style="79" customWidth="1"/>
    <col min="3" max="4" width="8" style="79" hidden="1" customWidth="1"/>
    <col min="5" max="21" width="7.625" style="79" customWidth="1"/>
    <col min="22" max="25" width="8.25" style="79" customWidth="1"/>
    <col min="26" max="16384" width="7" style="79"/>
  </cols>
  <sheetData>
    <row r="2" spans="1:24" ht="13.35" customHeight="1" x14ac:dyDescent="0.25">
      <c r="A2" s="216" t="s">
        <v>453</v>
      </c>
      <c r="B2" s="217"/>
    </row>
    <row r="3" spans="1:24" ht="13.35" customHeight="1" x14ac:dyDescent="0.15">
      <c r="A3" s="218" t="s">
        <v>218</v>
      </c>
      <c r="B3" s="218"/>
    </row>
    <row r="4" spans="1:24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4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4" ht="18" customHeight="1" x14ac:dyDescent="0.15">
      <c r="A6" s="1030" t="s">
        <v>93</v>
      </c>
      <c r="B6" s="1030"/>
      <c r="C6" s="667">
        <f>(C8+C9+C10+C11+C12+C13+C14+C15+C16+C17+C18+C19+C20+C21+C22+C23+C24+C25+C26+C27+C28+C29+C30+C31)</f>
        <v>604</v>
      </c>
      <c r="D6" s="667">
        <f>(D8+D9+D10+D11+D12+D13+D14+D15+D16+D17+D18+D19+D20+D21+D22+D23+D24+D25+D26+D27+D28+D29+D30+D31)</f>
        <v>623</v>
      </c>
      <c r="E6" s="665">
        <v>740</v>
      </c>
      <c r="F6" s="665">
        <v>704</v>
      </c>
      <c r="G6" s="665">
        <v>696</v>
      </c>
      <c r="H6" s="665">
        <v>632</v>
      </c>
      <c r="I6" s="665">
        <v>677</v>
      </c>
      <c r="J6" s="665">
        <v>745</v>
      </c>
      <c r="K6" s="665">
        <v>726</v>
      </c>
      <c r="L6" s="665">
        <v>745</v>
      </c>
      <c r="M6" s="665">
        <v>656</v>
      </c>
      <c r="N6" s="665">
        <v>670</v>
      </c>
      <c r="O6" s="665">
        <v>681</v>
      </c>
      <c r="P6" s="665">
        <v>660</v>
      </c>
      <c r="Q6" s="665">
        <f>SUM(Q8:Q31)</f>
        <v>656</v>
      </c>
      <c r="R6" s="665">
        <f>SUM(R8:R31)</f>
        <v>664.6</v>
      </c>
      <c r="S6" s="665">
        <f>SUM(S8:S31)</f>
        <v>672.8</v>
      </c>
      <c r="T6" s="665">
        <f>SUM(T8:T31)</f>
        <v>695.9</v>
      </c>
      <c r="U6" s="665">
        <f>SUM(U8:U31)</f>
        <v>699.24636310000005</v>
      </c>
    </row>
    <row r="7" spans="1:24" ht="3" customHeight="1" x14ac:dyDescent="0.15">
      <c r="A7" s="80"/>
      <c r="B7" s="81"/>
      <c r="C7" s="227"/>
      <c r="D7" s="227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</row>
    <row r="8" spans="1:24" ht="15" customHeight="1" x14ac:dyDescent="0.15">
      <c r="A8" s="80"/>
      <c r="B8" s="21" t="s">
        <v>19</v>
      </c>
      <c r="C8" s="228">
        <v>0</v>
      </c>
      <c r="D8" s="228">
        <v>0</v>
      </c>
      <c r="E8" s="225" t="s">
        <v>572</v>
      </c>
      <c r="F8" s="225" t="s">
        <v>572</v>
      </c>
      <c r="G8" s="225" t="s">
        <v>572</v>
      </c>
      <c r="H8" s="225" t="s">
        <v>572</v>
      </c>
      <c r="I8" s="225" t="s">
        <v>572</v>
      </c>
      <c r="J8" s="225" t="s">
        <v>572</v>
      </c>
      <c r="K8" s="225" t="s">
        <v>572</v>
      </c>
      <c r="L8" s="225" t="s">
        <v>572</v>
      </c>
      <c r="M8" s="225" t="s">
        <v>572</v>
      </c>
      <c r="N8" s="225" t="s">
        <v>572</v>
      </c>
      <c r="O8" s="225" t="s">
        <v>572</v>
      </c>
      <c r="P8" s="225" t="s">
        <v>572</v>
      </c>
      <c r="Q8" s="225" t="s">
        <v>572</v>
      </c>
      <c r="R8" s="225" t="s">
        <v>572</v>
      </c>
      <c r="S8" s="225" t="s">
        <v>572</v>
      </c>
      <c r="T8" s="225" t="s">
        <v>572</v>
      </c>
      <c r="U8" s="225" t="s">
        <v>572</v>
      </c>
      <c r="W8" s="87"/>
    </row>
    <row r="9" spans="1:24" ht="15" customHeight="1" x14ac:dyDescent="0.15">
      <c r="A9" s="80"/>
      <c r="B9" s="21" t="s">
        <v>20</v>
      </c>
      <c r="C9" s="228">
        <v>0</v>
      </c>
      <c r="D9" s="228">
        <v>0</v>
      </c>
      <c r="E9" s="225" t="s">
        <v>572</v>
      </c>
      <c r="F9" s="225" t="s">
        <v>572</v>
      </c>
      <c r="G9" s="225" t="s">
        <v>572</v>
      </c>
      <c r="H9" s="225" t="s">
        <v>572</v>
      </c>
      <c r="I9" s="225" t="s">
        <v>572</v>
      </c>
      <c r="J9" s="225" t="s">
        <v>572</v>
      </c>
      <c r="K9" s="225" t="s">
        <v>572</v>
      </c>
      <c r="L9" s="225" t="s">
        <v>572</v>
      </c>
      <c r="M9" s="225" t="s">
        <v>572</v>
      </c>
      <c r="N9" s="225" t="s">
        <v>572</v>
      </c>
      <c r="O9" s="225" t="s">
        <v>572</v>
      </c>
      <c r="P9" s="225" t="s">
        <v>572</v>
      </c>
      <c r="Q9" s="225" t="s">
        <v>572</v>
      </c>
      <c r="R9" s="225" t="s">
        <v>572</v>
      </c>
      <c r="S9" s="225" t="s">
        <v>572</v>
      </c>
      <c r="T9" s="225" t="s">
        <v>572</v>
      </c>
      <c r="U9" s="225" t="s">
        <v>572</v>
      </c>
      <c r="W9" s="87"/>
    </row>
    <row r="10" spans="1:24" ht="15" customHeight="1" x14ac:dyDescent="0.15">
      <c r="A10" s="80"/>
      <c r="B10" s="21" t="s">
        <v>21</v>
      </c>
      <c r="C10" s="228">
        <v>0</v>
      </c>
      <c r="D10" s="228">
        <v>0</v>
      </c>
      <c r="E10" s="225" t="s">
        <v>572</v>
      </c>
      <c r="F10" s="225" t="s">
        <v>572</v>
      </c>
      <c r="G10" s="225" t="s">
        <v>572</v>
      </c>
      <c r="H10" s="225" t="s">
        <v>572</v>
      </c>
      <c r="I10" s="225" t="s">
        <v>572</v>
      </c>
      <c r="J10" s="225" t="s">
        <v>572</v>
      </c>
      <c r="K10" s="225" t="s">
        <v>572</v>
      </c>
      <c r="L10" s="225" t="s">
        <v>572</v>
      </c>
      <c r="M10" s="225" t="s">
        <v>572</v>
      </c>
      <c r="N10" s="225" t="s">
        <v>572</v>
      </c>
      <c r="O10" s="225" t="s">
        <v>572</v>
      </c>
      <c r="P10" s="225" t="s">
        <v>572</v>
      </c>
      <c r="Q10" s="225" t="s">
        <v>572</v>
      </c>
      <c r="R10" s="225" t="s">
        <v>572</v>
      </c>
      <c r="S10" s="225" t="s">
        <v>572</v>
      </c>
      <c r="T10" s="225" t="s">
        <v>572</v>
      </c>
      <c r="U10" s="225" t="s">
        <v>572</v>
      </c>
      <c r="W10" s="87"/>
    </row>
    <row r="11" spans="1:24" ht="15" customHeight="1" x14ac:dyDescent="0.15">
      <c r="A11" s="80"/>
      <c r="B11" s="21" t="s">
        <v>22</v>
      </c>
      <c r="C11" s="228">
        <v>0</v>
      </c>
      <c r="D11" s="228">
        <v>0</v>
      </c>
      <c r="E11" s="225" t="s">
        <v>572</v>
      </c>
      <c r="F11" s="225" t="s">
        <v>572</v>
      </c>
      <c r="G11" s="225" t="s">
        <v>572</v>
      </c>
      <c r="H11" s="225" t="s">
        <v>572</v>
      </c>
      <c r="I11" s="225" t="s">
        <v>572</v>
      </c>
      <c r="J11" s="225" t="s">
        <v>572</v>
      </c>
      <c r="K11" s="225" t="s">
        <v>572</v>
      </c>
      <c r="L11" s="225" t="s">
        <v>572</v>
      </c>
      <c r="M11" s="225" t="s">
        <v>572</v>
      </c>
      <c r="N11" s="225" t="s">
        <v>572</v>
      </c>
      <c r="O11" s="225" t="s">
        <v>572</v>
      </c>
      <c r="P11" s="225" t="s">
        <v>572</v>
      </c>
      <c r="Q11" s="225" t="s">
        <v>572</v>
      </c>
      <c r="R11" s="225" t="s">
        <v>572</v>
      </c>
      <c r="S11" s="225" t="s">
        <v>572</v>
      </c>
      <c r="T11" s="225" t="s">
        <v>572</v>
      </c>
      <c r="U11" s="225" t="s">
        <v>572</v>
      </c>
      <c r="W11" s="87"/>
    </row>
    <row r="12" spans="1:24" ht="15" customHeight="1" x14ac:dyDescent="0.15">
      <c r="A12" s="80"/>
      <c r="B12" s="21" t="s">
        <v>23</v>
      </c>
      <c r="C12" s="228">
        <v>0</v>
      </c>
      <c r="D12" s="228">
        <v>0</v>
      </c>
      <c r="E12" s="225" t="s">
        <v>572</v>
      </c>
      <c r="F12" s="225" t="s">
        <v>572</v>
      </c>
      <c r="G12" s="225" t="s">
        <v>572</v>
      </c>
      <c r="H12" s="225" t="s">
        <v>572</v>
      </c>
      <c r="I12" s="225" t="s">
        <v>572</v>
      </c>
      <c r="J12" s="225" t="s">
        <v>572</v>
      </c>
      <c r="K12" s="225" t="s">
        <v>572</v>
      </c>
      <c r="L12" s="225" t="s">
        <v>572</v>
      </c>
      <c r="M12" s="225" t="s">
        <v>572</v>
      </c>
      <c r="N12" s="225" t="s">
        <v>572</v>
      </c>
      <c r="O12" s="225" t="s">
        <v>572</v>
      </c>
      <c r="P12" s="225" t="s">
        <v>572</v>
      </c>
      <c r="Q12" s="225" t="s">
        <v>572</v>
      </c>
      <c r="R12" s="225" t="s">
        <v>572</v>
      </c>
      <c r="S12" s="225" t="s">
        <v>572</v>
      </c>
      <c r="T12" s="225" t="s">
        <v>572</v>
      </c>
      <c r="U12" s="225" t="s">
        <v>572</v>
      </c>
      <c r="W12" s="87"/>
    </row>
    <row r="13" spans="1:24" ht="15" customHeight="1" x14ac:dyDescent="0.15">
      <c r="A13" s="80"/>
      <c r="B13" s="21" t="s">
        <v>27</v>
      </c>
      <c r="C13" s="228">
        <v>0</v>
      </c>
      <c r="D13" s="228">
        <v>0</v>
      </c>
      <c r="E13" s="225" t="s">
        <v>572</v>
      </c>
      <c r="F13" s="225" t="s">
        <v>572</v>
      </c>
      <c r="G13" s="225" t="s">
        <v>572</v>
      </c>
      <c r="H13" s="225" t="s">
        <v>572</v>
      </c>
      <c r="I13" s="225" t="s">
        <v>572</v>
      </c>
      <c r="J13" s="225" t="s">
        <v>572</v>
      </c>
      <c r="K13" s="225" t="s">
        <v>572</v>
      </c>
      <c r="L13" s="225" t="s">
        <v>572</v>
      </c>
      <c r="M13" s="225" t="s">
        <v>572</v>
      </c>
      <c r="N13" s="225" t="s">
        <v>572</v>
      </c>
      <c r="O13" s="225" t="s">
        <v>572</v>
      </c>
      <c r="P13" s="225" t="s">
        <v>572</v>
      </c>
      <c r="Q13" s="225" t="s">
        <v>572</v>
      </c>
      <c r="R13" s="225" t="s">
        <v>572</v>
      </c>
      <c r="S13" s="225" t="s">
        <v>572</v>
      </c>
      <c r="T13" s="225" t="s">
        <v>572</v>
      </c>
      <c r="U13" s="225" t="s">
        <v>572</v>
      </c>
      <c r="W13" s="87"/>
    </row>
    <row r="14" spans="1:24" ht="15" customHeight="1" x14ac:dyDescent="0.15">
      <c r="A14" s="80"/>
      <c r="B14" s="21" t="s">
        <v>28</v>
      </c>
      <c r="C14" s="228">
        <v>0</v>
      </c>
      <c r="D14" s="228">
        <v>0</v>
      </c>
      <c r="E14" s="225" t="s">
        <v>572</v>
      </c>
      <c r="F14" s="225" t="s">
        <v>572</v>
      </c>
      <c r="G14" s="225" t="s">
        <v>572</v>
      </c>
      <c r="H14" s="225" t="s">
        <v>572</v>
      </c>
      <c r="I14" s="225" t="s">
        <v>572</v>
      </c>
      <c r="J14" s="225" t="s">
        <v>572</v>
      </c>
      <c r="K14" s="225" t="s">
        <v>572</v>
      </c>
      <c r="L14" s="225" t="s">
        <v>572</v>
      </c>
      <c r="M14" s="225" t="s">
        <v>572</v>
      </c>
      <c r="N14" s="225" t="s">
        <v>572</v>
      </c>
      <c r="O14" s="225" t="s">
        <v>572</v>
      </c>
      <c r="P14" s="225" t="s">
        <v>572</v>
      </c>
      <c r="Q14" s="225" t="s">
        <v>572</v>
      </c>
      <c r="R14" s="225" t="s">
        <v>572</v>
      </c>
      <c r="S14" s="225" t="s">
        <v>572</v>
      </c>
      <c r="T14" s="225" t="s">
        <v>572</v>
      </c>
      <c r="U14" s="225" t="s">
        <v>572</v>
      </c>
      <c r="W14" s="87"/>
    </row>
    <row r="15" spans="1:24" ht="15" customHeight="1" x14ac:dyDescent="0.15">
      <c r="A15" s="80"/>
      <c r="B15" s="21" t="s">
        <v>29</v>
      </c>
      <c r="C15" s="228">
        <v>0</v>
      </c>
      <c r="D15" s="228">
        <v>0</v>
      </c>
      <c r="E15" s="225">
        <v>3</v>
      </c>
      <c r="F15" s="225">
        <v>3</v>
      </c>
      <c r="G15" s="225">
        <v>2</v>
      </c>
      <c r="H15" s="225">
        <v>2</v>
      </c>
      <c r="I15" s="225">
        <v>1</v>
      </c>
      <c r="J15" s="225">
        <v>1</v>
      </c>
      <c r="K15" s="225">
        <v>1</v>
      </c>
      <c r="L15" s="225">
        <v>1</v>
      </c>
      <c r="M15" s="225">
        <v>1</v>
      </c>
      <c r="N15" s="225">
        <v>1</v>
      </c>
      <c r="O15" s="225">
        <v>1</v>
      </c>
      <c r="P15" s="225">
        <v>1</v>
      </c>
      <c r="Q15" s="225">
        <v>2</v>
      </c>
      <c r="R15" s="225">
        <v>2.4</v>
      </c>
      <c r="S15" s="225">
        <v>2.5</v>
      </c>
      <c r="T15" s="225">
        <v>2.2999999999999998</v>
      </c>
      <c r="U15" s="225">
        <v>2.2394880000000001</v>
      </c>
      <c r="V15" s="591"/>
      <c r="W15" s="591"/>
      <c r="X15" s="591"/>
    </row>
    <row r="16" spans="1:24" ht="15" customHeight="1" x14ac:dyDescent="0.15">
      <c r="A16" s="80"/>
      <c r="B16" s="21" t="s">
        <v>30</v>
      </c>
      <c r="C16" s="228">
        <v>0</v>
      </c>
      <c r="D16" s="228">
        <v>0</v>
      </c>
      <c r="E16" s="225" t="s">
        <v>572</v>
      </c>
      <c r="F16" s="225" t="s">
        <v>572</v>
      </c>
      <c r="G16" s="225" t="s">
        <v>572</v>
      </c>
      <c r="H16" s="225" t="s">
        <v>572</v>
      </c>
      <c r="I16" s="225" t="s">
        <v>572</v>
      </c>
      <c r="J16" s="225" t="s">
        <v>572</v>
      </c>
      <c r="K16" s="225" t="s">
        <v>572</v>
      </c>
      <c r="L16" s="225" t="s">
        <v>572</v>
      </c>
      <c r="M16" s="225" t="s">
        <v>572</v>
      </c>
      <c r="N16" s="225" t="s">
        <v>572</v>
      </c>
      <c r="O16" s="225" t="s">
        <v>572</v>
      </c>
      <c r="P16" s="225"/>
      <c r="Q16" s="225" t="s">
        <v>572</v>
      </c>
      <c r="R16" s="225" t="s">
        <v>572</v>
      </c>
      <c r="S16" s="225" t="s">
        <v>572</v>
      </c>
      <c r="T16" s="225" t="s">
        <v>572</v>
      </c>
      <c r="U16" s="225" t="s">
        <v>572</v>
      </c>
      <c r="W16" s="87"/>
    </row>
    <row r="17" spans="1:24" ht="15" customHeight="1" x14ac:dyDescent="0.15">
      <c r="A17" s="80"/>
      <c r="B17" s="21" t="s">
        <v>31</v>
      </c>
      <c r="C17" s="228">
        <v>0</v>
      </c>
      <c r="D17" s="228">
        <v>0</v>
      </c>
      <c r="E17" s="225" t="s">
        <v>572</v>
      </c>
      <c r="F17" s="225" t="s">
        <v>572</v>
      </c>
      <c r="G17" s="225" t="s">
        <v>572</v>
      </c>
      <c r="H17" s="225" t="s">
        <v>572</v>
      </c>
      <c r="I17" s="225" t="s">
        <v>572</v>
      </c>
      <c r="J17" s="225" t="s">
        <v>572</v>
      </c>
      <c r="K17" s="225" t="s">
        <v>572</v>
      </c>
      <c r="L17" s="225" t="s">
        <v>572</v>
      </c>
      <c r="M17" s="225" t="s">
        <v>572</v>
      </c>
      <c r="N17" s="225" t="s">
        <v>572</v>
      </c>
      <c r="O17" s="225" t="s">
        <v>572</v>
      </c>
      <c r="P17" s="225"/>
      <c r="Q17" s="225" t="s">
        <v>572</v>
      </c>
      <c r="R17" s="225" t="s">
        <v>572</v>
      </c>
      <c r="S17" s="225" t="s">
        <v>572</v>
      </c>
      <c r="T17" s="225" t="s">
        <v>572</v>
      </c>
      <c r="U17" s="225" t="s">
        <v>572</v>
      </c>
      <c r="W17" s="87"/>
    </row>
    <row r="18" spans="1:24" ht="15" customHeight="1" x14ac:dyDescent="0.15">
      <c r="A18" s="80"/>
      <c r="B18" s="21" t="s">
        <v>32</v>
      </c>
      <c r="C18" s="228">
        <v>24</v>
      </c>
      <c r="D18" s="228">
        <v>37</v>
      </c>
      <c r="E18" s="225">
        <v>29</v>
      </c>
      <c r="F18" s="225">
        <v>28</v>
      </c>
      <c r="G18" s="225">
        <v>26</v>
      </c>
      <c r="H18" s="225">
        <v>12</v>
      </c>
      <c r="I18" s="225">
        <v>13</v>
      </c>
      <c r="J18" s="225">
        <v>9</v>
      </c>
      <c r="K18" s="225">
        <v>14</v>
      </c>
      <c r="L18" s="225">
        <v>22</v>
      </c>
      <c r="M18" s="225">
        <v>14</v>
      </c>
      <c r="N18" s="225">
        <v>9</v>
      </c>
      <c r="O18" s="225">
        <v>12</v>
      </c>
      <c r="P18" s="225">
        <v>16</v>
      </c>
      <c r="Q18" s="225">
        <v>12</v>
      </c>
      <c r="R18" s="225">
        <v>12.1</v>
      </c>
      <c r="S18" s="225">
        <v>15.8</v>
      </c>
      <c r="T18" s="225">
        <v>15.2</v>
      </c>
      <c r="U18" s="225">
        <v>14.4618324</v>
      </c>
      <c r="V18" s="591"/>
      <c r="W18" s="591"/>
      <c r="X18" s="591"/>
    </row>
    <row r="19" spans="1:24" ht="15" customHeight="1" x14ac:dyDescent="0.15">
      <c r="A19" s="80"/>
      <c r="B19" s="21" t="s">
        <v>33</v>
      </c>
      <c r="C19" s="228">
        <v>32</v>
      </c>
      <c r="D19" s="228">
        <v>34</v>
      </c>
      <c r="E19" s="225">
        <v>26</v>
      </c>
      <c r="F19" s="225">
        <v>37</v>
      </c>
      <c r="G19" s="225">
        <v>47</v>
      </c>
      <c r="H19" s="225">
        <v>40</v>
      </c>
      <c r="I19" s="225">
        <v>45</v>
      </c>
      <c r="J19" s="225">
        <v>58</v>
      </c>
      <c r="K19" s="225">
        <v>41</v>
      </c>
      <c r="L19" s="225">
        <v>52</v>
      </c>
      <c r="M19" s="225">
        <v>51</v>
      </c>
      <c r="N19" s="225">
        <v>57</v>
      </c>
      <c r="O19" s="225">
        <v>63</v>
      </c>
      <c r="P19" s="225">
        <v>66</v>
      </c>
      <c r="Q19" s="225">
        <v>77</v>
      </c>
      <c r="R19" s="225">
        <v>77.599999999999994</v>
      </c>
      <c r="S19" s="225">
        <v>79.400000000000006</v>
      </c>
      <c r="T19" s="225">
        <v>84.8</v>
      </c>
      <c r="U19" s="225">
        <v>98.025228000000013</v>
      </c>
      <c r="V19" s="591"/>
      <c r="W19" s="591"/>
      <c r="X19" s="591"/>
    </row>
    <row r="20" spans="1:24" ht="15" customHeight="1" x14ac:dyDescent="0.15">
      <c r="A20" s="80"/>
      <c r="B20" s="21" t="s">
        <v>34</v>
      </c>
      <c r="C20" s="228">
        <v>46</v>
      </c>
      <c r="D20" s="228">
        <v>13</v>
      </c>
      <c r="E20" s="225">
        <v>12</v>
      </c>
      <c r="F20" s="225">
        <v>5</v>
      </c>
      <c r="G20" s="225">
        <v>10</v>
      </c>
      <c r="H20" s="225">
        <v>8</v>
      </c>
      <c r="I20" s="225">
        <v>6</v>
      </c>
      <c r="J20" s="225">
        <v>10</v>
      </c>
      <c r="K20" s="225">
        <v>11</v>
      </c>
      <c r="L20" s="225">
        <v>8</v>
      </c>
      <c r="M20" s="225">
        <v>13</v>
      </c>
      <c r="N20" s="225">
        <v>8</v>
      </c>
      <c r="O20" s="225">
        <v>38</v>
      </c>
      <c r="P20" s="225">
        <v>23</v>
      </c>
      <c r="Q20" s="225">
        <v>13</v>
      </c>
      <c r="R20" s="225">
        <v>12.6</v>
      </c>
      <c r="S20" s="225">
        <v>12.2</v>
      </c>
      <c r="T20" s="225">
        <v>11.6</v>
      </c>
      <c r="U20" s="225">
        <v>11.534054000000001</v>
      </c>
      <c r="V20" s="591"/>
      <c r="W20" s="591"/>
      <c r="X20" s="591"/>
    </row>
    <row r="21" spans="1:24" ht="15" customHeight="1" x14ac:dyDescent="0.15">
      <c r="A21" s="80"/>
      <c r="B21" s="21" t="s">
        <v>35</v>
      </c>
      <c r="C21" s="228">
        <v>52</v>
      </c>
      <c r="D21" s="228">
        <v>74</v>
      </c>
      <c r="E21" s="225">
        <v>119</v>
      </c>
      <c r="F21" s="225">
        <v>95</v>
      </c>
      <c r="G21" s="225">
        <v>80</v>
      </c>
      <c r="H21" s="225">
        <v>69</v>
      </c>
      <c r="I21" s="225">
        <v>66</v>
      </c>
      <c r="J21" s="225">
        <v>63</v>
      </c>
      <c r="K21" s="225">
        <v>66</v>
      </c>
      <c r="L21" s="225">
        <v>113</v>
      </c>
      <c r="M21" s="225">
        <v>58</v>
      </c>
      <c r="N21" s="225">
        <v>51</v>
      </c>
      <c r="O21" s="225">
        <v>46</v>
      </c>
      <c r="P21" s="225">
        <v>38</v>
      </c>
      <c r="Q21" s="225">
        <v>37</v>
      </c>
      <c r="R21" s="225">
        <v>41.5</v>
      </c>
      <c r="S21" s="225">
        <v>38.299999999999997</v>
      </c>
      <c r="T21" s="225">
        <v>38.700000000000003</v>
      </c>
      <c r="U21" s="225">
        <v>36.756820000000005</v>
      </c>
      <c r="V21" s="591"/>
      <c r="W21" s="591"/>
      <c r="X21" s="591"/>
    </row>
    <row r="22" spans="1:24" ht="15" customHeight="1" x14ac:dyDescent="0.15">
      <c r="A22" s="80"/>
      <c r="B22" s="21" t="s">
        <v>36</v>
      </c>
      <c r="C22" s="228">
        <v>8</v>
      </c>
      <c r="D22" s="228">
        <v>3</v>
      </c>
      <c r="E22" s="225">
        <v>0</v>
      </c>
      <c r="F22" s="225">
        <v>11</v>
      </c>
      <c r="G22" s="225">
        <v>8</v>
      </c>
      <c r="H22" s="225">
        <v>7</v>
      </c>
      <c r="I22" s="225">
        <v>2</v>
      </c>
      <c r="J22" s="225">
        <v>8</v>
      </c>
      <c r="K22" s="225">
        <v>11</v>
      </c>
      <c r="L22" s="225">
        <v>5</v>
      </c>
      <c r="M22" s="225">
        <v>7</v>
      </c>
      <c r="N22" s="225">
        <v>7</v>
      </c>
      <c r="O22" s="225">
        <v>3</v>
      </c>
      <c r="P22" s="225">
        <v>6</v>
      </c>
      <c r="Q22" s="225">
        <v>6</v>
      </c>
      <c r="R22" s="225">
        <v>6.1</v>
      </c>
      <c r="S22" s="225">
        <v>7.3</v>
      </c>
      <c r="T22" s="225">
        <v>7.4</v>
      </c>
      <c r="U22" s="225">
        <v>7.8928367000000001</v>
      </c>
      <c r="V22" s="591"/>
      <c r="W22" s="591"/>
      <c r="X22" s="591"/>
    </row>
    <row r="23" spans="1:24" ht="15" customHeight="1" x14ac:dyDescent="0.15">
      <c r="A23" s="80"/>
      <c r="B23" s="21" t="s">
        <v>37</v>
      </c>
      <c r="C23" s="228">
        <v>0</v>
      </c>
      <c r="D23" s="228">
        <v>0</v>
      </c>
      <c r="E23" s="225">
        <v>11</v>
      </c>
      <c r="F23" s="225" t="s">
        <v>572</v>
      </c>
      <c r="G23" s="225" t="s">
        <v>572</v>
      </c>
      <c r="H23" s="225" t="s">
        <v>572</v>
      </c>
      <c r="I23" s="225" t="s">
        <v>572</v>
      </c>
      <c r="J23" s="225">
        <v>17</v>
      </c>
      <c r="K23" s="225">
        <v>10</v>
      </c>
      <c r="L23" s="225">
        <v>9</v>
      </c>
      <c r="M23" s="225">
        <v>6</v>
      </c>
      <c r="N23" s="225">
        <v>6</v>
      </c>
      <c r="O23" s="225">
        <v>5</v>
      </c>
      <c r="P23" s="225">
        <v>0</v>
      </c>
      <c r="Q23" s="225">
        <v>0</v>
      </c>
      <c r="R23" s="225">
        <v>0</v>
      </c>
      <c r="S23" s="225">
        <v>0</v>
      </c>
      <c r="T23" s="225">
        <v>0</v>
      </c>
      <c r="U23" s="225">
        <v>0</v>
      </c>
      <c r="V23" s="591"/>
      <c r="W23" s="591"/>
      <c r="X23" s="591"/>
    </row>
    <row r="24" spans="1:24" ht="15" customHeight="1" x14ac:dyDescent="0.15">
      <c r="A24" s="80"/>
      <c r="B24" s="21" t="s">
        <v>38</v>
      </c>
      <c r="C24" s="228">
        <v>77</v>
      </c>
      <c r="D24" s="228">
        <v>59</v>
      </c>
      <c r="E24" s="225">
        <v>63</v>
      </c>
      <c r="F24" s="225">
        <v>65</v>
      </c>
      <c r="G24" s="225">
        <v>44</v>
      </c>
      <c r="H24" s="225">
        <v>32</v>
      </c>
      <c r="I24" s="225">
        <v>56</v>
      </c>
      <c r="J24" s="225">
        <v>37</v>
      </c>
      <c r="K24" s="225">
        <v>46</v>
      </c>
      <c r="L24" s="225">
        <v>23</v>
      </c>
      <c r="M24" s="225">
        <v>18</v>
      </c>
      <c r="N24" s="225">
        <v>16</v>
      </c>
      <c r="O24" s="225">
        <v>15</v>
      </c>
      <c r="P24" s="225">
        <v>14</v>
      </c>
      <c r="Q24" s="225">
        <v>10</v>
      </c>
      <c r="R24" s="225">
        <v>8.5</v>
      </c>
      <c r="S24" s="225">
        <v>8.9</v>
      </c>
      <c r="T24" s="225">
        <v>12.3</v>
      </c>
      <c r="U24" s="225">
        <v>9.2830500000000029</v>
      </c>
      <c r="V24" s="591"/>
      <c r="W24" s="591"/>
      <c r="X24" s="591"/>
    </row>
    <row r="25" spans="1:24" ht="15" customHeight="1" x14ac:dyDescent="0.15">
      <c r="A25" s="80"/>
      <c r="B25" s="21" t="s">
        <v>39</v>
      </c>
      <c r="C25" s="228">
        <v>33</v>
      </c>
      <c r="D25" s="228">
        <v>38</v>
      </c>
      <c r="E25" s="225">
        <v>40</v>
      </c>
      <c r="F25" s="225">
        <v>39</v>
      </c>
      <c r="G25" s="225">
        <v>23</v>
      </c>
      <c r="H25" s="225">
        <v>27</v>
      </c>
      <c r="I25" s="225">
        <v>53</v>
      </c>
      <c r="J25" s="225">
        <v>63</v>
      </c>
      <c r="K25" s="225">
        <v>54</v>
      </c>
      <c r="L25" s="225">
        <v>50</v>
      </c>
      <c r="M25" s="225">
        <v>50</v>
      </c>
      <c r="N25" s="225">
        <v>46</v>
      </c>
      <c r="O25" s="225">
        <v>37</v>
      </c>
      <c r="P25" s="225">
        <v>32</v>
      </c>
      <c r="Q25" s="225">
        <v>31</v>
      </c>
      <c r="R25" s="225">
        <v>31.5</v>
      </c>
      <c r="S25" s="225">
        <v>30.6</v>
      </c>
      <c r="T25" s="225">
        <v>30.7</v>
      </c>
      <c r="U25" s="225">
        <v>30.61449</v>
      </c>
      <c r="V25" s="591"/>
      <c r="W25" s="591"/>
      <c r="X25" s="591"/>
    </row>
    <row r="26" spans="1:24" ht="15" customHeight="1" x14ac:dyDescent="0.15">
      <c r="A26" s="80"/>
      <c r="B26" s="21" t="s">
        <v>42</v>
      </c>
      <c r="C26" s="228">
        <v>19</v>
      </c>
      <c r="D26" s="228">
        <v>51</v>
      </c>
      <c r="E26" s="225">
        <v>107</v>
      </c>
      <c r="F26" s="225">
        <v>74</v>
      </c>
      <c r="G26" s="225">
        <v>103</v>
      </c>
      <c r="H26" s="225">
        <v>70</v>
      </c>
      <c r="I26" s="225">
        <v>70</v>
      </c>
      <c r="J26" s="225">
        <v>95</v>
      </c>
      <c r="K26" s="225">
        <v>49</v>
      </c>
      <c r="L26" s="225">
        <v>30</v>
      </c>
      <c r="M26" s="225">
        <v>44</v>
      </c>
      <c r="N26" s="225">
        <v>32</v>
      </c>
      <c r="O26" s="225">
        <v>32</v>
      </c>
      <c r="P26" s="225">
        <v>31</v>
      </c>
      <c r="Q26" s="225">
        <v>30</v>
      </c>
      <c r="R26" s="225">
        <v>27.5</v>
      </c>
      <c r="S26" s="225">
        <v>29.3</v>
      </c>
      <c r="T26" s="225">
        <v>42.5</v>
      </c>
      <c r="U26" s="225">
        <v>41.613264000000001</v>
      </c>
      <c r="V26" s="591"/>
      <c r="W26" s="591"/>
      <c r="X26" s="591"/>
    </row>
    <row r="27" spans="1:24" ht="15" customHeight="1" x14ac:dyDescent="0.15">
      <c r="A27" s="80"/>
      <c r="B27" s="21" t="s">
        <v>43</v>
      </c>
      <c r="C27" s="228">
        <v>313</v>
      </c>
      <c r="D27" s="228">
        <v>314</v>
      </c>
      <c r="E27" s="225">
        <v>330</v>
      </c>
      <c r="F27" s="225">
        <v>347</v>
      </c>
      <c r="G27" s="225">
        <v>353</v>
      </c>
      <c r="H27" s="225">
        <v>365</v>
      </c>
      <c r="I27" s="225">
        <v>367</v>
      </c>
      <c r="J27" s="225">
        <v>384</v>
      </c>
      <c r="K27" s="225">
        <v>422</v>
      </c>
      <c r="L27" s="225">
        <v>433</v>
      </c>
      <c r="M27" s="225">
        <v>395</v>
      </c>
      <c r="N27" s="225">
        <v>437</v>
      </c>
      <c r="O27" s="225">
        <v>428</v>
      </c>
      <c r="P27" s="225">
        <v>432</v>
      </c>
      <c r="Q27" s="225">
        <v>438</v>
      </c>
      <c r="R27" s="225">
        <v>444.8</v>
      </c>
      <c r="S27" s="225">
        <v>448.5</v>
      </c>
      <c r="T27" s="225">
        <v>450.4</v>
      </c>
      <c r="U27" s="225">
        <v>446.82529999999997</v>
      </c>
      <c r="V27" s="591"/>
      <c r="W27" s="591"/>
      <c r="X27" s="591"/>
    </row>
    <row r="28" spans="1:24" ht="15" customHeight="1" x14ac:dyDescent="0.15">
      <c r="A28" s="80"/>
      <c r="B28" s="79" t="s">
        <v>44</v>
      </c>
      <c r="C28" s="228">
        <v>0</v>
      </c>
      <c r="D28" s="228">
        <v>0</v>
      </c>
      <c r="E28" s="225" t="s">
        <v>572</v>
      </c>
      <c r="F28" s="225" t="s">
        <v>572</v>
      </c>
      <c r="G28" s="225" t="s">
        <v>572</v>
      </c>
      <c r="H28" s="225" t="s">
        <v>572</v>
      </c>
      <c r="I28" s="225" t="s">
        <v>572</v>
      </c>
      <c r="J28" s="225" t="s">
        <v>572</v>
      </c>
      <c r="K28" s="225" t="s">
        <v>572</v>
      </c>
      <c r="L28" s="225" t="s">
        <v>572</v>
      </c>
      <c r="M28" s="225" t="s">
        <v>572</v>
      </c>
      <c r="N28" s="225" t="s">
        <v>572</v>
      </c>
      <c r="O28" s="225" t="s">
        <v>572</v>
      </c>
      <c r="P28" s="225" t="s">
        <v>572</v>
      </c>
      <c r="Q28" s="225" t="s">
        <v>572</v>
      </c>
      <c r="R28" s="225" t="s">
        <v>572</v>
      </c>
      <c r="S28" s="225" t="s">
        <v>572</v>
      </c>
      <c r="T28" s="225" t="s">
        <v>572</v>
      </c>
      <c r="U28" s="225" t="s">
        <v>572</v>
      </c>
      <c r="W28" s="87"/>
    </row>
    <row r="29" spans="1:24" ht="15" customHeight="1" x14ac:dyDescent="0.15">
      <c r="A29" s="80"/>
      <c r="B29" s="21" t="s">
        <v>45</v>
      </c>
      <c r="C29" s="228">
        <v>0</v>
      </c>
      <c r="D29" s="228">
        <v>0</v>
      </c>
      <c r="E29" s="225" t="s">
        <v>572</v>
      </c>
      <c r="F29" s="225" t="s">
        <v>572</v>
      </c>
      <c r="G29" s="225" t="s">
        <v>572</v>
      </c>
      <c r="H29" s="225" t="s">
        <v>572</v>
      </c>
      <c r="I29" s="225" t="s">
        <v>572</v>
      </c>
      <c r="J29" s="225" t="s">
        <v>572</v>
      </c>
      <c r="K29" s="225" t="s">
        <v>572</v>
      </c>
      <c r="L29" s="225" t="s">
        <v>572</v>
      </c>
      <c r="M29" s="225" t="s">
        <v>572</v>
      </c>
      <c r="N29" s="225" t="s">
        <v>572</v>
      </c>
      <c r="O29" s="225" t="s">
        <v>572</v>
      </c>
      <c r="P29" s="225" t="s">
        <v>572</v>
      </c>
      <c r="Q29" s="225" t="s">
        <v>572</v>
      </c>
      <c r="R29" s="225" t="s">
        <v>572</v>
      </c>
      <c r="S29" s="225" t="s">
        <v>572</v>
      </c>
      <c r="T29" s="225" t="s">
        <v>572</v>
      </c>
      <c r="U29" s="225" t="s">
        <v>572</v>
      </c>
      <c r="W29" s="87"/>
    </row>
    <row r="30" spans="1:24" ht="15" customHeight="1" x14ac:dyDescent="0.15">
      <c r="A30" s="80"/>
      <c r="B30" s="21" t="s">
        <v>46</v>
      </c>
      <c r="C30" s="228">
        <v>0</v>
      </c>
      <c r="D30" s="228">
        <v>0</v>
      </c>
      <c r="E30" s="225" t="s">
        <v>572</v>
      </c>
      <c r="F30" s="225" t="s">
        <v>572</v>
      </c>
      <c r="G30" s="225" t="s">
        <v>572</v>
      </c>
      <c r="H30" s="225" t="s">
        <v>572</v>
      </c>
      <c r="I30" s="225" t="s">
        <v>572</v>
      </c>
      <c r="J30" s="225" t="s">
        <v>572</v>
      </c>
      <c r="K30" s="225" t="s">
        <v>572</v>
      </c>
      <c r="L30" s="225" t="s">
        <v>572</v>
      </c>
      <c r="M30" s="225" t="s">
        <v>572</v>
      </c>
      <c r="N30" s="225" t="s">
        <v>572</v>
      </c>
      <c r="O30" s="225" t="s">
        <v>572</v>
      </c>
      <c r="P30" s="225" t="s">
        <v>572</v>
      </c>
      <c r="Q30" s="225" t="s">
        <v>572</v>
      </c>
      <c r="R30" s="225" t="s">
        <v>572</v>
      </c>
      <c r="S30" s="225" t="s">
        <v>572</v>
      </c>
      <c r="T30" s="225" t="s">
        <v>572</v>
      </c>
      <c r="U30" s="225" t="s">
        <v>572</v>
      </c>
      <c r="W30" s="87"/>
    </row>
    <row r="31" spans="1:24" ht="15" customHeight="1" thickBot="1" x14ac:dyDescent="0.2">
      <c r="A31" s="85"/>
      <c r="B31" s="453" t="s">
        <v>47</v>
      </c>
      <c r="C31" s="454">
        <v>0</v>
      </c>
      <c r="D31" s="454">
        <v>0</v>
      </c>
      <c r="E31" s="456" t="s">
        <v>572</v>
      </c>
      <c r="F31" s="456" t="s">
        <v>572</v>
      </c>
      <c r="G31" s="456" t="s">
        <v>572</v>
      </c>
      <c r="H31" s="456" t="s">
        <v>572</v>
      </c>
      <c r="I31" s="456" t="s">
        <v>572</v>
      </c>
      <c r="J31" s="456" t="s">
        <v>572</v>
      </c>
      <c r="K31" s="456" t="s">
        <v>572</v>
      </c>
      <c r="L31" s="456" t="s">
        <v>572</v>
      </c>
      <c r="M31" s="456" t="s">
        <v>572</v>
      </c>
      <c r="N31" s="456" t="s">
        <v>572</v>
      </c>
      <c r="O31" s="456" t="s">
        <v>572</v>
      </c>
      <c r="P31" s="456" t="s">
        <v>572</v>
      </c>
      <c r="Q31" s="456" t="s">
        <v>572</v>
      </c>
      <c r="R31" s="456" t="s">
        <v>572</v>
      </c>
      <c r="S31" s="456" t="s">
        <v>572</v>
      </c>
      <c r="T31" s="456" t="s">
        <v>572</v>
      </c>
      <c r="U31" s="456" t="s">
        <v>572</v>
      </c>
      <c r="W31" s="87"/>
    </row>
    <row r="32" spans="1:24" ht="11.1" customHeight="1" x14ac:dyDescent="0.15">
      <c r="A32" s="550" t="s">
        <v>350</v>
      </c>
      <c r="B32" s="548"/>
      <c r="C32" s="549"/>
      <c r="D32" s="549"/>
      <c r="E32" s="549"/>
      <c r="F32" s="549"/>
      <c r="G32" s="549"/>
      <c r="H32" s="549"/>
      <c r="I32" s="488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</row>
    <row r="33" spans="1:21" ht="9" customHeight="1" x14ac:dyDescent="0.15">
      <c r="A33" s="550" t="s">
        <v>321</v>
      </c>
      <c r="B33" s="548"/>
      <c r="C33" s="549"/>
      <c r="D33" s="549"/>
      <c r="E33" s="549"/>
      <c r="F33" s="549"/>
      <c r="G33" s="549"/>
      <c r="H33" s="551"/>
      <c r="I33" s="489"/>
      <c r="J33" s="211"/>
      <c r="K33" s="211"/>
      <c r="L33" s="211"/>
      <c r="M33" s="211"/>
      <c r="N33" s="211"/>
      <c r="O33" s="211"/>
      <c r="P33" s="212"/>
      <c r="Q33" s="212"/>
      <c r="R33" s="212"/>
      <c r="S33" s="212"/>
      <c r="T33" s="212"/>
      <c r="U33" s="212"/>
    </row>
    <row r="34" spans="1:21" ht="9" customHeight="1" x14ac:dyDescent="0.15">
      <c r="A34" s="548" t="s">
        <v>320</v>
      </c>
      <c r="B34" s="552"/>
      <c r="C34" s="549"/>
      <c r="D34" s="549"/>
      <c r="E34" s="549"/>
      <c r="F34" s="549"/>
      <c r="G34" s="549"/>
      <c r="H34" s="551"/>
      <c r="I34" s="489"/>
      <c r="J34" s="211"/>
      <c r="K34" s="211"/>
      <c r="L34" s="211"/>
      <c r="M34" s="211"/>
      <c r="N34" s="211"/>
      <c r="O34" s="211"/>
      <c r="P34" s="212"/>
      <c r="Q34" s="212"/>
      <c r="R34" s="212"/>
      <c r="S34" s="212"/>
      <c r="T34" s="212"/>
      <c r="U34" s="212"/>
    </row>
    <row r="35" spans="1:21" ht="13.35" customHeight="1" x14ac:dyDescent="0.15">
      <c r="A35" s="874"/>
      <c r="B35" s="874"/>
      <c r="C35" s="874"/>
      <c r="D35" s="874"/>
      <c r="E35" s="874"/>
      <c r="F35" s="874"/>
      <c r="G35" s="874"/>
      <c r="H35" s="874"/>
      <c r="I35" s="490"/>
    </row>
    <row r="36" spans="1:21" ht="13.35" customHeight="1" x14ac:dyDescent="0.25">
      <c r="A36" s="875"/>
      <c r="B36" s="875"/>
      <c r="C36" s="876"/>
      <c r="D36" s="876"/>
      <c r="E36" s="876"/>
      <c r="F36" s="876"/>
      <c r="G36" s="876"/>
      <c r="H36" s="876"/>
      <c r="I36" s="87"/>
      <c r="J36" s="87"/>
      <c r="K36" s="87"/>
      <c r="L36" s="87"/>
      <c r="M36" s="87"/>
      <c r="N36" s="87"/>
      <c r="O36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50">
    <tabColor theme="9" tint="0.59999389629810485"/>
  </sheetPr>
  <dimension ref="A2:Y35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.25" style="79" customWidth="1"/>
    <col min="2" max="2" width="9.75" style="79" customWidth="1"/>
    <col min="3" max="4" width="8" style="79" hidden="1" customWidth="1"/>
    <col min="5" max="21" width="7.625" style="79" customWidth="1"/>
    <col min="22" max="26" width="8.25" style="79" customWidth="1"/>
    <col min="27" max="16384" width="7" style="79"/>
  </cols>
  <sheetData>
    <row r="2" spans="1:25" ht="15" customHeight="1" x14ac:dyDescent="0.25">
      <c r="A2" s="216" t="s">
        <v>454</v>
      </c>
      <c r="B2" s="217"/>
    </row>
    <row r="3" spans="1:25" ht="13.35" customHeight="1" x14ac:dyDescent="0.15">
      <c r="A3" s="218" t="s">
        <v>362</v>
      </c>
      <c r="B3" s="218"/>
    </row>
    <row r="4" spans="1:25" ht="6" customHeight="1" thickBot="1" x14ac:dyDescent="0.2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5" ht="18" customHeight="1" x14ac:dyDescent="0.15">
      <c r="A5" s="1031" t="s">
        <v>16</v>
      </c>
      <c r="B5" s="1031"/>
      <c r="C5" s="771">
        <v>2005</v>
      </c>
      <c r="D5" s="771">
        <v>2006</v>
      </c>
      <c r="E5" s="771">
        <v>2007</v>
      </c>
      <c r="F5" s="771">
        <v>2008</v>
      </c>
      <c r="G5" s="771">
        <v>2009</v>
      </c>
      <c r="H5" s="771">
        <v>2010</v>
      </c>
      <c r="I5" s="771">
        <v>2011</v>
      </c>
      <c r="J5" s="771">
        <v>2012</v>
      </c>
      <c r="K5" s="771">
        <v>2013</v>
      </c>
      <c r="L5" s="771">
        <v>2014</v>
      </c>
      <c r="M5" s="771">
        <v>2015</v>
      </c>
      <c r="N5" s="771">
        <v>2016</v>
      </c>
      <c r="O5" s="771">
        <v>2017</v>
      </c>
      <c r="P5" s="771" t="s">
        <v>188</v>
      </c>
      <c r="Q5" s="771" t="s">
        <v>313</v>
      </c>
      <c r="R5" s="771">
        <v>2020</v>
      </c>
      <c r="S5" s="771">
        <v>2021</v>
      </c>
      <c r="T5" s="771" t="s">
        <v>427</v>
      </c>
      <c r="U5" s="771" t="s">
        <v>428</v>
      </c>
    </row>
    <row r="6" spans="1:25" ht="18" customHeight="1" x14ac:dyDescent="0.15">
      <c r="A6" s="1030" t="s">
        <v>100</v>
      </c>
      <c r="B6" s="1030"/>
      <c r="C6" s="664">
        <v>4.91</v>
      </c>
      <c r="D6" s="664">
        <v>5.26</v>
      </c>
      <c r="E6" s="664">
        <v>6.16</v>
      </c>
      <c r="F6" s="664">
        <v>6.45</v>
      </c>
      <c r="G6" s="664">
        <v>5.09</v>
      </c>
      <c r="H6" s="664">
        <v>5.73</v>
      </c>
      <c r="I6" s="664">
        <v>6.23</v>
      </c>
      <c r="J6" s="664">
        <v>6.27</v>
      </c>
      <c r="K6" s="664">
        <v>6.07</v>
      </c>
      <c r="L6" s="664">
        <v>6.27</v>
      </c>
      <c r="M6" s="664">
        <v>6.63</v>
      </c>
      <c r="N6" s="664">
        <v>6.91</v>
      </c>
      <c r="O6" s="664">
        <v>6.84</v>
      </c>
      <c r="P6" s="664">
        <v>7.25</v>
      </c>
      <c r="Q6" s="664">
        <v>6.9</v>
      </c>
      <c r="R6" s="664">
        <v>7.02</v>
      </c>
      <c r="S6" s="664">
        <v>6.44</v>
      </c>
      <c r="T6" s="664">
        <v>6.44</v>
      </c>
      <c r="U6" s="664">
        <v>6.5695007978270823</v>
      </c>
      <c r="W6" s="157"/>
      <c r="X6" s="157"/>
      <c r="Y6" s="157"/>
    </row>
    <row r="7" spans="1:25" ht="3" customHeight="1" x14ac:dyDescent="0.15">
      <c r="A7" s="80"/>
      <c r="B7" s="81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9"/>
      <c r="P7" s="229"/>
      <c r="Q7" s="229"/>
      <c r="R7" s="229"/>
      <c r="S7" s="229"/>
      <c r="T7" s="229"/>
      <c r="U7" s="229"/>
    </row>
    <row r="8" spans="1:25" ht="14.1" customHeight="1" x14ac:dyDescent="0.15">
      <c r="A8" s="80"/>
      <c r="B8" s="21" t="s">
        <v>19</v>
      </c>
      <c r="C8" s="224" t="s">
        <v>73</v>
      </c>
      <c r="D8" s="224" t="s">
        <v>73</v>
      </c>
      <c r="E8" s="224" t="s">
        <v>73</v>
      </c>
      <c r="F8" s="224" t="s">
        <v>73</v>
      </c>
      <c r="G8" s="224" t="s">
        <v>73</v>
      </c>
      <c r="H8" s="224" t="s">
        <v>73</v>
      </c>
      <c r="I8" s="224" t="s">
        <v>73</v>
      </c>
      <c r="J8" s="224" t="s">
        <v>73</v>
      </c>
      <c r="K8" s="224" t="s">
        <v>73</v>
      </c>
      <c r="L8" s="224" t="s">
        <v>73</v>
      </c>
      <c r="M8" s="224" t="s">
        <v>73</v>
      </c>
      <c r="N8" s="224" t="s">
        <v>73</v>
      </c>
      <c r="O8" s="224" t="s">
        <v>73</v>
      </c>
      <c r="P8" s="224" t="s">
        <v>73</v>
      </c>
      <c r="Q8" s="224" t="s">
        <v>73</v>
      </c>
      <c r="R8" s="224" t="s">
        <v>73</v>
      </c>
      <c r="S8" s="224" t="s">
        <v>73</v>
      </c>
      <c r="T8" s="224" t="s">
        <v>73</v>
      </c>
      <c r="U8" s="224" t="s">
        <v>73</v>
      </c>
    </row>
    <row r="9" spans="1:25" ht="14.1" customHeight="1" x14ac:dyDescent="0.15">
      <c r="A9" s="80"/>
      <c r="B9" s="21" t="s">
        <v>20</v>
      </c>
      <c r="C9" s="224" t="s">
        <v>73</v>
      </c>
      <c r="D9" s="224" t="s">
        <v>73</v>
      </c>
      <c r="E9" s="224" t="s">
        <v>73</v>
      </c>
      <c r="F9" s="224" t="s">
        <v>73</v>
      </c>
      <c r="G9" s="224" t="s">
        <v>73</v>
      </c>
      <c r="H9" s="224" t="s">
        <v>73</v>
      </c>
      <c r="I9" s="224" t="s">
        <v>73</v>
      </c>
      <c r="J9" s="224" t="s">
        <v>73</v>
      </c>
      <c r="K9" s="224" t="s">
        <v>73</v>
      </c>
      <c r="L9" s="224" t="s">
        <v>73</v>
      </c>
      <c r="M9" s="224" t="s">
        <v>73</v>
      </c>
      <c r="N9" s="224" t="s">
        <v>73</v>
      </c>
      <c r="O9" s="224" t="s">
        <v>73</v>
      </c>
      <c r="P9" s="224" t="s">
        <v>73</v>
      </c>
      <c r="Q9" s="224" t="s">
        <v>73</v>
      </c>
      <c r="R9" s="224" t="s">
        <v>73</v>
      </c>
      <c r="S9" s="224" t="s">
        <v>73</v>
      </c>
      <c r="T9" s="224" t="s">
        <v>73</v>
      </c>
      <c r="U9" s="224" t="s">
        <v>73</v>
      </c>
    </row>
    <row r="10" spans="1:25" ht="14.1" customHeight="1" x14ac:dyDescent="0.15">
      <c r="A10" s="80"/>
      <c r="B10" s="21" t="s">
        <v>21</v>
      </c>
      <c r="C10" s="224" t="s">
        <v>73</v>
      </c>
      <c r="D10" s="224" t="s">
        <v>73</v>
      </c>
      <c r="E10" s="224" t="s">
        <v>73</v>
      </c>
      <c r="F10" s="224" t="s">
        <v>73</v>
      </c>
      <c r="G10" s="224" t="s">
        <v>73</v>
      </c>
      <c r="H10" s="224" t="s">
        <v>73</v>
      </c>
      <c r="I10" s="224" t="s">
        <v>73</v>
      </c>
      <c r="J10" s="224" t="s">
        <v>73</v>
      </c>
      <c r="K10" s="224" t="s">
        <v>73</v>
      </c>
      <c r="L10" s="224" t="s">
        <v>73</v>
      </c>
      <c r="M10" s="224" t="s">
        <v>73</v>
      </c>
      <c r="N10" s="224" t="s">
        <v>73</v>
      </c>
      <c r="O10" s="224" t="s">
        <v>73</v>
      </c>
      <c r="P10" s="224" t="s">
        <v>73</v>
      </c>
      <c r="Q10" s="224" t="s">
        <v>73</v>
      </c>
      <c r="R10" s="224" t="s">
        <v>73</v>
      </c>
      <c r="S10" s="224" t="s">
        <v>73</v>
      </c>
      <c r="T10" s="224" t="s">
        <v>73</v>
      </c>
      <c r="U10" s="224" t="s">
        <v>73</v>
      </c>
    </row>
    <row r="11" spans="1:25" ht="14.1" customHeight="1" x14ac:dyDescent="0.15">
      <c r="A11" s="80"/>
      <c r="B11" s="21" t="s">
        <v>22</v>
      </c>
      <c r="C11" s="224" t="s">
        <v>73</v>
      </c>
      <c r="D11" s="224" t="s">
        <v>73</v>
      </c>
      <c r="E11" s="224" t="s">
        <v>73</v>
      </c>
      <c r="F11" s="224" t="s">
        <v>73</v>
      </c>
      <c r="G11" s="224" t="s">
        <v>73</v>
      </c>
      <c r="H11" s="224" t="s">
        <v>73</v>
      </c>
      <c r="I11" s="224" t="s">
        <v>73</v>
      </c>
      <c r="J11" s="224" t="s">
        <v>73</v>
      </c>
      <c r="K11" s="224" t="s">
        <v>73</v>
      </c>
      <c r="L11" s="224" t="s">
        <v>73</v>
      </c>
      <c r="M11" s="224" t="s">
        <v>73</v>
      </c>
      <c r="N11" s="224" t="s">
        <v>73</v>
      </c>
      <c r="O11" s="224" t="s">
        <v>73</v>
      </c>
      <c r="P11" s="224" t="s">
        <v>73</v>
      </c>
      <c r="Q11" s="224" t="s">
        <v>73</v>
      </c>
      <c r="R11" s="224" t="s">
        <v>73</v>
      </c>
      <c r="S11" s="224" t="s">
        <v>73</v>
      </c>
      <c r="T11" s="224" t="s">
        <v>73</v>
      </c>
      <c r="U11" s="224" t="s">
        <v>73</v>
      </c>
    </row>
    <row r="12" spans="1:25" ht="14.1" customHeight="1" x14ac:dyDescent="0.15">
      <c r="A12" s="80"/>
      <c r="B12" s="21" t="s">
        <v>23</v>
      </c>
      <c r="C12" s="224" t="s">
        <v>73</v>
      </c>
      <c r="D12" s="224" t="s">
        <v>73</v>
      </c>
      <c r="E12" s="224" t="s">
        <v>73</v>
      </c>
      <c r="F12" s="224" t="s">
        <v>73</v>
      </c>
      <c r="G12" s="224" t="s">
        <v>73</v>
      </c>
      <c r="H12" s="224" t="s">
        <v>73</v>
      </c>
      <c r="I12" s="224" t="s">
        <v>73</v>
      </c>
      <c r="J12" s="224" t="s">
        <v>73</v>
      </c>
      <c r="K12" s="224" t="s">
        <v>73</v>
      </c>
      <c r="L12" s="224" t="s">
        <v>73</v>
      </c>
      <c r="M12" s="224" t="s">
        <v>73</v>
      </c>
      <c r="N12" s="224" t="s">
        <v>73</v>
      </c>
      <c r="O12" s="224" t="s">
        <v>73</v>
      </c>
      <c r="P12" s="224" t="s">
        <v>73</v>
      </c>
      <c r="Q12" s="224" t="s">
        <v>73</v>
      </c>
      <c r="R12" s="224" t="s">
        <v>73</v>
      </c>
      <c r="S12" s="224" t="s">
        <v>73</v>
      </c>
      <c r="T12" s="224" t="s">
        <v>73</v>
      </c>
      <c r="U12" s="224" t="s">
        <v>73</v>
      </c>
    </row>
    <row r="13" spans="1:25" ht="14.1" customHeight="1" x14ac:dyDescent="0.15">
      <c r="A13" s="80"/>
      <c r="B13" s="21" t="s">
        <v>27</v>
      </c>
      <c r="C13" s="224" t="s">
        <v>73</v>
      </c>
      <c r="D13" s="224" t="s">
        <v>73</v>
      </c>
      <c r="E13" s="224" t="s">
        <v>73</v>
      </c>
      <c r="F13" s="224" t="s">
        <v>73</v>
      </c>
      <c r="G13" s="224" t="s">
        <v>73</v>
      </c>
      <c r="H13" s="224" t="s">
        <v>73</v>
      </c>
      <c r="I13" s="224" t="s">
        <v>73</v>
      </c>
      <c r="J13" s="224" t="s">
        <v>73</v>
      </c>
      <c r="K13" s="224" t="s">
        <v>73</v>
      </c>
      <c r="L13" s="224" t="s">
        <v>73</v>
      </c>
      <c r="M13" s="224" t="s">
        <v>73</v>
      </c>
      <c r="N13" s="224" t="s">
        <v>73</v>
      </c>
      <c r="O13" s="224" t="s">
        <v>73</v>
      </c>
      <c r="P13" s="224" t="s">
        <v>73</v>
      </c>
      <c r="Q13" s="224" t="s">
        <v>73</v>
      </c>
      <c r="R13" s="224" t="s">
        <v>73</v>
      </c>
      <c r="S13" s="224" t="s">
        <v>73</v>
      </c>
      <c r="T13" s="224" t="s">
        <v>73</v>
      </c>
      <c r="U13" s="224" t="s">
        <v>73</v>
      </c>
    </row>
    <row r="14" spans="1:25" ht="14.1" customHeight="1" x14ac:dyDescent="0.15">
      <c r="A14" s="80"/>
      <c r="B14" s="21" t="s">
        <v>28</v>
      </c>
      <c r="C14" s="224" t="s">
        <v>73</v>
      </c>
      <c r="D14" s="224" t="s">
        <v>73</v>
      </c>
      <c r="E14" s="224" t="s">
        <v>73</v>
      </c>
      <c r="F14" s="224" t="s">
        <v>73</v>
      </c>
      <c r="G14" s="224" t="s">
        <v>73</v>
      </c>
      <c r="H14" s="224" t="s">
        <v>73</v>
      </c>
      <c r="I14" s="224" t="s">
        <v>73</v>
      </c>
      <c r="J14" s="224" t="s">
        <v>73</v>
      </c>
      <c r="K14" s="224" t="s">
        <v>73</v>
      </c>
      <c r="L14" s="224" t="s">
        <v>73</v>
      </c>
      <c r="M14" s="224" t="s">
        <v>73</v>
      </c>
      <c r="N14" s="224" t="s">
        <v>73</v>
      </c>
      <c r="O14" s="224" t="s">
        <v>73</v>
      </c>
      <c r="P14" s="224" t="s">
        <v>73</v>
      </c>
      <c r="Q14" s="224" t="s">
        <v>73</v>
      </c>
      <c r="R14" s="224" t="s">
        <v>73</v>
      </c>
      <c r="S14" s="224" t="s">
        <v>73</v>
      </c>
      <c r="T14" s="224" t="s">
        <v>73</v>
      </c>
      <c r="U14" s="224" t="s">
        <v>73</v>
      </c>
    </row>
    <row r="15" spans="1:25" ht="14.1" customHeight="1" x14ac:dyDescent="0.15">
      <c r="A15" s="80"/>
      <c r="B15" s="21" t="s">
        <v>29</v>
      </c>
      <c r="C15" s="224">
        <v>0</v>
      </c>
      <c r="D15" s="224">
        <v>3.53</v>
      </c>
      <c r="E15" s="224">
        <v>3.51</v>
      </c>
      <c r="F15" s="224">
        <v>5.2</v>
      </c>
      <c r="G15" s="224">
        <v>5.0999999999999996</v>
      </c>
      <c r="H15" s="224">
        <v>6.21</v>
      </c>
      <c r="I15" s="224">
        <v>6.06</v>
      </c>
      <c r="J15" s="224">
        <v>6.17</v>
      </c>
      <c r="K15" s="224">
        <v>6.47</v>
      </c>
      <c r="L15" s="224">
        <v>7.7</v>
      </c>
      <c r="M15" s="224">
        <v>7.02</v>
      </c>
      <c r="N15" s="224">
        <v>7.71</v>
      </c>
      <c r="O15" s="224">
        <v>6.01</v>
      </c>
      <c r="P15" s="224">
        <v>5.76</v>
      </c>
      <c r="Q15" s="224">
        <v>6.24</v>
      </c>
      <c r="R15" s="224">
        <v>5.6</v>
      </c>
      <c r="S15" s="224">
        <v>6.29</v>
      </c>
      <c r="T15" s="224">
        <v>6.39</v>
      </c>
      <c r="U15" s="224">
        <v>7.7451688697246208</v>
      </c>
      <c r="W15" s="157"/>
      <c r="X15" s="157"/>
      <c r="Y15" s="157"/>
    </row>
    <row r="16" spans="1:25" ht="14.1" customHeight="1" x14ac:dyDescent="0.15">
      <c r="A16" s="80"/>
      <c r="B16" s="21" t="s">
        <v>30</v>
      </c>
      <c r="C16" s="224" t="s">
        <v>73</v>
      </c>
      <c r="D16" s="224" t="s">
        <v>73</v>
      </c>
      <c r="E16" s="224" t="s">
        <v>73</v>
      </c>
      <c r="F16" s="224" t="s">
        <v>73</v>
      </c>
      <c r="G16" s="224" t="s">
        <v>73</v>
      </c>
      <c r="H16" s="224" t="s">
        <v>73</v>
      </c>
      <c r="I16" s="224" t="s">
        <v>73</v>
      </c>
      <c r="J16" s="224" t="s">
        <v>73</v>
      </c>
      <c r="K16" s="224" t="s">
        <v>73</v>
      </c>
      <c r="L16" s="224" t="s">
        <v>73</v>
      </c>
      <c r="M16" s="224" t="s">
        <v>73</v>
      </c>
      <c r="N16" s="224" t="s">
        <v>73</v>
      </c>
      <c r="O16" s="224" t="s">
        <v>73</v>
      </c>
      <c r="P16" s="224" t="s">
        <v>73</v>
      </c>
      <c r="Q16" s="224" t="s">
        <v>73</v>
      </c>
      <c r="R16" s="224" t="s">
        <v>73</v>
      </c>
      <c r="S16" s="224" t="s">
        <v>73</v>
      </c>
      <c r="T16" s="224" t="s">
        <v>73</v>
      </c>
      <c r="U16" s="224" t="s">
        <v>73</v>
      </c>
      <c r="W16" s="157"/>
      <c r="X16" s="157"/>
      <c r="Y16" s="157"/>
    </row>
    <row r="17" spans="1:25" ht="14.1" customHeight="1" x14ac:dyDescent="0.15">
      <c r="A17" s="80"/>
      <c r="B17" s="21" t="s">
        <v>31</v>
      </c>
      <c r="C17" s="224" t="s">
        <v>73</v>
      </c>
      <c r="D17" s="224" t="s">
        <v>73</v>
      </c>
      <c r="E17" s="224" t="s">
        <v>73</v>
      </c>
      <c r="F17" s="224" t="s">
        <v>73</v>
      </c>
      <c r="G17" s="224" t="s">
        <v>73</v>
      </c>
      <c r="H17" s="224" t="s">
        <v>73</v>
      </c>
      <c r="I17" s="224" t="s">
        <v>73</v>
      </c>
      <c r="J17" s="224" t="s">
        <v>73</v>
      </c>
      <c r="K17" s="224" t="s">
        <v>73</v>
      </c>
      <c r="L17" s="224" t="s">
        <v>73</v>
      </c>
      <c r="M17" s="224" t="s">
        <v>73</v>
      </c>
      <c r="N17" s="224" t="s">
        <v>73</v>
      </c>
      <c r="O17" s="224" t="s">
        <v>73</v>
      </c>
      <c r="P17" s="224" t="s">
        <v>73</v>
      </c>
      <c r="Q17" s="224" t="s">
        <v>73</v>
      </c>
      <c r="R17" s="224" t="s">
        <v>73</v>
      </c>
      <c r="S17" s="224" t="s">
        <v>73</v>
      </c>
      <c r="T17" s="224" t="s">
        <v>73</v>
      </c>
      <c r="U17" s="224" t="s">
        <v>73</v>
      </c>
      <c r="W17" s="157"/>
      <c r="X17" s="157"/>
      <c r="Y17" s="157"/>
    </row>
    <row r="18" spans="1:25" ht="14.1" customHeight="1" x14ac:dyDescent="0.15">
      <c r="A18" s="80"/>
      <c r="B18" s="21" t="s">
        <v>32</v>
      </c>
      <c r="C18" s="224">
        <v>3.31</v>
      </c>
      <c r="D18" s="224">
        <v>3.94</v>
      </c>
      <c r="E18" s="224">
        <v>6.18</v>
      </c>
      <c r="F18" s="224">
        <v>6.78</v>
      </c>
      <c r="G18" s="224">
        <v>4.4800000000000004</v>
      </c>
      <c r="H18" s="224">
        <v>5.47</v>
      </c>
      <c r="I18" s="224">
        <v>5.68</v>
      </c>
      <c r="J18" s="224">
        <v>5.68</v>
      </c>
      <c r="K18" s="224">
        <v>6.92</v>
      </c>
      <c r="L18" s="224">
        <v>7.78</v>
      </c>
      <c r="M18" s="224">
        <v>7.86</v>
      </c>
      <c r="N18" s="224">
        <v>7.7</v>
      </c>
      <c r="O18" s="229">
        <v>7.42</v>
      </c>
      <c r="P18" s="229">
        <v>5.71</v>
      </c>
      <c r="Q18" s="229">
        <v>5.76</v>
      </c>
      <c r="R18" s="229">
        <v>6.56</v>
      </c>
      <c r="S18" s="229">
        <v>6.6</v>
      </c>
      <c r="T18" s="229">
        <v>7.51</v>
      </c>
      <c r="U18" s="229">
        <v>6.909363034706133</v>
      </c>
      <c r="W18" s="157"/>
      <c r="X18" s="157"/>
      <c r="Y18" s="157"/>
    </row>
    <row r="19" spans="1:25" ht="14.1" customHeight="1" x14ac:dyDescent="0.15">
      <c r="A19" s="80"/>
      <c r="B19" s="21" t="s">
        <v>33</v>
      </c>
      <c r="C19" s="224">
        <v>2.56</v>
      </c>
      <c r="D19" s="224">
        <v>2.56</v>
      </c>
      <c r="E19" s="224">
        <v>5.25</v>
      </c>
      <c r="F19" s="224">
        <v>6.14</v>
      </c>
      <c r="G19" s="224">
        <v>4.99</v>
      </c>
      <c r="H19" s="224">
        <v>5.66</v>
      </c>
      <c r="I19" s="224">
        <v>5.59</v>
      </c>
      <c r="J19" s="224">
        <v>6</v>
      </c>
      <c r="K19" s="224">
        <v>5.73</v>
      </c>
      <c r="L19" s="224">
        <v>7.59</v>
      </c>
      <c r="M19" s="224">
        <v>8.8800000000000008</v>
      </c>
      <c r="N19" s="224">
        <v>9.09</v>
      </c>
      <c r="O19" s="229">
        <v>7.92</v>
      </c>
      <c r="P19" s="229">
        <v>7.17</v>
      </c>
      <c r="Q19" s="229">
        <v>6.27</v>
      </c>
      <c r="R19" s="229">
        <v>7.05</v>
      </c>
      <c r="S19" s="229">
        <v>7.16</v>
      </c>
      <c r="T19" s="229">
        <v>6.85</v>
      </c>
      <c r="U19" s="229">
        <v>6.8801073061889984</v>
      </c>
      <c r="W19" s="157"/>
      <c r="X19" s="157"/>
      <c r="Y19" s="157"/>
    </row>
    <row r="20" spans="1:25" ht="14.1" customHeight="1" x14ac:dyDescent="0.15">
      <c r="A20" s="80"/>
      <c r="B20" s="21" t="s">
        <v>34</v>
      </c>
      <c r="C20" s="224">
        <v>4.43</v>
      </c>
      <c r="D20" s="224">
        <v>4.74</v>
      </c>
      <c r="E20" s="224">
        <v>5.16</v>
      </c>
      <c r="F20" s="224">
        <v>7</v>
      </c>
      <c r="G20" s="224">
        <v>4.57</v>
      </c>
      <c r="H20" s="224">
        <v>5.0199999999999996</v>
      </c>
      <c r="I20" s="224">
        <v>6.73</v>
      </c>
      <c r="J20" s="224">
        <v>6</v>
      </c>
      <c r="K20" s="224">
        <v>6.79</v>
      </c>
      <c r="L20" s="224">
        <v>6.31</v>
      </c>
      <c r="M20" s="224">
        <v>6.52</v>
      </c>
      <c r="N20" s="224">
        <v>6.78</v>
      </c>
      <c r="O20" s="229">
        <v>5.48</v>
      </c>
      <c r="P20" s="229">
        <v>5.42</v>
      </c>
      <c r="Q20" s="229">
        <v>5.74</v>
      </c>
      <c r="R20" s="229">
        <v>6.91</v>
      </c>
      <c r="S20" s="229">
        <v>6.77</v>
      </c>
      <c r="T20" s="229">
        <v>6.88</v>
      </c>
      <c r="U20" s="229">
        <v>6.8812902783396144</v>
      </c>
      <c r="W20" s="157"/>
      <c r="X20" s="157"/>
      <c r="Y20" s="157"/>
    </row>
    <row r="21" spans="1:25" ht="14.1" customHeight="1" x14ac:dyDescent="0.15">
      <c r="A21" s="80"/>
      <c r="B21" s="21" t="s">
        <v>35</v>
      </c>
      <c r="C21" s="224">
        <v>5.56</v>
      </c>
      <c r="D21" s="224">
        <v>4.9000000000000004</v>
      </c>
      <c r="E21" s="224">
        <v>5.67</v>
      </c>
      <c r="F21" s="224">
        <v>6.02</v>
      </c>
      <c r="G21" s="224">
        <v>4.3899999999999997</v>
      </c>
      <c r="H21" s="224">
        <v>4.51</v>
      </c>
      <c r="I21" s="224">
        <v>4.87</v>
      </c>
      <c r="J21" s="224">
        <v>5.4</v>
      </c>
      <c r="K21" s="224">
        <v>6.24</v>
      </c>
      <c r="L21" s="224">
        <v>6.28</v>
      </c>
      <c r="M21" s="224">
        <v>7.36</v>
      </c>
      <c r="N21" s="224">
        <v>7.55</v>
      </c>
      <c r="O21" s="229">
        <v>5.81</v>
      </c>
      <c r="P21" s="229">
        <v>5.81</v>
      </c>
      <c r="Q21" s="229">
        <v>7.15</v>
      </c>
      <c r="R21" s="229">
        <v>7.37</v>
      </c>
      <c r="S21" s="229">
        <v>7.22</v>
      </c>
      <c r="T21" s="229">
        <v>7.2</v>
      </c>
      <c r="U21" s="229">
        <v>7.3026574361074275</v>
      </c>
      <c r="W21" s="157"/>
      <c r="X21" s="157"/>
      <c r="Y21" s="157"/>
    </row>
    <row r="22" spans="1:25" ht="14.1" customHeight="1" x14ac:dyDescent="0.15">
      <c r="A22" s="80"/>
      <c r="B22" s="21" t="s">
        <v>36</v>
      </c>
      <c r="C22" s="224">
        <v>6.33</v>
      </c>
      <c r="D22" s="224">
        <v>5.66</v>
      </c>
      <c r="E22" s="224">
        <v>6.62</v>
      </c>
      <c r="F22" s="224">
        <v>7.51</v>
      </c>
      <c r="G22" s="224">
        <v>4.2</v>
      </c>
      <c r="H22" s="224">
        <v>6.21</v>
      </c>
      <c r="I22" s="224">
        <v>6.4</v>
      </c>
      <c r="J22" s="224">
        <v>4.92</v>
      </c>
      <c r="K22" s="224">
        <v>6.84</v>
      </c>
      <c r="L22" s="224">
        <v>7.51</v>
      </c>
      <c r="M22" s="224">
        <v>6.83</v>
      </c>
      <c r="N22" s="224">
        <v>7.28</v>
      </c>
      <c r="O22" s="229">
        <v>6.84</v>
      </c>
      <c r="P22" s="229">
        <v>6.09</v>
      </c>
      <c r="Q22" s="229">
        <v>6.94</v>
      </c>
      <c r="R22" s="229">
        <v>6.98</v>
      </c>
      <c r="S22" s="229">
        <v>7.03</v>
      </c>
      <c r="T22" s="229">
        <v>6.94</v>
      </c>
      <c r="U22" s="229">
        <v>6.9591838905326693</v>
      </c>
      <c r="W22" s="157"/>
      <c r="X22" s="157"/>
      <c r="Y22" s="157"/>
    </row>
    <row r="23" spans="1:25" ht="14.1" customHeight="1" x14ac:dyDescent="0.15">
      <c r="A23" s="80"/>
      <c r="B23" s="21" t="s">
        <v>37</v>
      </c>
      <c r="C23" s="224" t="s">
        <v>73</v>
      </c>
      <c r="D23" s="224" t="s">
        <v>73</v>
      </c>
      <c r="E23" s="224" t="s">
        <v>73</v>
      </c>
      <c r="F23" s="224" t="s">
        <v>73</v>
      </c>
      <c r="G23" s="224">
        <v>4.42</v>
      </c>
      <c r="H23" s="224" t="s">
        <v>73</v>
      </c>
      <c r="I23" s="224" t="s">
        <v>73</v>
      </c>
      <c r="J23" s="224">
        <v>5.52</v>
      </c>
      <c r="K23" s="224">
        <v>6.95</v>
      </c>
      <c r="L23" s="224">
        <v>7.84</v>
      </c>
      <c r="M23" s="224">
        <v>7.28</v>
      </c>
      <c r="N23" s="224">
        <v>7.77</v>
      </c>
      <c r="O23" s="229">
        <v>7.73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W23" s="157"/>
      <c r="X23" s="157"/>
      <c r="Y23" s="157"/>
    </row>
    <row r="24" spans="1:25" ht="14.1" customHeight="1" x14ac:dyDescent="0.15">
      <c r="A24" s="80"/>
      <c r="B24" s="21" t="s">
        <v>38</v>
      </c>
      <c r="C24" s="224">
        <v>4.17</v>
      </c>
      <c r="D24" s="224">
        <v>4.0199999999999996</v>
      </c>
      <c r="E24" s="224">
        <v>5.3</v>
      </c>
      <c r="F24" s="224">
        <v>7.39</v>
      </c>
      <c r="G24" s="224">
        <v>6.88</v>
      </c>
      <c r="H24" s="224">
        <v>7.12</v>
      </c>
      <c r="I24" s="224">
        <v>5.77</v>
      </c>
      <c r="J24" s="224">
        <v>5.97</v>
      </c>
      <c r="K24" s="224">
        <v>6.71</v>
      </c>
      <c r="L24" s="224">
        <v>6.55</v>
      </c>
      <c r="M24" s="224">
        <v>4.84</v>
      </c>
      <c r="N24" s="224">
        <v>5.0599999999999996</v>
      </c>
      <c r="O24" s="229">
        <v>5.54</v>
      </c>
      <c r="P24" s="229">
        <v>5.59</v>
      </c>
      <c r="Q24" s="229">
        <v>5.84</v>
      </c>
      <c r="R24" s="229">
        <v>5.83</v>
      </c>
      <c r="S24" s="229">
        <v>5.79</v>
      </c>
      <c r="T24" s="229">
        <v>6.09</v>
      </c>
      <c r="U24" s="229">
        <v>6.3358698940399467</v>
      </c>
      <c r="W24" s="157"/>
      <c r="X24" s="157"/>
      <c r="Y24" s="157"/>
    </row>
    <row r="25" spans="1:25" ht="14.1" customHeight="1" x14ac:dyDescent="0.15">
      <c r="A25" s="80"/>
      <c r="B25" s="79" t="s">
        <v>39</v>
      </c>
      <c r="C25" s="224">
        <v>3.44</v>
      </c>
      <c r="D25" s="224">
        <v>5.04</v>
      </c>
      <c r="E25" s="224">
        <v>5.38</v>
      </c>
      <c r="F25" s="224">
        <v>7.08</v>
      </c>
      <c r="G25" s="224">
        <v>6.14</v>
      </c>
      <c r="H25" s="224">
        <v>6.24</v>
      </c>
      <c r="I25" s="224">
        <v>6.23</v>
      </c>
      <c r="J25" s="224">
        <v>5.95</v>
      </c>
      <c r="K25" s="224">
        <v>6.47</v>
      </c>
      <c r="L25" s="224">
        <v>5.43</v>
      </c>
      <c r="M25" s="224">
        <v>5.39</v>
      </c>
      <c r="N25" s="224">
        <v>5.55</v>
      </c>
      <c r="O25" s="229">
        <v>5.7</v>
      </c>
      <c r="P25" s="229">
        <v>5.94</v>
      </c>
      <c r="Q25" s="229">
        <v>5.94</v>
      </c>
      <c r="R25" s="229">
        <v>5.91</v>
      </c>
      <c r="S25" s="229">
        <v>5.75</v>
      </c>
      <c r="T25" s="229">
        <v>5.81</v>
      </c>
      <c r="U25" s="229">
        <v>5.8007190800603148</v>
      </c>
      <c r="W25" s="157"/>
      <c r="X25" s="157"/>
      <c r="Y25" s="157"/>
    </row>
    <row r="26" spans="1:25" ht="14.1" customHeight="1" x14ac:dyDescent="0.15">
      <c r="A26" s="80"/>
      <c r="B26" s="21" t="s">
        <v>42</v>
      </c>
      <c r="C26" s="224">
        <v>4.53</v>
      </c>
      <c r="D26" s="224">
        <v>7.45</v>
      </c>
      <c r="E26" s="224">
        <v>7.11</v>
      </c>
      <c r="F26" s="224">
        <v>7.45</v>
      </c>
      <c r="G26" s="224">
        <v>6.29</v>
      </c>
      <c r="H26" s="224">
        <v>6.37</v>
      </c>
      <c r="I26" s="224">
        <v>6.3</v>
      </c>
      <c r="J26" s="224">
        <v>5.18</v>
      </c>
      <c r="K26" s="224">
        <v>5.35</v>
      </c>
      <c r="L26" s="224">
        <v>5.59</v>
      </c>
      <c r="M26" s="224">
        <v>4.54</v>
      </c>
      <c r="N26" s="224">
        <v>5.76</v>
      </c>
      <c r="O26" s="229">
        <v>5.77</v>
      </c>
      <c r="P26" s="229">
        <v>6.1</v>
      </c>
      <c r="Q26" s="229">
        <v>6.53</v>
      </c>
      <c r="R26" s="229">
        <v>6.72</v>
      </c>
      <c r="S26" s="229">
        <v>6.64</v>
      </c>
      <c r="T26" s="229">
        <v>6.64</v>
      </c>
      <c r="U26" s="229">
        <v>6.4938719704549426</v>
      </c>
      <c r="W26" s="157"/>
      <c r="X26" s="157"/>
      <c r="Y26" s="157"/>
    </row>
    <row r="27" spans="1:25" ht="14.1" customHeight="1" x14ac:dyDescent="0.15">
      <c r="A27" s="80"/>
      <c r="B27" s="79" t="s">
        <v>43</v>
      </c>
      <c r="C27" s="224">
        <v>5.57</v>
      </c>
      <c r="D27" s="224">
        <v>5.7</v>
      </c>
      <c r="E27" s="224">
        <v>6.41</v>
      </c>
      <c r="F27" s="224">
        <v>6.08</v>
      </c>
      <c r="G27" s="224">
        <v>4.7</v>
      </c>
      <c r="H27" s="224">
        <v>5.69</v>
      </c>
      <c r="I27" s="224">
        <v>6.6</v>
      </c>
      <c r="J27" s="224">
        <v>6.89</v>
      </c>
      <c r="K27" s="224">
        <v>5.96</v>
      </c>
      <c r="L27" s="224">
        <v>6.11</v>
      </c>
      <c r="M27" s="224">
        <v>6.7</v>
      </c>
      <c r="N27" s="224">
        <v>6.83</v>
      </c>
      <c r="O27" s="229">
        <v>7.1</v>
      </c>
      <c r="P27" s="229">
        <v>7.83</v>
      </c>
      <c r="Q27" s="229">
        <v>7.18</v>
      </c>
      <c r="R27" s="229">
        <v>7.13</v>
      </c>
      <c r="S27" s="229">
        <v>6.27</v>
      </c>
      <c r="T27" s="229">
        <v>6.3</v>
      </c>
      <c r="U27" s="229">
        <v>6.4737949874754612</v>
      </c>
      <c r="W27" s="157"/>
      <c r="X27" s="157"/>
      <c r="Y27" s="157"/>
    </row>
    <row r="28" spans="1:25" ht="14.1" customHeight="1" x14ac:dyDescent="0.15">
      <c r="A28" s="31"/>
      <c r="B28" s="21" t="s">
        <v>44</v>
      </c>
      <c r="C28" s="224" t="s">
        <v>73</v>
      </c>
      <c r="D28" s="224" t="s">
        <v>73</v>
      </c>
      <c r="E28" s="224" t="s">
        <v>73</v>
      </c>
      <c r="F28" s="224" t="s">
        <v>73</v>
      </c>
      <c r="G28" s="224" t="s">
        <v>73</v>
      </c>
      <c r="H28" s="224" t="s">
        <v>73</v>
      </c>
      <c r="I28" s="224" t="s">
        <v>73</v>
      </c>
      <c r="J28" s="224" t="s">
        <v>73</v>
      </c>
      <c r="K28" s="224" t="s">
        <v>73</v>
      </c>
      <c r="L28" s="224" t="s">
        <v>73</v>
      </c>
      <c r="M28" s="224" t="s">
        <v>73</v>
      </c>
      <c r="N28" s="224" t="s">
        <v>73</v>
      </c>
      <c r="O28" s="224" t="s">
        <v>73</v>
      </c>
      <c r="P28" s="224" t="s">
        <v>73</v>
      </c>
      <c r="Q28" s="224" t="s">
        <v>73</v>
      </c>
      <c r="R28" s="224" t="s">
        <v>73</v>
      </c>
      <c r="S28" s="224" t="s">
        <v>73</v>
      </c>
      <c r="T28" s="224" t="s">
        <v>73</v>
      </c>
      <c r="U28" s="224" t="s">
        <v>73</v>
      </c>
    </row>
    <row r="29" spans="1:25" ht="14.1" customHeight="1" x14ac:dyDescent="0.15">
      <c r="A29" s="32"/>
      <c r="B29" s="32" t="s">
        <v>45</v>
      </c>
      <c r="C29" s="224" t="s">
        <v>73</v>
      </c>
      <c r="D29" s="224" t="s">
        <v>73</v>
      </c>
      <c r="E29" s="224" t="s">
        <v>73</v>
      </c>
      <c r="F29" s="224" t="s">
        <v>73</v>
      </c>
      <c r="G29" s="224" t="s">
        <v>73</v>
      </c>
      <c r="H29" s="224" t="s">
        <v>73</v>
      </c>
      <c r="I29" s="224" t="s">
        <v>73</v>
      </c>
      <c r="J29" s="224" t="s">
        <v>73</v>
      </c>
      <c r="K29" s="224" t="s">
        <v>73</v>
      </c>
      <c r="L29" s="224" t="s">
        <v>73</v>
      </c>
      <c r="M29" s="224" t="s">
        <v>73</v>
      </c>
      <c r="N29" s="224" t="s">
        <v>73</v>
      </c>
      <c r="O29" s="224" t="s">
        <v>73</v>
      </c>
      <c r="P29" s="224" t="s">
        <v>73</v>
      </c>
      <c r="Q29" s="224" t="s">
        <v>73</v>
      </c>
      <c r="R29" s="224" t="s">
        <v>73</v>
      </c>
      <c r="S29" s="224" t="s">
        <v>73</v>
      </c>
      <c r="T29" s="224" t="s">
        <v>73</v>
      </c>
      <c r="U29" s="224" t="s">
        <v>73</v>
      </c>
    </row>
    <row r="30" spans="1:25" ht="14.1" customHeight="1" x14ac:dyDescent="0.15">
      <c r="A30" s="39"/>
      <c r="B30" s="39" t="s">
        <v>46</v>
      </c>
      <c r="C30" s="224" t="s">
        <v>73</v>
      </c>
      <c r="D30" s="224" t="s">
        <v>73</v>
      </c>
      <c r="E30" s="224" t="s">
        <v>73</v>
      </c>
      <c r="F30" s="224" t="s">
        <v>73</v>
      </c>
      <c r="G30" s="224" t="s">
        <v>73</v>
      </c>
      <c r="H30" s="224" t="s">
        <v>73</v>
      </c>
      <c r="I30" s="224" t="s">
        <v>73</v>
      </c>
      <c r="J30" s="224" t="s">
        <v>73</v>
      </c>
      <c r="K30" s="224" t="s">
        <v>73</v>
      </c>
      <c r="L30" s="224" t="s">
        <v>73</v>
      </c>
      <c r="M30" s="224" t="s">
        <v>73</v>
      </c>
      <c r="N30" s="224" t="s">
        <v>73</v>
      </c>
      <c r="O30" s="224" t="s">
        <v>73</v>
      </c>
      <c r="P30" s="224" t="s">
        <v>73</v>
      </c>
      <c r="Q30" s="224" t="s">
        <v>73</v>
      </c>
      <c r="R30" s="224" t="s">
        <v>73</v>
      </c>
      <c r="S30" s="224" t="s">
        <v>73</v>
      </c>
      <c r="T30" s="224" t="s">
        <v>73</v>
      </c>
      <c r="U30" s="224" t="s">
        <v>73</v>
      </c>
    </row>
    <row r="31" spans="1:25" ht="14.1" customHeight="1" thickBot="1" x14ac:dyDescent="0.2">
      <c r="A31" s="36"/>
      <c r="B31" s="451" t="s">
        <v>47</v>
      </c>
      <c r="C31" s="452" t="s">
        <v>73</v>
      </c>
      <c r="D31" s="452" t="s">
        <v>73</v>
      </c>
      <c r="E31" s="452" t="s">
        <v>73</v>
      </c>
      <c r="F31" s="452" t="s">
        <v>73</v>
      </c>
      <c r="G31" s="452" t="s">
        <v>73</v>
      </c>
      <c r="H31" s="452" t="s">
        <v>73</v>
      </c>
      <c r="I31" s="452" t="s">
        <v>73</v>
      </c>
      <c r="J31" s="452" t="s">
        <v>73</v>
      </c>
      <c r="K31" s="452" t="s">
        <v>73</v>
      </c>
      <c r="L31" s="452" t="s">
        <v>73</v>
      </c>
      <c r="M31" s="452" t="s">
        <v>73</v>
      </c>
      <c r="N31" s="452" t="s">
        <v>73</v>
      </c>
      <c r="O31" s="452" t="s">
        <v>73</v>
      </c>
      <c r="P31" s="452" t="s">
        <v>73</v>
      </c>
      <c r="Q31" s="452" t="s">
        <v>73</v>
      </c>
      <c r="R31" s="452" t="s">
        <v>73</v>
      </c>
      <c r="S31" s="452" t="s">
        <v>73</v>
      </c>
      <c r="T31" s="452" t="s">
        <v>73</v>
      </c>
      <c r="U31" s="452" t="s">
        <v>73</v>
      </c>
    </row>
    <row r="32" spans="1:25" ht="9" customHeight="1" x14ac:dyDescent="0.15">
      <c r="A32" s="468" t="s">
        <v>350</v>
      </c>
      <c r="B32" s="470"/>
      <c r="C32" s="470"/>
      <c r="D32" s="470"/>
      <c r="E32" s="470"/>
      <c r="F32" s="490"/>
      <c r="G32" s="490"/>
      <c r="H32" s="490"/>
      <c r="I32" s="490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</row>
    <row r="33" spans="1:21" ht="9" customHeight="1" x14ac:dyDescent="0.15">
      <c r="A33" s="468" t="s">
        <v>321</v>
      </c>
      <c r="B33" s="470"/>
      <c r="C33" s="470"/>
      <c r="D33" s="470"/>
      <c r="E33" s="470"/>
      <c r="F33" s="490"/>
      <c r="G33" s="490"/>
      <c r="H33" s="490"/>
      <c r="I33" s="490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</row>
    <row r="34" spans="1:21" ht="9" customHeight="1" x14ac:dyDescent="0.15">
      <c r="A34" s="470" t="s">
        <v>320</v>
      </c>
      <c r="B34" s="475"/>
      <c r="C34" s="475"/>
      <c r="D34" s="475"/>
      <c r="E34" s="475"/>
      <c r="F34" s="490"/>
      <c r="G34" s="490"/>
      <c r="H34" s="490"/>
      <c r="I34" s="490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</row>
    <row r="35" spans="1:21" ht="13.35" customHeight="1" x14ac:dyDescent="0.15">
      <c r="A35" s="490"/>
      <c r="B35" s="490"/>
      <c r="C35" s="490"/>
      <c r="D35" s="490"/>
      <c r="E35" s="490"/>
      <c r="F35" s="490"/>
      <c r="G35" s="490"/>
      <c r="H35" s="490"/>
      <c r="I35" s="4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51">
    <tabColor theme="9" tint="0.59999389629810485"/>
  </sheetPr>
  <dimension ref="A3:P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3" spans="1:16" ht="13.35" customHeight="1" x14ac:dyDescent="0.15"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</row>
    <row r="4" spans="1:16" ht="12.95" customHeight="1" x14ac:dyDescent="0.25">
      <c r="A4" s="234" t="s">
        <v>455</v>
      </c>
      <c r="B4" s="230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7" t="s">
        <v>219</v>
      </c>
      <c r="B5" s="230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/>
    <row r="7" spans="1:16" ht="18" customHeight="1" x14ac:dyDescent="0.15">
      <c r="A7" s="772" t="s">
        <v>16</v>
      </c>
      <c r="B7" s="773" t="s">
        <v>103</v>
      </c>
      <c r="C7" s="772" t="s">
        <v>53</v>
      </c>
      <c r="D7" s="772" t="s">
        <v>54</v>
      </c>
      <c r="E7" s="772" t="s">
        <v>55</v>
      </c>
      <c r="F7" s="772" t="s">
        <v>56</v>
      </c>
      <c r="G7" s="772" t="s">
        <v>57</v>
      </c>
      <c r="H7" s="772" t="s">
        <v>58</v>
      </c>
      <c r="I7" s="772" t="s">
        <v>59</v>
      </c>
      <c r="J7" s="772" t="s">
        <v>60</v>
      </c>
      <c r="K7" s="772" t="s">
        <v>61</v>
      </c>
      <c r="L7" s="772" t="s">
        <v>62</v>
      </c>
      <c r="M7" s="772" t="s">
        <v>63</v>
      </c>
      <c r="N7" s="772" t="s">
        <v>64</v>
      </c>
    </row>
    <row r="8" spans="1:16" ht="18" customHeight="1" x14ac:dyDescent="0.15">
      <c r="A8" s="668" t="s">
        <v>87</v>
      </c>
      <c r="B8" s="669">
        <f t="shared" ref="B8:N8" si="0">(B9+B10+B11+B12+B13+B17+B18+B19+B20+B21+B22+B23+B24+B25+B26+B27+B28+B29+B32+B33+B34+B35+B36+B37)</f>
        <v>789754216.40365481</v>
      </c>
      <c r="C8" s="670">
        <f t="shared" si="0"/>
        <v>62833821.514462329</v>
      </c>
      <c r="D8" s="670">
        <f t="shared" si="0"/>
        <v>58681518.347107045</v>
      </c>
      <c r="E8" s="670">
        <f t="shared" si="0"/>
        <v>66288495.481445476</v>
      </c>
      <c r="F8" s="670">
        <f t="shared" si="0"/>
        <v>68182322.491437763</v>
      </c>
      <c r="G8" s="670">
        <f t="shared" si="0"/>
        <v>67612548.910959721</v>
      </c>
      <c r="H8" s="670">
        <f t="shared" si="0"/>
        <v>65443221.307465471</v>
      </c>
      <c r="I8" s="670">
        <f t="shared" si="0"/>
        <v>68454566.870214313</v>
      </c>
      <c r="J8" s="670">
        <f t="shared" si="0"/>
        <v>64815315.067235947</v>
      </c>
      <c r="K8" s="670">
        <f t="shared" si="0"/>
        <v>64641405.206999995</v>
      </c>
      <c r="L8" s="670">
        <f t="shared" si="0"/>
        <v>67173539.878874496</v>
      </c>
      <c r="M8" s="670">
        <f t="shared" si="0"/>
        <v>65498927.654452346</v>
      </c>
      <c r="N8" s="670">
        <f t="shared" si="0"/>
        <v>70128533.672999993</v>
      </c>
    </row>
    <row r="9" spans="1:16" ht="15.95" customHeight="1" x14ac:dyDescent="0.15">
      <c r="A9" s="148" t="s">
        <v>19</v>
      </c>
      <c r="B9" s="671">
        <f>SUM(C9:N9)</f>
        <v>91418.996078107826</v>
      </c>
      <c r="C9" s="143">
        <v>4739.0740000000005</v>
      </c>
      <c r="D9" s="143">
        <v>5270.4070000000002</v>
      </c>
      <c r="E9" s="143">
        <v>7573.4592857142898</v>
      </c>
      <c r="F9" s="143">
        <v>7806.7760923935402</v>
      </c>
      <c r="G9" s="143">
        <v>5383.2403000000004</v>
      </c>
      <c r="H9" s="143">
        <v>6381.2340000000004</v>
      </c>
      <c r="I9" s="143">
        <v>5226.58</v>
      </c>
      <c r="J9" s="143">
        <v>10562.4054</v>
      </c>
      <c r="K9" s="143">
        <v>8953.7400000000016</v>
      </c>
      <c r="L9" s="143">
        <v>5677.18</v>
      </c>
      <c r="M9" s="143">
        <v>15665.89</v>
      </c>
      <c r="N9" s="143">
        <v>8179.01</v>
      </c>
    </row>
    <row r="10" spans="1:16" ht="15.95" customHeight="1" x14ac:dyDescent="0.15">
      <c r="A10" s="148" t="s">
        <v>20</v>
      </c>
      <c r="B10" s="671">
        <f t="shared" ref="B10:B37" si="1">SUM(C10:N10)</f>
        <v>13887144.528645899</v>
      </c>
      <c r="C10" s="143">
        <v>1335223.6421141976</v>
      </c>
      <c r="D10" s="143">
        <v>1136558.149750022</v>
      </c>
      <c r="E10" s="143">
        <v>1028474.812809623</v>
      </c>
      <c r="F10" s="143">
        <v>1175580.0042131883</v>
      </c>
      <c r="G10" s="143">
        <v>1128598.8634705462</v>
      </c>
      <c r="H10" s="143">
        <v>1134395.1916999999</v>
      </c>
      <c r="I10" s="143">
        <v>1113019.2240000002</v>
      </c>
      <c r="J10" s="143">
        <v>1123717.3005883198</v>
      </c>
      <c r="K10" s="143">
        <v>1061130.04</v>
      </c>
      <c r="L10" s="143">
        <v>1159335.26</v>
      </c>
      <c r="M10" s="143">
        <v>1251520.33</v>
      </c>
      <c r="N10" s="143">
        <v>1239591.71</v>
      </c>
    </row>
    <row r="11" spans="1:16" ht="15.95" customHeight="1" x14ac:dyDescent="0.15">
      <c r="A11" s="148" t="s">
        <v>21</v>
      </c>
      <c r="B11" s="671">
        <f t="shared" si="1"/>
        <v>11401955.784329852</v>
      </c>
      <c r="C11" s="143">
        <v>1367399.6131532625</v>
      </c>
      <c r="D11" s="143">
        <v>685039.21610339393</v>
      </c>
      <c r="E11" s="143">
        <v>859434.87027484563</v>
      </c>
      <c r="F11" s="143">
        <v>1232669.2544302878</v>
      </c>
      <c r="G11" s="143">
        <v>621596.96528571402</v>
      </c>
      <c r="H11" s="143">
        <v>996496.69700000004</v>
      </c>
      <c r="I11" s="143">
        <v>842585.51800000004</v>
      </c>
      <c r="J11" s="143">
        <v>928834.67268235085</v>
      </c>
      <c r="K11" s="143">
        <v>1031717.74</v>
      </c>
      <c r="L11" s="143">
        <v>979165.19739999995</v>
      </c>
      <c r="M11" s="143">
        <v>1124828.7</v>
      </c>
      <c r="N11" s="143">
        <v>732187.34</v>
      </c>
    </row>
    <row r="12" spans="1:16" ht="15.95" customHeight="1" x14ac:dyDescent="0.15">
      <c r="A12" s="126" t="s">
        <v>22</v>
      </c>
      <c r="B12" s="671">
        <f t="shared" si="1"/>
        <v>137725806.66113016</v>
      </c>
      <c r="C12" s="143">
        <v>11711249.290207645</v>
      </c>
      <c r="D12" s="143">
        <v>10104791.972048229</v>
      </c>
      <c r="E12" s="143">
        <v>12240064.507812941</v>
      </c>
      <c r="F12" s="143">
        <v>12250748.561819626</v>
      </c>
      <c r="G12" s="143">
        <v>11704850.58476489</v>
      </c>
      <c r="H12" s="143">
        <v>11013123.582800001</v>
      </c>
      <c r="I12" s="143">
        <v>11721410.782</v>
      </c>
      <c r="J12" s="143">
        <v>10740155.429676818</v>
      </c>
      <c r="K12" s="143">
        <v>10833169.729999999</v>
      </c>
      <c r="L12" s="143">
        <v>11945731.24</v>
      </c>
      <c r="M12" s="143">
        <v>11588423.279999999</v>
      </c>
      <c r="N12" s="143">
        <v>11872087.699999999</v>
      </c>
    </row>
    <row r="13" spans="1:16" ht="15.95" customHeight="1" x14ac:dyDescent="0.15">
      <c r="A13" s="126" t="s">
        <v>23</v>
      </c>
      <c r="B13" s="671">
        <f t="shared" si="1"/>
        <v>1594438.1007579518</v>
      </c>
      <c r="C13" s="143">
        <v>136179.96656092411</v>
      </c>
      <c r="D13" s="143">
        <v>114224.7671631424</v>
      </c>
      <c r="E13" s="143">
        <v>111071.98119506129</v>
      </c>
      <c r="F13" s="143">
        <v>120627.5665053447</v>
      </c>
      <c r="G13" s="143">
        <v>124410.9940049079</v>
      </c>
      <c r="H13" s="143">
        <v>129655.91220000001</v>
      </c>
      <c r="I13" s="143">
        <v>147986.36170000001</v>
      </c>
      <c r="J13" s="143">
        <v>132192.56142857141</v>
      </c>
      <c r="K13" s="143">
        <v>142543</v>
      </c>
      <c r="L13" s="143">
        <v>142507.45000000001</v>
      </c>
      <c r="M13" s="143">
        <v>139018.54</v>
      </c>
      <c r="N13" s="143">
        <v>154019</v>
      </c>
    </row>
    <row r="14" spans="1:16" ht="15.95" customHeight="1" x14ac:dyDescent="0.15">
      <c r="A14" s="124" t="s">
        <v>88</v>
      </c>
      <c r="B14" s="671">
        <f t="shared" si="1"/>
        <v>1001577.6958125738</v>
      </c>
      <c r="C14" s="143">
        <v>87476.093615546095</v>
      </c>
      <c r="D14" s="143">
        <v>67558.390963142403</v>
      </c>
      <c r="E14" s="143">
        <v>69624.281195061296</v>
      </c>
      <c r="F14" s="143">
        <v>71109.194405344693</v>
      </c>
      <c r="G14" s="143">
        <v>80508.084304907898</v>
      </c>
      <c r="H14" s="143">
        <v>81196.378200000006</v>
      </c>
      <c r="I14" s="143">
        <v>95887.761700000003</v>
      </c>
      <c r="J14" s="143">
        <v>79803.491428571404</v>
      </c>
      <c r="K14" s="143">
        <v>88691.38</v>
      </c>
      <c r="L14" s="143">
        <v>93453.1</v>
      </c>
      <c r="M14" s="143">
        <v>88650.540000000008</v>
      </c>
      <c r="N14" s="143">
        <v>97619</v>
      </c>
    </row>
    <row r="15" spans="1:16" ht="15.95" customHeight="1" x14ac:dyDescent="0.15">
      <c r="A15" s="124" t="s">
        <v>89</v>
      </c>
      <c r="B15" s="671">
        <f t="shared" si="1"/>
        <v>278360.36857268901</v>
      </c>
      <c r="C15" s="143">
        <v>20851.936472689002</v>
      </c>
      <c r="D15" s="143">
        <v>21347.424999999999</v>
      </c>
      <c r="E15" s="143">
        <v>19978</v>
      </c>
      <c r="F15" s="143">
        <v>24078.632099999999</v>
      </c>
      <c r="G15" s="143">
        <v>20674.575000000001</v>
      </c>
      <c r="H15" s="143">
        <v>22759.47</v>
      </c>
      <c r="I15" s="143">
        <v>25318</v>
      </c>
      <c r="J15" s="143">
        <v>24498.47</v>
      </c>
      <c r="K15" s="143">
        <v>25090.400000000001</v>
      </c>
      <c r="L15" s="143">
        <v>24375.46</v>
      </c>
      <c r="M15" s="143">
        <v>23970</v>
      </c>
      <c r="N15" s="143">
        <v>25418</v>
      </c>
    </row>
    <row r="16" spans="1:16" ht="15.95" customHeight="1" x14ac:dyDescent="0.15">
      <c r="A16" s="124" t="s">
        <v>90</v>
      </c>
      <c r="B16" s="671">
        <f t="shared" si="1"/>
        <v>314500.03637268901</v>
      </c>
      <c r="C16" s="143">
        <v>27851.936472689002</v>
      </c>
      <c r="D16" s="143">
        <v>25318.9512</v>
      </c>
      <c r="E16" s="143">
        <v>21469.7</v>
      </c>
      <c r="F16" s="143">
        <v>25439.74</v>
      </c>
      <c r="G16" s="143">
        <v>23228.334699999999</v>
      </c>
      <c r="H16" s="143">
        <v>25700.063999999998</v>
      </c>
      <c r="I16" s="143">
        <v>26780.6</v>
      </c>
      <c r="J16" s="143">
        <v>27890.6</v>
      </c>
      <c r="K16" s="143">
        <v>28761.22</v>
      </c>
      <c r="L16" s="143">
        <v>24678.89</v>
      </c>
      <c r="M16" s="143">
        <v>26398</v>
      </c>
      <c r="N16" s="143">
        <v>30982</v>
      </c>
    </row>
    <row r="17" spans="1:14" ht="15.95" customHeight="1" x14ac:dyDescent="0.15">
      <c r="A17" s="148" t="s">
        <v>27</v>
      </c>
      <c r="B17" s="671">
        <f t="shared" si="1"/>
        <v>357854.2763652968</v>
      </c>
      <c r="C17" s="143">
        <v>31070.528478024324</v>
      </c>
      <c r="D17" s="143">
        <v>24167.015226044899</v>
      </c>
      <c r="E17" s="143">
        <v>26933.73416309321</v>
      </c>
      <c r="F17" s="143">
        <v>25908.5064749833</v>
      </c>
      <c r="G17" s="143">
        <v>21658.49</v>
      </c>
      <c r="H17" s="143">
        <v>29924.467000000001</v>
      </c>
      <c r="I17" s="143">
        <v>27762.300000000003</v>
      </c>
      <c r="J17" s="143">
        <v>31342.998200000002</v>
      </c>
      <c r="K17" s="143">
        <v>33438.6</v>
      </c>
      <c r="L17" s="143">
        <v>31845.85</v>
      </c>
      <c r="M17" s="143">
        <v>39091.073823151106</v>
      </c>
      <c r="N17" s="143">
        <v>34710.712999999996</v>
      </c>
    </row>
    <row r="18" spans="1:14" ht="15.95" customHeight="1" x14ac:dyDescent="0.15">
      <c r="A18" s="126" t="s">
        <v>28</v>
      </c>
      <c r="B18" s="671">
        <f t="shared" si="1"/>
        <v>16615562.742274415</v>
      </c>
      <c r="C18" s="143">
        <v>1942551.147879659</v>
      </c>
      <c r="D18" s="143">
        <v>1144455.0878321009</v>
      </c>
      <c r="E18" s="143">
        <v>1242596.887206042</v>
      </c>
      <c r="F18" s="143">
        <v>949107.76081050024</v>
      </c>
      <c r="G18" s="143">
        <v>1873191.431437189</v>
      </c>
      <c r="H18" s="143">
        <v>1446859.0888571399</v>
      </c>
      <c r="I18" s="143">
        <v>1653287.0636999998</v>
      </c>
      <c r="J18" s="143">
        <v>1243823.7545517851</v>
      </c>
      <c r="K18" s="143">
        <v>1302501.1700000002</v>
      </c>
      <c r="L18" s="143">
        <v>1189075.1499999999</v>
      </c>
      <c r="M18" s="143">
        <v>1058359</v>
      </c>
      <c r="N18" s="143">
        <v>1569755.2</v>
      </c>
    </row>
    <row r="19" spans="1:14" ht="15.95" customHeight="1" x14ac:dyDescent="0.15">
      <c r="A19" s="126" t="s">
        <v>29</v>
      </c>
      <c r="B19" s="671">
        <f t="shared" si="1"/>
        <v>436971133.36077482</v>
      </c>
      <c r="C19" s="143">
        <v>32974706.008481488</v>
      </c>
      <c r="D19" s="143">
        <v>32651327.086262859</v>
      </c>
      <c r="E19" s="143">
        <v>36748149.159359694</v>
      </c>
      <c r="F19" s="143">
        <v>37308640.80318334</v>
      </c>
      <c r="G19" s="143">
        <v>36595352.076618001</v>
      </c>
      <c r="H19" s="143">
        <v>36068730.520428598</v>
      </c>
      <c r="I19" s="143">
        <v>37889993.051200002</v>
      </c>
      <c r="J19" s="143">
        <v>36076329.057240814</v>
      </c>
      <c r="K19" s="143">
        <v>36155669.456</v>
      </c>
      <c r="L19" s="143">
        <v>37659554.421999998</v>
      </c>
      <c r="M19" s="143">
        <v>36731869.920000002</v>
      </c>
      <c r="N19" s="143">
        <v>40110811.79999999</v>
      </c>
    </row>
    <row r="20" spans="1:14" ht="15.95" customHeight="1" x14ac:dyDescent="0.15">
      <c r="A20" s="148" t="s">
        <v>30</v>
      </c>
      <c r="B20" s="671">
        <f t="shared" si="1"/>
        <v>43644691.363927476</v>
      </c>
      <c r="C20" s="143">
        <v>3034356.4803842781</v>
      </c>
      <c r="D20" s="143">
        <v>3011499.2396621509</v>
      </c>
      <c r="E20" s="143">
        <v>3815860.7189782001</v>
      </c>
      <c r="F20" s="143">
        <v>4369102.8823206834</v>
      </c>
      <c r="G20" s="143">
        <v>4307340.7648498146</v>
      </c>
      <c r="H20" s="143">
        <v>3824555.8735714303</v>
      </c>
      <c r="I20" s="143">
        <v>3806426.5627142903</v>
      </c>
      <c r="J20" s="143">
        <v>3670700.3380159447</v>
      </c>
      <c r="K20" s="143">
        <v>3675853.42</v>
      </c>
      <c r="L20" s="143">
        <v>3349473.5219999999</v>
      </c>
      <c r="M20" s="143">
        <v>3327124.9614306861</v>
      </c>
      <c r="N20" s="143">
        <v>3452396.6</v>
      </c>
    </row>
    <row r="21" spans="1:14" ht="15.95" customHeight="1" x14ac:dyDescent="0.15">
      <c r="A21" s="148" t="s">
        <v>31</v>
      </c>
      <c r="B21" s="671">
        <f t="shared" si="1"/>
        <v>583119.75910321844</v>
      </c>
      <c r="C21" s="143">
        <v>39643.128682128008</v>
      </c>
      <c r="D21" s="143">
        <v>37258.1113943499</v>
      </c>
      <c r="E21" s="143">
        <v>41205.367256268204</v>
      </c>
      <c r="F21" s="143">
        <v>46205.734141989502</v>
      </c>
      <c r="G21" s="143">
        <v>45133.493587307195</v>
      </c>
      <c r="H21" s="143">
        <v>62784.923000000003</v>
      </c>
      <c r="I21" s="143">
        <v>63652.455999999998</v>
      </c>
      <c r="J21" s="143">
        <v>52850.394351535484</v>
      </c>
      <c r="K21" s="143">
        <v>39173.100000000006</v>
      </c>
      <c r="L21" s="143">
        <v>46050.65</v>
      </c>
      <c r="M21" s="143">
        <v>53837.300689640077</v>
      </c>
      <c r="N21" s="143">
        <v>55325.1</v>
      </c>
    </row>
    <row r="22" spans="1:14" ht="15.95" customHeight="1" x14ac:dyDescent="0.15">
      <c r="A22" s="148" t="s">
        <v>32</v>
      </c>
      <c r="B22" s="671">
        <f t="shared" si="1"/>
        <v>249313.67103800038</v>
      </c>
      <c r="C22" s="143">
        <v>12411.41648938793</v>
      </c>
      <c r="D22" s="143">
        <v>9879.4845156916399</v>
      </c>
      <c r="E22" s="143">
        <v>9537.9683012284004</v>
      </c>
      <c r="F22" s="143">
        <v>38372.359695286796</v>
      </c>
      <c r="G22" s="143">
        <v>21241.5773280065</v>
      </c>
      <c r="H22" s="143">
        <v>16307.721028006499</v>
      </c>
      <c r="I22" s="143">
        <v>26525.5</v>
      </c>
      <c r="J22" s="143">
        <v>21989.593680392602</v>
      </c>
      <c r="K22" s="143">
        <v>21656.400000000001</v>
      </c>
      <c r="L22" s="143">
        <v>21128.15</v>
      </c>
      <c r="M22" s="143">
        <v>32434</v>
      </c>
      <c r="N22" s="143">
        <v>17829.5</v>
      </c>
    </row>
    <row r="23" spans="1:14" ht="15.95" customHeight="1" x14ac:dyDescent="0.15">
      <c r="A23" s="148" t="s">
        <v>33</v>
      </c>
      <c r="B23" s="671">
        <f t="shared" si="1"/>
        <v>4421884.1302364729</v>
      </c>
      <c r="C23" s="143">
        <v>314254.10145862593</v>
      </c>
      <c r="D23" s="143">
        <v>357875.25179571711</v>
      </c>
      <c r="E23" s="143">
        <v>415477.5309147673</v>
      </c>
      <c r="F23" s="143">
        <v>415516.6399288114</v>
      </c>
      <c r="G23" s="143">
        <v>412269.89412032434</v>
      </c>
      <c r="H23" s="143">
        <v>358987.071</v>
      </c>
      <c r="I23" s="143">
        <v>370235.72019999998</v>
      </c>
      <c r="J23" s="143">
        <v>349005.72259889729</v>
      </c>
      <c r="K23" s="143">
        <v>342999.61</v>
      </c>
      <c r="L23" s="143">
        <v>352204.45</v>
      </c>
      <c r="M23" s="143">
        <v>365814.33821932971</v>
      </c>
      <c r="N23" s="143">
        <v>367243.8</v>
      </c>
    </row>
    <row r="24" spans="1:14" ht="15.95" customHeight="1" x14ac:dyDescent="0.15">
      <c r="A24" s="148" t="s">
        <v>34</v>
      </c>
      <c r="B24" s="671">
        <f t="shared" si="1"/>
        <v>439667.6414537573</v>
      </c>
      <c r="C24" s="143">
        <v>35367.555237409397</v>
      </c>
      <c r="D24" s="143">
        <v>37002.262254198999</v>
      </c>
      <c r="E24" s="143">
        <v>34941.914429617602</v>
      </c>
      <c r="F24" s="143">
        <v>40651.3704944411</v>
      </c>
      <c r="G24" s="143">
        <v>35549.503164243797</v>
      </c>
      <c r="H24" s="143">
        <v>37512.949999999997</v>
      </c>
      <c r="I24" s="143">
        <v>37854.084999999999</v>
      </c>
      <c r="J24" s="143">
        <v>41314.220873846425</v>
      </c>
      <c r="K24" s="143">
        <v>33342.800000000003</v>
      </c>
      <c r="L24" s="143">
        <v>29446.080000000002</v>
      </c>
      <c r="M24" s="143">
        <v>32478</v>
      </c>
      <c r="N24" s="143">
        <v>44206.9</v>
      </c>
    </row>
    <row r="25" spans="1:14" ht="15.95" customHeight="1" x14ac:dyDescent="0.15">
      <c r="A25" s="126" t="s">
        <v>35</v>
      </c>
      <c r="B25" s="671">
        <f t="shared" si="1"/>
        <v>70966379.259681046</v>
      </c>
      <c r="C25" s="143">
        <v>5887278.491491436</v>
      </c>
      <c r="D25" s="143">
        <v>5747329.8876709091</v>
      </c>
      <c r="E25" s="143">
        <v>5670980.8209091173</v>
      </c>
      <c r="F25" s="143">
        <v>5935749.1332897069</v>
      </c>
      <c r="G25" s="143">
        <v>6316220.2648660094</v>
      </c>
      <c r="H25" s="143">
        <v>6032709.7340000002</v>
      </c>
      <c r="I25" s="143">
        <v>6230974.0640000002</v>
      </c>
      <c r="J25" s="143">
        <v>6081509.1342519606</v>
      </c>
      <c r="K25" s="143">
        <v>5883666.4199999999</v>
      </c>
      <c r="L25" s="143">
        <v>5880162.2300000004</v>
      </c>
      <c r="M25" s="143">
        <v>5726544.0792018976</v>
      </c>
      <c r="N25" s="143">
        <v>5573255</v>
      </c>
    </row>
    <row r="26" spans="1:14" ht="15.95" customHeight="1" x14ac:dyDescent="0.15">
      <c r="A26" s="148" t="s">
        <v>36</v>
      </c>
      <c r="B26" s="671">
        <f t="shared" si="1"/>
        <v>87262.749233611277</v>
      </c>
      <c r="C26" s="143">
        <v>6611.6983645864902</v>
      </c>
      <c r="D26" s="143">
        <v>6926.640797159881</v>
      </c>
      <c r="E26" s="143">
        <v>5908.6986601378103</v>
      </c>
      <c r="F26" s="143">
        <v>6085.0179578583602</v>
      </c>
      <c r="G26" s="143">
        <v>5403.10345386873</v>
      </c>
      <c r="H26" s="143">
        <v>5058.6180000000004</v>
      </c>
      <c r="I26" s="143">
        <v>11138.972</v>
      </c>
      <c r="J26" s="143">
        <v>12300.34</v>
      </c>
      <c r="K26" s="143">
        <v>6522.47</v>
      </c>
      <c r="L26" s="143">
        <v>7206.09</v>
      </c>
      <c r="M26" s="143">
        <v>6967</v>
      </c>
      <c r="N26" s="143">
        <v>7134.1</v>
      </c>
    </row>
    <row r="27" spans="1:14" ht="15.95" customHeight="1" x14ac:dyDescent="0.15">
      <c r="A27" s="148" t="s">
        <v>37</v>
      </c>
      <c r="B27" s="671">
        <f t="shared" si="1"/>
        <v>8297117.1632411927</v>
      </c>
      <c r="C27" s="143">
        <v>708224.12677580095</v>
      </c>
      <c r="D27" s="143">
        <v>604597.64455462992</v>
      </c>
      <c r="E27" s="143">
        <v>733280.12579604448</v>
      </c>
      <c r="F27" s="143">
        <v>750417.96927273949</v>
      </c>
      <c r="G27" s="143">
        <v>780226.2353026584</v>
      </c>
      <c r="H27" s="143">
        <v>737281.48242857133</v>
      </c>
      <c r="I27" s="143">
        <v>751777.23600000003</v>
      </c>
      <c r="J27" s="143">
        <v>665285.57742396428</v>
      </c>
      <c r="K27" s="143">
        <v>646258.46</v>
      </c>
      <c r="L27" s="143">
        <v>635968.75</v>
      </c>
      <c r="M27" s="143">
        <v>614846.95568678365</v>
      </c>
      <c r="N27" s="143">
        <v>668952.6</v>
      </c>
    </row>
    <row r="28" spans="1:14" ht="15.95" customHeight="1" x14ac:dyDescent="0.15">
      <c r="A28" s="148" t="s">
        <v>38</v>
      </c>
      <c r="B28" s="671">
        <f t="shared" si="1"/>
        <v>471428.03631395468</v>
      </c>
      <c r="C28" s="143">
        <v>30387.8149292321</v>
      </c>
      <c r="D28" s="143">
        <v>31308.901059626001</v>
      </c>
      <c r="E28" s="143">
        <v>33556.871840379099</v>
      </c>
      <c r="F28" s="143">
        <v>46220.3442147389</v>
      </c>
      <c r="G28" s="143">
        <v>37870.618822394899</v>
      </c>
      <c r="H28" s="143">
        <v>39680.285098054599</v>
      </c>
      <c r="I28" s="143">
        <v>42016</v>
      </c>
      <c r="J28" s="143">
        <v>44168.034993952002</v>
      </c>
      <c r="K28" s="143">
        <v>37769.93</v>
      </c>
      <c r="L28" s="143">
        <v>38301.987474503701</v>
      </c>
      <c r="M28" s="143">
        <v>38334.547881073398</v>
      </c>
      <c r="N28" s="143">
        <v>51812.7</v>
      </c>
    </row>
    <row r="29" spans="1:14" ht="15.95" customHeight="1" x14ac:dyDescent="0.15">
      <c r="A29" s="126" t="s">
        <v>39</v>
      </c>
      <c r="B29" s="671">
        <f t="shared" si="1"/>
        <v>336504.21531499119</v>
      </c>
      <c r="C29" s="143">
        <v>31475.742162964598</v>
      </c>
      <c r="D29" s="143">
        <v>24626.2104143988</v>
      </c>
      <c r="E29" s="143">
        <v>27924.850235768499</v>
      </c>
      <c r="F29" s="143">
        <v>34618.247645875803</v>
      </c>
      <c r="G29" s="143">
        <v>30163.678399396304</v>
      </c>
      <c r="H29" s="143">
        <v>30966.864000000001</v>
      </c>
      <c r="I29" s="143">
        <v>28781.886999999999</v>
      </c>
      <c r="J29" s="143">
        <v>26260.14</v>
      </c>
      <c r="K29" s="143">
        <v>25036.77</v>
      </c>
      <c r="L29" s="143">
        <v>26052.62</v>
      </c>
      <c r="M29" s="143">
        <v>24629.205456587202</v>
      </c>
      <c r="N29" s="143">
        <v>25968</v>
      </c>
    </row>
    <row r="30" spans="1:14" ht="15.95" customHeight="1" x14ac:dyDescent="0.15">
      <c r="A30" s="124" t="s">
        <v>91</v>
      </c>
      <c r="B30" s="671">
        <f t="shared" si="1"/>
        <v>206162.92820337159</v>
      </c>
      <c r="C30" s="143">
        <v>19437.871081482299</v>
      </c>
      <c r="D30" s="143">
        <v>15213.1052071994</v>
      </c>
      <c r="E30" s="143">
        <v>18620.450235768498</v>
      </c>
      <c r="F30" s="143">
        <v>20959.123822937901</v>
      </c>
      <c r="G30" s="143">
        <v>17594.238399396301</v>
      </c>
      <c r="H30" s="143">
        <v>18837.406999999999</v>
      </c>
      <c r="I30" s="143">
        <v>17352.886999999999</v>
      </c>
      <c r="J30" s="143">
        <v>16366.64</v>
      </c>
      <c r="K30" s="143">
        <v>14972.43</v>
      </c>
      <c r="L30" s="143">
        <v>16031.57</v>
      </c>
      <c r="M30" s="143">
        <v>15092.2054565872</v>
      </c>
      <c r="N30" s="143">
        <v>15685</v>
      </c>
    </row>
    <row r="31" spans="1:14" ht="15.95" customHeight="1" x14ac:dyDescent="0.15">
      <c r="A31" s="124" t="s">
        <v>92</v>
      </c>
      <c r="B31" s="671">
        <f t="shared" si="1"/>
        <v>130341.2871116196</v>
      </c>
      <c r="C31" s="143">
        <v>12037.871081482301</v>
      </c>
      <c r="D31" s="143">
        <v>9413.1052071994</v>
      </c>
      <c r="E31" s="143">
        <v>9304.4</v>
      </c>
      <c r="F31" s="143">
        <v>13659.1238229379</v>
      </c>
      <c r="G31" s="143">
        <v>12569.44</v>
      </c>
      <c r="H31" s="143">
        <v>12129.457</v>
      </c>
      <c r="I31" s="143">
        <v>11429</v>
      </c>
      <c r="J31" s="143">
        <v>9893.5</v>
      </c>
      <c r="K31" s="143">
        <v>10064.34</v>
      </c>
      <c r="L31" s="143">
        <v>10021.049999999999</v>
      </c>
      <c r="M31" s="143">
        <v>9537</v>
      </c>
      <c r="N31" s="143">
        <v>10283</v>
      </c>
    </row>
    <row r="32" spans="1:14" ht="15.95" customHeight="1" x14ac:dyDescent="0.15">
      <c r="A32" s="148" t="s">
        <v>42</v>
      </c>
      <c r="B32" s="671">
        <f t="shared" si="1"/>
        <v>1689771.5803980432</v>
      </c>
      <c r="C32" s="143">
        <v>101094.527750604</v>
      </c>
      <c r="D32" s="143">
        <v>109413.887988698</v>
      </c>
      <c r="E32" s="143">
        <v>117886.870681475</v>
      </c>
      <c r="F32" s="143">
        <v>133333.9126927336</v>
      </c>
      <c r="G32" s="143">
        <v>129153.23170745056</v>
      </c>
      <c r="H32" s="143">
        <v>152578.84</v>
      </c>
      <c r="I32" s="143">
        <v>154439.951</v>
      </c>
      <c r="J32" s="143">
        <v>153891.65244102379</v>
      </c>
      <c r="K32" s="143">
        <v>163700.87</v>
      </c>
      <c r="L32" s="143">
        <v>160392.71000000002</v>
      </c>
      <c r="M32" s="143">
        <v>154649.02613605838</v>
      </c>
      <c r="N32" s="143">
        <v>159236.1</v>
      </c>
    </row>
    <row r="33" spans="1:14" ht="15.95" customHeight="1" x14ac:dyDescent="0.15">
      <c r="A33" s="148" t="s">
        <v>43</v>
      </c>
      <c r="B33" s="671">
        <f t="shared" si="1"/>
        <v>1239060.1430888199</v>
      </c>
      <c r="C33" s="143">
        <v>92010.574856028994</v>
      </c>
      <c r="D33" s="143">
        <v>91466.41498365</v>
      </c>
      <c r="E33" s="143">
        <v>79118.669484582206</v>
      </c>
      <c r="F33" s="143">
        <v>101122.031019648</v>
      </c>
      <c r="G33" s="143">
        <v>111660.41219887043</v>
      </c>
      <c r="H33" s="143">
        <v>111547.53</v>
      </c>
      <c r="I33" s="143">
        <v>119810.186</v>
      </c>
      <c r="J33" s="143">
        <v>123231.28090759713</v>
      </c>
      <c r="K33" s="143">
        <v>107119.54</v>
      </c>
      <c r="L33" s="143">
        <v>97289.8</v>
      </c>
      <c r="M33" s="143">
        <v>102661.603638443</v>
      </c>
      <c r="N33" s="143">
        <v>102022.1</v>
      </c>
    </row>
    <row r="34" spans="1:14" ht="15.95" customHeight="1" x14ac:dyDescent="0.15">
      <c r="A34" s="126" t="s">
        <v>44</v>
      </c>
      <c r="B34" s="671">
        <f t="shared" si="1"/>
        <v>16607362.382978709</v>
      </c>
      <c r="C34" s="143">
        <v>1283608.2561440368</v>
      </c>
      <c r="D34" s="143">
        <v>1368476.2191154847</v>
      </c>
      <c r="E34" s="143">
        <v>1386534.3140400609</v>
      </c>
      <c r="F34" s="143">
        <v>1441522.1956838551</v>
      </c>
      <c r="G34" s="143">
        <v>1589535.7016006296</v>
      </c>
      <c r="H34" s="143">
        <v>1381234.89571429</v>
      </c>
      <c r="I34" s="143">
        <v>1513092.0489999999</v>
      </c>
      <c r="J34" s="143">
        <v>1285171.6537030812</v>
      </c>
      <c r="K34" s="143">
        <v>1275714.8500000001</v>
      </c>
      <c r="L34" s="143">
        <v>1342842.93</v>
      </c>
      <c r="M34" s="143">
        <v>1302691.9179772714</v>
      </c>
      <c r="N34" s="143">
        <v>1436937.4</v>
      </c>
    </row>
    <row r="35" spans="1:14" ht="15.95" customHeight="1" x14ac:dyDescent="0.15">
      <c r="A35" s="126" t="s">
        <v>45</v>
      </c>
      <c r="B35" s="671">
        <f t="shared" si="1"/>
        <v>11458804.12904137</v>
      </c>
      <c r="C35" s="143">
        <v>933418.34351778938</v>
      </c>
      <c r="D35" s="143">
        <v>848278.92660538026</v>
      </c>
      <c r="E35" s="143">
        <v>911726.24501081987</v>
      </c>
      <c r="F35" s="143">
        <v>893380.19210656907</v>
      </c>
      <c r="G35" s="143">
        <v>848651.09056290949</v>
      </c>
      <c r="H35" s="143">
        <v>922436.6057142861</v>
      </c>
      <c r="I35" s="143">
        <v>986308.82169999997</v>
      </c>
      <c r="J35" s="143">
        <v>950590.17905570753</v>
      </c>
      <c r="K35" s="143">
        <v>973452.42099999997</v>
      </c>
      <c r="L35" s="143">
        <v>958440.51</v>
      </c>
      <c r="M35" s="143">
        <v>971174.79376790859</v>
      </c>
      <c r="N35" s="143">
        <v>1260946</v>
      </c>
    </row>
    <row r="36" spans="1:14" ht="15.95" customHeight="1" x14ac:dyDescent="0.15">
      <c r="A36" s="126" t="s">
        <v>46</v>
      </c>
      <c r="B36" s="671">
        <f t="shared" si="1"/>
        <v>6526571.999664369</v>
      </c>
      <c r="C36" s="143">
        <v>436850.79554088111</v>
      </c>
      <c r="D36" s="143">
        <v>254523.48722035339</v>
      </c>
      <c r="E36" s="143">
        <v>429508.89694741869</v>
      </c>
      <c r="F36" s="143">
        <v>537953.46052274609</v>
      </c>
      <c r="G36" s="143">
        <v>536618.57414862572</v>
      </c>
      <c r="H36" s="143">
        <v>593528.96571428608</v>
      </c>
      <c r="I36" s="143">
        <v>557345.01099999994</v>
      </c>
      <c r="J36" s="143">
        <v>687109.70802652882</v>
      </c>
      <c r="K36" s="143">
        <v>511465.17</v>
      </c>
      <c r="L36" s="143">
        <v>775464.74</v>
      </c>
      <c r="M36" s="143">
        <v>509490.1905435283</v>
      </c>
      <c r="N36" s="143">
        <v>696713</v>
      </c>
    </row>
    <row r="37" spans="1:14" ht="15.95" customHeight="1" thickBot="1" x14ac:dyDescent="0.2">
      <c r="A37" s="150" t="s">
        <v>47</v>
      </c>
      <c r="B37" s="672">
        <f t="shared" si="1"/>
        <v>4089963.7285833731</v>
      </c>
      <c r="C37" s="153">
        <v>383709.18980194186</v>
      </c>
      <c r="D37" s="153">
        <v>275222.07568883011</v>
      </c>
      <c r="E37" s="153">
        <v>310746.20585256966</v>
      </c>
      <c r="F37" s="153">
        <v>320981.76692041452</v>
      </c>
      <c r="G37" s="153">
        <v>330468.12096595741</v>
      </c>
      <c r="H37" s="153">
        <v>310482.25421080296</v>
      </c>
      <c r="I37" s="153">
        <v>352917.48800000001</v>
      </c>
      <c r="J37" s="153">
        <v>362978.91714285698</v>
      </c>
      <c r="K37" s="153">
        <v>328549.5</v>
      </c>
      <c r="L37" s="153">
        <v>340222.91</v>
      </c>
      <c r="M37" s="153">
        <v>286473</v>
      </c>
      <c r="N37" s="153">
        <v>487212.3</v>
      </c>
    </row>
    <row r="38" spans="1:14" ht="9" customHeight="1" x14ac:dyDescent="0.15">
      <c r="A38" s="468" t="s">
        <v>350</v>
      </c>
      <c r="B38" s="495"/>
      <c r="C38" s="495"/>
      <c r="D38" s="495"/>
      <c r="E38" s="495"/>
      <c r="F38" s="241"/>
    </row>
    <row r="39" spans="1:14" ht="9" customHeight="1" x14ac:dyDescent="0.15">
      <c r="A39" s="468" t="s">
        <v>321</v>
      </c>
      <c r="B39" s="495"/>
      <c r="C39" s="495"/>
      <c r="D39" s="495"/>
      <c r="E39" s="495"/>
      <c r="F39" s="241"/>
    </row>
    <row r="40" spans="1:14" ht="9" customHeight="1" x14ac:dyDescent="0.15">
      <c r="A40" s="470" t="s">
        <v>320</v>
      </c>
      <c r="B40" s="495"/>
      <c r="C40" s="495"/>
      <c r="D40" s="495"/>
      <c r="E40" s="495"/>
      <c r="F40" s="241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Hoja52">
    <tabColor theme="9" tint="0.59999389629810485"/>
  </sheetPr>
  <dimension ref="A4:P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456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8" t="s">
        <v>218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/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</row>
    <row r="8" spans="1:16" ht="18" customHeight="1" x14ac:dyDescent="0.15">
      <c r="A8" s="673" t="s">
        <v>87</v>
      </c>
      <c r="B8" s="674">
        <f>SUM(C8:N8)</f>
        <v>1781472.7335225623</v>
      </c>
      <c r="C8" s="674">
        <f t="shared" ref="C8:N8" si="0">(C9+C10+C11+C12+C13+C17+C18+C19+C20+C21+C22+C23+C24+C25+C26+C27+C28+C29+C32+C33+C34+C35+C36+C37)</f>
        <v>143634.77021644748</v>
      </c>
      <c r="D8" s="674">
        <f t="shared" si="0"/>
        <v>130302.93689826832</v>
      </c>
      <c r="E8" s="674">
        <f t="shared" si="0"/>
        <v>146223.17558251423</v>
      </c>
      <c r="F8" s="674">
        <f t="shared" si="0"/>
        <v>150509.13607679878</v>
      </c>
      <c r="G8" s="674">
        <f t="shared" si="0"/>
        <v>150306.69863481726</v>
      </c>
      <c r="H8" s="674">
        <f t="shared" si="0"/>
        <v>149654.67776760712</v>
      </c>
      <c r="I8" s="674">
        <f t="shared" si="0"/>
        <v>155890.9103117511</v>
      </c>
      <c r="J8" s="674">
        <f t="shared" si="0"/>
        <v>149810.46440478312</v>
      </c>
      <c r="K8" s="674">
        <f t="shared" si="0"/>
        <v>149310.47887437072</v>
      </c>
      <c r="L8" s="674">
        <f t="shared" si="0"/>
        <v>152980.55437253765</v>
      </c>
      <c r="M8" s="674">
        <f t="shared" si="0"/>
        <v>146477.16346953274</v>
      </c>
      <c r="N8" s="674">
        <f t="shared" si="0"/>
        <v>156371.76691313359</v>
      </c>
    </row>
    <row r="9" spans="1:16" ht="15.95" customHeight="1" x14ac:dyDescent="0.15">
      <c r="A9" s="148" t="s">
        <v>19</v>
      </c>
      <c r="B9" s="675">
        <f t="shared" ref="B9:B37" si="1">SUM(C9:N9)</f>
        <v>232.05507169931511</v>
      </c>
      <c r="C9" s="244">
        <v>10.225125808646599</v>
      </c>
      <c r="D9" s="244">
        <v>10.731061877309426</v>
      </c>
      <c r="E9" s="244">
        <v>16.14949717444248</v>
      </c>
      <c r="F9" s="244">
        <v>18.460431703319479</v>
      </c>
      <c r="G9" s="244">
        <v>12.949924730000001</v>
      </c>
      <c r="H9" s="244">
        <v>13.710491178718105</v>
      </c>
      <c r="I9" s="244">
        <v>11.088799999999999</v>
      </c>
      <c r="J9" s="244">
        <v>23.799097786879003</v>
      </c>
      <c r="K9" s="244">
        <v>33.832980000000006</v>
      </c>
      <c r="L9" s="244">
        <v>12.1912</v>
      </c>
      <c r="M9" s="244">
        <v>41.893661439999995</v>
      </c>
      <c r="N9" s="244">
        <v>27.0228</v>
      </c>
    </row>
    <row r="10" spans="1:16" ht="15.95" customHeight="1" x14ac:dyDescent="0.15">
      <c r="A10" s="148" t="s">
        <v>20</v>
      </c>
      <c r="B10" s="675">
        <f t="shared" si="1"/>
        <v>30965.581996474921</v>
      </c>
      <c r="C10" s="244">
        <v>2885.0338479313668</v>
      </c>
      <c r="D10" s="244">
        <v>2480.2209252820635</v>
      </c>
      <c r="E10" s="244">
        <v>2308.6474346468472</v>
      </c>
      <c r="F10" s="244">
        <v>2598.4463642006504</v>
      </c>
      <c r="G10" s="244">
        <v>2488.1285598442923</v>
      </c>
      <c r="H10" s="244">
        <v>2481.6849747756678</v>
      </c>
      <c r="I10" s="244">
        <v>2434.9499389999996</v>
      </c>
      <c r="J10" s="244">
        <v>2540.5976138531587</v>
      </c>
      <c r="K10" s="244">
        <v>2479.6923000000002</v>
      </c>
      <c r="L10" s="244">
        <v>2631.6986641189997</v>
      </c>
      <c r="M10" s="244">
        <v>2748.8018400000001</v>
      </c>
      <c r="N10" s="244">
        <v>2887.679532821875</v>
      </c>
    </row>
    <row r="11" spans="1:16" ht="15.95" customHeight="1" x14ac:dyDescent="0.15">
      <c r="A11" s="148" t="s">
        <v>21</v>
      </c>
      <c r="B11" s="675">
        <f t="shared" si="1"/>
        <v>25362.574165382262</v>
      </c>
      <c r="C11" s="244">
        <v>3111.3628916524744</v>
      </c>
      <c r="D11" s="244">
        <v>1537.5643710655431</v>
      </c>
      <c r="E11" s="244">
        <v>1886.0116516278986</v>
      </c>
      <c r="F11" s="244">
        <v>2708.6700653668131</v>
      </c>
      <c r="G11" s="244">
        <v>1376.1980087246018</v>
      </c>
      <c r="H11" s="244">
        <v>2213.6637687449297</v>
      </c>
      <c r="I11" s="244">
        <v>1780.7277687000001</v>
      </c>
      <c r="J11" s="244">
        <v>2106.5192057000004</v>
      </c>
      <c r="K11" s="244">
        <v>2342.6420000000003</v>
      </c>
      <c r="L11" s="244">
        <v>2210.0819000000001</v>
      </c>
      <c r="M11" s="244">
        <v>2454.9116337999999</v>
      </c>
      <c r="N11" s="244">
        <v>1634.2208999999998</v>
      </c>
    </row>
    <row r="12" spans="1:16" ht="15.95" customHeight="1" x14ac:dyDescent="0.15">
      <c r="A12" s="126" t="s">
        <v>22</v>
      </c>
      <c r="B12" s="675">
        <f t="shared" si="1"/>
        <v>305971.63496581285</v>
      </c>
      <c r="C12" s="244">
        <v>26057.522901713572</v>
      </c>
      <c r="D12" s="244">
        <v>22252.496473838877</v>
      </c>
      <c r="E12" s="244">
        <v>26621.579157214099</v>
      </c>
      <c r="F12" s="244">
        <v>26612.748103710222</v>
      </c>
      <c r="G12" s="244">
        <v>25761.805229642207</v>
      </c>
      <c r="H12" s="244">
        <v>24906.09122918201</v>
      </c>
      <c r="I12" s="244">
        <v>26293.1993</v>
      </c>
      <c r="J12" s="244">
        <v>24625.83527153539</v>
      </c>
      <c r="K12" s="244">
        <v>24709.158496000004</v>
      </c>
      <c r="L12" s="244">
        <v>26510.758870192552</v>
      </c>
      <c r="M12" s="244">
        <v>25630.591494328404</v>
      </c>
      <c r="N12" s="244">
        <v>25989.848438455483</v>
      </c>
    </row>
    <row r="13" spans="1:16" ht="15.95" customHeight="1" x14ac:dyDescent="0.15">
      <c r="A13" s="126" t="s">
        <v>23</v>
      </c>
      <c r="B13" s="675">
        <f t="shared" si="1"/>
        <v>3494.9078168241017</v>
      </c>
      <c r="C13" s="244">
        <v>286.77930532547788</v>
      </c>
      <c r="D13" s="244">
        <v>255.89724233395302</v>
      </c>
      <c r="E13" s="244">
        <v>238.45358394163122</v>
      </c>
      <c r="F13" s="244">
        <v>269.97231956480749</v>
      </c>
      <c r="G13" s="244">
        <v>275.31548930912481</v>
      </c>
      <c r="H13" s="244">
        <v>282.46766294910782</v>
      </c>
      <c r="I13" s="244">
        <v>319.19048000000004</v>
      </c>
      <c r="J13" s="244">
        <v>280.86822940000002</v>
      </c>
      <c r="K13" s="244">
        <v>306.65971999999999</v>
      </c>
      <c r="L13" s="244">
        <v>313.94333399999999</v>
      </c>
      <c r="M13" s="244">
        <v>325.85695000000004</v>
      </c>
      <c r="N13" s="244">
        <v>339.50349999999997</v>
      </c>
    </row>
    <row r="14" spans="1:16" ht="15.95" customHeight="1" x14ac:dyDescent="0.15">
      <c r="A14" s="124" t="s">
        <v>88</v>
      </c>
      <c r="B14" s="675">
        <f t="shared" si="1"/>
        <v>2251.6038291121681</v>
      </c>
      <c r="C14" s="244">
        <v>186.86599461354388</v>
      </c>
      <c r="D14" s="244">
        <v>155.623294333953</v>
      </c>
      <c r="E14" s="244">
        <v>152.07572694163122</v>
      </c>
      <c r="F14" s="244">
        <v>163.17826156480749</v>
      </c>
      <c r="G14" s="244">
        <v>180.5631853091248</v>
      </c>
      <c r="H14" s="244">
        <v>181.2072029491078</v>
      </c>
      <c r="I14" s="244">
        <v>211.52669</v>
      </c>
      <c r="J14" s="244">
        <v>174.08954940000001</v>
      </c>
      <c r="K14" s="244">
        <v>197.27395999999999</v>
      </c>
      <c r="L14" s="244">
        <v>209.497334</v>
      </c>
      <c r="M14" s="244">
        <v>219.22743</v>
      </c>
      <c r="N14" s="244">
        <v>220.47519999999997</v>
      </c>
    </row>
    <row r="15" spans="1:16" ht="15.95" customHeight="1" x14ac:dyDescent="0.15">
      <c r="A15" s="124" t="s">
        <v>89</v>
      </c>
      <c r="B15" s="675">
        <f t="shared" si="1"/>
        <v>575.33426035596699</v>
      </c>
      <c r="C15" s="244">
        <v>42.956655355967001</v>
      </c>
      <c r="D15" s="244">
        <v>46.251648000000003</v>
      </c>
      <c r="E15" s="244">
        <v>40.632547000000002</v>
      </c>
      <c r="F15" s="244">
        <v>51.324238000000001</v>
      </c>
      <c r="G15" s="244">
        <v>44.312801999999998</v>
      </c>
      <c r="H15" s="244">
        <v>47.630200000000002</v>
      </c>
      <c r="I15" s="244">
        <v>52.232509999999998</v>
      </c>
      <c r="J15" s="244">
        <v>50.345880000000001</v>
      </c>
      <c r="K15" s="244">
        <v>50.745060000000002</v>
      </c>
      <c r="L15" s="244">
        <v>48.953000000000003</v>
      </c>
      <c r="M15" s="244">
        <v>48.325020000000002</v>
      </c>
      <c r="N15" s="244">
        <v>51.624699999999997</v>
      </c>
    </row>
    <row r="16" spans="1:16" ht="15.95" customHeight="1" x14ac:dyDescent="0.15">
      <c r="A16" s="124" t="s">
        <v>90</v>
      </c>
      <c r="B16" s="675">
        <f t="shared" si="1"/>
        <v>667.96972735596694</v>
      </c>
      <c r="C16" s="244">
        <v>56.956655355967001</v>
      </c>
      <c r="D16" s="244">
        <v>54.022300000000001</v>
      </c>
      <c r="E16" s="244">
        <v>45.745310000000003</v>
      </c>
      <c r="F16" s="244">
        <v>55.469819999999999</v>
      </c>
      <c r="G16" s="244">
        <v>50.439501999999997</v>
      </c>
      <c r="H16" s="244">
        <v>53.63026</v>
      </c>
      <c r="I16" s="244">
        <v>55.431280000000001</v>
      </c>
      <c r="J16" s="244">
        <v>56.4328</v>
      </c>
      <c r="K16" s="244">
        <v>58.640700000000002</v>
      </c>
      <c r="L16" s="244">
        <v>55.493000000000002</v>
      </c>
      <c r="M16" s="244">
        <v>58.304499999999997</v>
      </c>
      <c r="N16" s="244">
        <v>67.403599999999997</v>
      </c>
    </row>
    <row r="17" spans="1:14" ht="15.95" customHeight="1" x14ac:dyDescent="0.15">
      <c r="A17" s="148" t="s">
        <v>27</v>
      </c>
      <c r="B17" s="675">
        <f t="shared" si="1"/>
        <v>760.20496534843608</v>
      </c>
      <c r="C17" s="244">
        <v>68.404732170174796</v>
      </c>
      <c r="D17" s="244">
        <v>53.104534043740401</v>
      </c>
      <c r="E17" s="244">
        <v>58.044820652984697</v>
      </c>
      <c r="F17" s="244">
        <v>55.652436804228202</v>
      </c>
      <c r="G17" s="244">
        <v>46.885330865475801</v>
      </c>
      <c r="H17" s="244">
        <v>61.8003</v>
      </c>
      <c r="I17" s="244">
        <v>57.236190000000001</v>
      </c>
      <c r="J17" s="244">
        <v>64.449918111832105</v>
      </c>
      <c r="K17" s="244">
        <v>69.548000000000002</v>
      </c>
      <c r="L17" s="244">
        <v>68.049122699999998</v>
      </c>
      <c r="M17" s="244">
        <v>83.294880000000006</v>
      </c>
      <c r="N17" s="244">
        <v>73.734700000000004</v>
      </c>
    </row>
    <row r="18" spans="1:14" ht="15.95" customHeight="1" x14ac:dyDescent="0.15">
      <c r="A18" s="126" t="s">
        <v>28</v>
      </c>
      <c r="B18" s="675">
        <f t="shared" si="1"/>
        <v>37866.306534410149</v>
      </c>
      <c r="C18" s="244">
        <v>4573.8753237196388</v>
      </c>
      <c r="D18" s="244">
        <v>2538.3491628904885</v>
      </c>
      <c r="E18" s="244">
        <v>2746.0580051610441</v>
      </c>
      <c r="F18" s="244">
        <v>2175.6501485713538</v>
      </c>
      <c r="G18" s="244">
        <v>4211.2881971462593</v>
      </c>
      <c r="H18" s="244">
        <v>3179.7413546483476</v>
      </c>
      <c r="I18" s="244">
        <v>3749.413</v>
      </c>
      <c r="J18" s="244">
        <v>2845.9712622730149</v>
      </c>
      <c r="K18" s="244">
        <v>2963.1962000000003</v>
      </c>
      <c r="L18" s="244">
        <v>2747.8984999999998</v>
      </c>
      <c r="M18" s="244">
        <v>2379.66768</v>
      </c>
      <c r="N18" s="244">
        <v>3755.1977000000002</v>
      </c>
    </row>
    <row r="19" spans="1:14" ht="15.95" customHeight="1" x14ac:dyDescent="0.15">
      <c r="A19" s="126" t="s">
        <v>29</v>
      </c>
      <c r="B19" s="675">
        <f t="shared" si="1"/>
        <v>992823.22288704058</v>
      </c>
      <c r="C19" s="244">
        <v>76210.443983204823</v>
      </c>
      <c r="D19" s="244">
        <v>73059.398179605283</v>
      </c>
      <c r="E19" s="244">
        <v>81377.573133324549</v>
      </c>
      <c r="F19" s="244">
        <v>82347.057089465437</v>
      </c>
      <c r="G19" s="244">
        <v>81712.760563281656</v>
      </c>
      <c r="H19" s="244">
        <v>83977.090065683995</v>
      </c>
      <c r="I19" s="244">
        <v>86711.934910250638</v>
      </c>
      <c r="J19" s="244">
        <v>84552.710746732424</v>
      </c>
      <c r="K19" s="244">
        <v>84752.846032370755</v>
      </c>
      <c r="L19" s="244">
        <v>86451.823499840364</v>
      </c>
      <c r="M19" s="244">
        <v>82419.192660060507</v>
      </c>
      <c r="N19" s="244">
        <v>89250.392023220309</v>
      </c>
    </row>
    <row r="20" spans="1:14" ht="15.95" customHeight="1" x14ac:dyDescent="0.15">
      <c r="A20" s="148" t="s">
        <v>30</v>
      </c>
      <c r="B20" s="675">
        <f t="shared" si="1"/>
        <v>95972.498880419284</v>
      </c>
      <c r="C20" s="244">
        <v>6599.1252494455975</v>
      </c>
      <c r="D20" s="244">
        <v>6653.9961177408832</v>
      </c>
      <c r="E20" s="244">
        <v>8253.8495920566365</v>
      </c>
      <c r="F20" s="244">
        <v>9475.0471712307462</v>
      </c>
      <c r="G20" s="244">
        <v>9338.2133090704428</v>
      </c>
      <c r="H20" s="244">
        <v>8346.014115295362</v>
      </c>
      <c r="I20" s="244">
        <v>8324.0550000000003</v>
      </c>
      <c r="J20" s="244">
        <v>8139.9507620011655</v>
      </c>
      <c r="K20" s="244">
        <v>8108.6022000000003</v>
      </c>
      <c r="L20" s="244">
        <v>7644.9868899999992</v>
      </c>
      <c r="M20" s="244">
        <v>7629.7195735784599</v>
      </c>
      <c r="N20" s="244">
        <v>7458.9389000000001</v>
      </c>
    </row>
    <row r="21" spans="1:14" ht="15.95" customHeight="1" x14ac:dyDescent="0.15">
      <c r="A21" s="148" t="s">
        <v>31</v>
      </c>
      <c r="B21" s="675">
        <f t="shared" si="1"/>
        <v>1242.6855818941547</v>
      </c>
      <c r="C21" s="244">
        <v>85.21240581222699</v>
      </c>
      <c r="D21" s="244">
        <v>81.034255179999988</v>
      </c>
      <c r="E21" s="244">
        <v>83.353124493514926</v>
      </c>
      <c r="F21" s="244">
        <v>94.578967464328002</v>
      </c>
      <c r="G21" s="244">
        <v>93.037185558290361</v>
      </c>
      <c r="H21" s="244">
        <v>127.14326809337001</v>
      </c>
      <c r="I21" s="244">
        <v>130.38067000000001</v>
      </c>
      <c r="J21" s="244">
        <v>112.29815229242426</v>
      </c>
      <c r="K21" s="244">
        <v>88.225799999999992</v>
      </c>
      <c r="L21" s="244">
        <v>107.02724499999999</v>
      </c>
      <c r="M21" s="244">
        <v>118.203408</v>
      </c>
      <c r="N21" s="244">
        <v>122.19109999999999</v>
      </c>
    </row>
    <row r="22" spans="1:14" ht="15.95" customHeight="1" x14ac:dyDescent="0.15">
      <c r="A22" s="148" t="s">
        <v>32</v>
      </c>
      <c r="B22" s="675">
        <f t="shared" si="1"/>
        <v>549.71767731338787</v>
      </c>
      <c r="C22" s="244">
        <v>27.006211345891899</v>
      </c>
      <c r="D22" s="244">
        <v>20.958138162559901</v>
      </c>
      <c r="E22" s="244">
        <v>20.562489723940001</v>
      </c>
      <c r="F22" s="244">
        <v>83.576187605900103</v>
      </c>
      <c r="G22" s="244">
        <v>46.354638387548</v>
      </c>
      <c r="H22" s="244">
        <v>35.410638387547998</v>
      </c>
      <c r="I22" s="244">
        <v>58.677570000000003</v>
      </c>
      <c r="J22" s="244">
        <v>49.214404700000003</v>
      </c>
      <c r="K22" s="244">
        <v>48.512999999999998</v>
      </c>
      <c r="L22" s="244">
        <v>47.001419999999996</v>
      </c>
      <c r="M22" s="244">
        <v>72.539979000000002</v>
      </c>
      <c r="N22" s="244">
        <v>39.902999999999999</v>
      </c>
    </row>
    <row r="23" spans="1:14" ht="15.95" customHeight="1" x14ac:dyDescent="0.15">
      <c r="A23" s="148" t="s">
        <v>33</v>
      </c>
      <c r="B23" s="675">
        <f t="shared" si="1"/>
        <v>9835.5368842749194</v>
      </c>
      <c r="C23" s="244">
        <v>686.2939167333659</v>
      </c>
      <c r="D23" s="244">
        <v>777.4556356606488</v>
      </c>
      <c r="E23" s="244">
        <v>906.50475279018019</v>
      </c>
      <c r="F23" s="244">
        <v>904.81624277625508</v>
      </c>
      <c r="G23" s="244">
        <v>892.59506662269496</v>
      </c>
      <c r="H23" s="244">
        <v>800.13256256077705</v>
      </c>
      <c r="I23" s="244">
        <v>827.06782999999996</v>
      </c>
      <c r="J23" s="244">
        <v>790.00801393099891</v>
      </c>
      <c r="K23" s="244">
        <v>781.7848110000001</v>
      </c>
      <c r="L23" s="244">
        <v>802.5746529999999</v>
      </c>
      <c r="M23" s="244">
        <v>809.2963992</v>
      </c>
      <c r="N23" s="244">
        <v>857.00699999999995</v>
      </c>
    </row>
    <row r="24" spans="1:14" ht="15.95" customHeight="1" x14ac:dyDescent="0.15">
      <c r="A24" s="148" t="s">
        <v>34</v>
      </c>
      <c r="B24" s="675">
        <f t="shared" si="1"/>
        <v>940.77930029552044</v>
      </c>
      <c r="C24" s="244">
        <v>76.417326704257604</v>
      </c>
      <c r="D24" s="244">
        <v>79.199329669472306</v>
      </c>
      <c r="E24" s="244">
        <v>73.919929295818704</v>
      </c>
      <c r="F24" s="244">
        <v>86.705942295818701</v>
      </c>
      <c r="G24" s="244">
        <v>75.872272330153194</v>
      </c>
      <c r="H24" s="244">
        <v>78.016599999999997</v>
      </c>
      <c r="I24" s="244">
        <v>78.472999999999999</v>
      </c>
      <c r="J24" s="244">
        <v>83.650899999999993</v>
      </c>
      <c r="K24" s="244">
        <v>68.81</v>
      </c>
      <c r="L24" s="244">
        <v>67.132999999999996</v>
      </c>
      <c r="M24" s="244">
        <v>74.417299999999997</v>
      </c>
      <c r="N24" s="244">
        <v>98.163700000000006</v>
      </c>
    </row>
    <row r="25" spans="1:14" ht="15.95" customHeight="1" x14ac:dyDescent="0.15">
      <c r="A25" s="126" t="s">
        <v>35</v>
      </c>
      <c r="B25" s="675">
        <f t="shared" si="1"/>
        <v>162115.31496800587</v>
      </c>
      <c r="C25" s="244">
        <v>14013.855119812619</v>
      </c>
      <c r="D25" s="244">
        <v>12604.770564450764</v>
      </c>
      <c r="E25" s="244">
        <v>12615.354363989809</v>
      </c>
      <c r="F25" s="244">
        <v>13489.233338862407</v>
      </c>
      <c r="G25" s="244">
        <v>14138.856773725154</v>
      </c>
      <c r="H25" s="244">
        <v>13604.367887475746</v>
      </c>
      <c r="I25" s="244">
        <v>15161.918999999998</v>
      </c>
      <c r="J25" s="244">
        <v>13973.164301050001</v>
      </c>
      <c r="K25" s="244">
        <v>13427.71377</v>
      </c>
      <c r="L25" s="244">
        <v>13445.6286</v>
      </c>
      <c r="M25" s="244">
        <v>12794.60674863936</v>
      </c>
      <c r="N25" s="244">
        <v>12845.844500000001</v>
      </c>
    </row>
    <row r="26" spans="1:14" ht="15.95" customHeight="1" x14ac:dyDescent="0.15">
      <c r="A26" s="148" t="s">
        <v>36</v>
      </c>
      <c r="B26" s="675">
        <f t="shared" si="1"/>
        <v>183.20841094236715</v>
      </c>
      <c r="C26" s="244">
        <v>12.5606709745238</v>
      </c>
      <c r="D26" s="244">
        <v>13.726406267189899</v>
      </c>
      <c r="E26" s="244">
        <v>12.008603912141499</v>
      </c>
      <c r="F26" s="244">
        <v>13.286039121415</v>
      </c>
      <c r="G26" s="244">
        <v>10.909579912336</v>
      </c>
      <c r="H26" s="244">
        <v>10.21462</v>
      </c>
      <c r="I26" s="244">
        <v>21.86017</v>
      </c>
      <c r="J26" s="244">
        <v>23.110000754760957</v>
      </c>
      <c r="K26" s="244">
        <v>13.83</v>
      </c>
      <c r="L26" s="244">
        <v>16.44032</v>
      </c>
      <c r="M26" s="244">
        <v>20.009</v>
      </c>
      <c r="N26" s="244">
        <v>15.253</v>
      </c>
    </row>
    <row r="27" spans="1:14" ht="15.95" customHeight="1" x14ac:dyDescent="0.15">
      <c r="A27" s="148" t="s">
        <v>37</v>
      </c>
      <c r="B27" s="675">
        <f t="shared" si="1"/>
        <v>18512.862328639698</v>
      </c>
      <c r="C27" s="244">
        <v>1539.4619000785685</v>
      </c>
      <c r="D27" s="244">
        <v>1324.1809801628642</v>
      </c>
      <c r="E27" s="244">
        <v>1630.4164093721722</v>
      </c>
      <c r="F27" s="244">
        <v>1660.290774587543</v>
      </c>
      <c r="G27" s="244">
        <v>1700.9816533045098</v>
      </c>
      <c r="H27" s="244">
        <v>1608.4045438900498</v>
      </c>
      <c r="I27" s="244">
        <v>1654.16894</v>
      </c>
      <c r="J27" s="244">
        <v>1499.0856152560432</v>
      </c>
      <c r="K27" s="244">
        <v>1471.3022330000001</v>
      </c>
      <c r="L27" s="244">
        <v>1460.383735185693</v>
      </c>
      <c r="M27" s="244">
        <v>1424.376780178</v>
      </c>
      <c r="N27" s="244">
        <v>1539.8087636242544</v>
      </c>
    </row>
    <row r="28" spans="1:14" ht="15.95" customHeight="1" x14ac:dyDescent="0.15">
      <c r="A28" s="148" t="s">
        <v>38</v>
      </c>
      <c r="B28" s="675">
        <f t="shared" si="1"/>
        <v>1013.9557212664729</v>
      </c>
      <c r="C28" s="244">
        <v>68.7973198030746</v>
      </c>
      <c r="D28" s="244">
        <v>69.904591895961701</v>
      </c>
      <c r="E28" s="244">
        <v>73.621379809686999</v>
      </c>
      <c r="F28" s="244">
        <v>98.821379809687002</v>
      </c>
      <c r="G28" s="244">
        <v>80.489455697437506</v>
      </c>
      <c r="H28" s="244">
        <v>81.391449999999992</v>
      </c>
      <c r="I28" s="244">
        <v>86.520647000000011</v>
      </c>
      <c r="J28" s="244">
        <v>90.22457630000001</v>
      </c>
      <c r="K28" s="244">
        <v>78.056489999999997</v>
      </c>
      <c r="L28" s="244">
        <v>80.243139999999997</v>
      </c>
      <c r="M28" s="244">
        <v>81.912683999999999</v>
      </c>
      <c r="N28" s="244">
        <v>123.97260695062499</v>
      </c>
    </row>
    <row r="29" spans="1:14" ht="15.95" customHeight="1" x14ac:dyDescent="0.15">
      <c r="A29" s="126" t="s">
        <v>39</v>
      </c>
      <c r="B29" s="675">
        <f t="shared" si="1"/>
        <v>712.36977192804954</v>
      </c>
      <c r="C29" s="244">
        <v>60.9011520118326</v>
      </c>
      <c r="D29" s="244">
        <v>49.324499276145602</v>
      </c>
      <c r="E29" s="244">
        <v>55.975826233693596</v>
      </c>
      <c r="F29" s="244">
        <v>71.966058020000006</v>
      </c>
      <c r="G29" s="244">
        <v>60.922546386377697</v>
      </c>
      <c r="H29" s="244">
        <v>60.79271</v>
      </c>
      <c r="I29" s="244">
        <v>62.109000000000002</v>
      </c>
      <c r="J29" s="244">
        <v>57.426320000000004</v>
      </c>
      <c r="K29" s="244">
        <v>56.643979999999999</v>
      </c>
      <c r="L29" s="244">
        <v>59.408000000000001</v>
      </c>
      <c r="M29" s="244">
        <v>56.785179999999997</v>
      </c>
      <c r="N29" s="244">
        <v>60.1145</v>
      </c>
    </row>
    <row r="30" spans="1:14" ht="15.95" customHeight="1" x14ac:dyDescent="0.15">
      <c r="A30" s="124" t="s">
        <v>91</v>
      </c>
      <c r="B30" s="675">
        <f t="shared" si="1"/>
        <v>436.10643814357348</v>
      </c>
      <c r="C30" s="244">
        <v>36.950576005916602</v>
      </c>
      <c r="D30" s="244">
        <v>30.349747517585602</v>
      </c>
      <c r="E30" s="244">
        <v>36.139398233693598</v>
      </c>
      <c r="F30" s="244">
        <v>43.002800000000001</v>
      </c>
      <c r="G30" s="244">
        <v>35.290656386377698</v>
      </c>
      <c r="H30" s="244">
        <v>36.464700000000001</v>
      </c>
      <c r="I30" s="244">
        <v>36.764000000000003</v>
      </c>
      <c r="J30" s="244">
        <v>36.357780000000005</v>
      </c>
      <c r="K30" s="244">
        <v>34.345680000000002</v>
      </c>
      <c r="L30" s="244">
        <v>37.445</v>
      </c>
      <c r="M30" s="244">
        <v>35.950499999999998</v>
      </c>
      <c r="N30" s="244">
        <v>37.0456</v>
      </c>
    </row>
    <row r="31" spans="1:14" ht="15.95" customHeight="1" x14ac:dyDescent="0.15">
      <c r="A31" s="124" t="s">
        <v>92</v>
      </c>
      <c r="B31" s="675">
        <f t="shared" si="1"/>
        <v>276.26333378447595</v>
      </c>
      <c r="C31" s="244">
        <v>23.950576005915998</v>
      </c>
      <c r="D31" s="244">
        <v>18.97475175856</v>
      </c>
      <c r="E31" s="244">
        <v>19.836428000000002</v>
      </c>
      <c r="F31" s="244">
        <v>28.963258020000001</v>
      </c>
      <c r="G31" s="244">
        <v>25.631889999999999</v>
      </c>
      <c r="H31" s="244">
        <v>24.328009999999999</v>
      </c>
      <c r="I31" s="244">
        <v>25.344999999999999</v>
      </c>
      <c r="J31" s="244">
        <v>21.068539999999999</v>
      </c>
      <c r="K31" s="244">
        <v>22.298300000000001</v>
      </c>
      <c r="L31" s="244">
        <v>21.963000000000001</v>
      </c>
      <c r="M31" s="244">
        <v>20.834679999999999</v>
      </c>
      <c r="N31" s="244">
        <v>23.068899999999999</v>
      </c>
    </row>
    <row r="32" spans="1:14" ht="15.95" customHeight="1" x14ac:dyDescent="0.15">
      <c r="A32" s="148" t="s">
        <v>42</v>
      </c>
      <c r="B32" s="675">
        <f t="shared" si="1"/>
        <v>3693.4557848546838</v>
      </c>
      <c r="C32" s="244">
        <v>219.25859311444</v>
      </c>
      <c r="D32" s="244">
        <v>233.70930088100744</v>
      </c>
      <c r="E32" s="244">
        <v>250.95027951078964</v>
      </c>
      <c r="F32" s="244">
        <v>284.87924736809998</v>
      </c>
      <c r="G32" s="244">
        <v>277.4173225951231</v>
      </c>
      <c r="H32" s="244">
        <v>329.35759970814661</v>
      </c>
      <c r="I32" s="244">
        <v>346.819614</v>
      </c>
      <c r="J32" s="244">
        <v>336.15589762707737</v>
      </c>
      <c r="K32" s="244">
        <v>357.63432</v>
      </c>
      <c r="L32" s="244">
        <v>356.09519999999998</v>
      </c>
      <c r="M32" s="244">
        <v>358.35031004999996</v>
      </c>
      <c r="N32" s="244">
        <v>342.82809999999995</v>
      </c>
    </row>
    <row r="33" spans="1:14" ht="15.95" customHeight="1" x14ac:dyDescent="0.15">
      <c r="A33" s="148" t="s">
        <v>43</v>
      </c>
      <c r="B33" s="675">
        <f t="shared" si="1"/>
        <v>2552.1214284559451</v>
      </c>
      <c r="C33" s="244">
        <v>191.14489342392403</v>
      </c>
      <c r="D33" s="244">
        <v>188.69963245339724</v>
      </c>
      <c r="E33" s="244">
        <v>166.80664449937845</v>
      </c>
      <c r="F33" s="244">
        <v>207.99252006542901</v>
      </c>
      <c r="G33" s="244">
        <v>226.30998050384898</v>
      </c>
      <c r="H33" s="244">
        <v>215.05733961082998</v>
      </c>
      <c r="I33" s="244">
        <v>218.375</v>
      </c>
      <c r="J33" s="244">
        <v>261.64724389913766</v>
      </c>
      <c r="K33" s="244">
        <v>228.827</v>
      </c>
      <c r="L33" s="244">
        <v>207.79978499999999</v>
      </c>
      <c r="M33" s="244">
        <v>217.990489</v>
      </c>
      <c r="N33" s="244">
        <v>221.4709</v>
      </c>
    </row>
    <row r="34" spans="1:14" ht="15.95" customHeight="1" x14ac:dyDescent="0.15">
      <c r="A34" s="126" t="s">
        <v>44</v>
      </c>
      <c r="B34" s="675">
        <f t="shared" si="1"/>
        <v>37615.111596082752</v>
      </c>
      <c r="C34" s="244">
        <v>2977.1335486870194</v>
      </c>
      <c r="D34" s="244">
        <v>3059.7607097777823</v>
      </c>
      <c r="E34" s="244">
        <v>3132.7459532446383</v>
      </c>
      <c r="F34" s="244">
        <v>3402.245152837193</v>
      </c>
      <c r="G34" s="244">
        <v>3679.1971964210334</v>
      </c>
      <c r="H34" s="244">
        <v>3213.7906043338799</v>
      </c>
      <c r="I34" s="244">
        <v>3321.598082800479</v>
      </c>
      <c r="J34" s="244">
        <v>2835.1781808684559</v>
      </c>
      <c r="K34" s="244">
        <v>2810.1134999999995</v>
      </c>
      <c r="L34" s="244">
        <v>3031.9728999999998</v>
      </c>
      <c r="M34" s="244">
        <v>2856.5381178040002</v>
      </c>
      <c r="N34" s="244">
        <v>3294.8376493082669</v>
      </c>
    </row>
    <row r="35" spans="1:14" ht="15.95" customHeight="1" x14ac:dyDescent="0.15">
      <c r="A35" s="126" t="s">
        <v>45</v>
      </c>
      <c r="B35" s="675">
        <f t="shared" si="1"/>
        <v>25394.198312865159</v>
      </c>
      <c r="C35" s="244">
        <v>2083.4408543619543</v>
      </c>
      <c r="D35" s="244">
        <v>1773.2556880251923</v>
      </c>
      <c r="E35" s="244">
        <v>2026.74722393975</v>
      </c>
      <c r="F35" s="244">
        <v>1924.18427987011</v>
      </c>
      <c r="G35" s="244">
        <v>1851.6749090992339</v>
      </c>
      <c r="H35" s="244">
        <v>2022.4148658715524</v>
      </c>
      <c r="I35" s="244">
        <v>2185.8289999999997</v>
      </c>
      <c r="J35" s="244">
        <v>2146.9123581345139</v>
      </c>
      <c r="K35" s="244">
        <v>2196.1774920000003</v>
      </c>
      <c r="L35" s="244">
        <v>2169.2879634999999</v>
      </c>
      <c r="M35" s="244">
        <v>2124.1934571020001</v>
      </c>
      <c r="N35" s="244">
        <v>2890.0802209608569</v>
      </c>
    </row>
    <row r="36" spans="1:14" ht="15.95" customHeight="1" x14ac:dyDescent="0.15">
      <c r="A36" s="126" t="s">
        <v>46</v>
      </c>
      <c r="B36" s="675">
        <f t="shared" si="1"/>
        <v>14646.529474516394</v>
      </c>
      <c r="C36" s="244">
        <v>942.24383215523255</v>
      </c>
      <c r="D36" s="244">
        <v>572.05552972777423</v>
      </c>
      <c r="E36" s="244">
        <v>975.47519894964717</v>
      </c>
      <c r="F36" s="244">
        <v>1214.6472405807101</v>
      </c>
      <c r="G36" s="244">
        <v>1200.9594096425471</v>
      </c>
      <c r="H36" s="244">
        <v>1319.750102999097</v>
      </c>
      <c r="I36" s="244">
        <v>1266.6474000000001</v>
      </c>
      <c r="J36" s="244">
        <v>1553.1234344613861</v>
      </c>
      <c r="K36" s="244">
        <v>1167.4509699999999</v>
      </c>
      <c r="L36" s="244">
        <v>1763.4082900000001</v>
      </c>
      <c r="M36" s="244">
        <v>1113.7642659999999</v>
      </c>
      <c r="N36" s="244">
        <v>1557.0038</v>
      </c>
    </row>
    <row r="37" spans="1:14" ht="15.95" customHeight="1" thickBot="1" x14ac:dyDescent="0.2">
      <c r="A37" s="150" t="s">
        <v>47</v>
      </c>
      <c r="B37" s="676">
        <f t="shared" si="1"/>
        <v>9015.8989978146819</v>
      </c>
      <c r="C37" s="245">
        <v>848.26911045680652</v>
      </c>
      <c r="D37" s="245">
        <v>613.14356799942459</v>
      </c>
      <c r="E37" s="245">
        <v>692.36652694891984</v>
      </c>
      <c r="F37" s="245">
        <v>710.20857491628271</v>
      </c>
      <c r="G37" s="245">
        <v>747.57603201692893</v>
      </c>
      <c r="H37" s="245">
        <v>686.16901221800595</v>
      </c>
      <c r="I37" s="245">
        <v>788.66899999999998</v>
      </c>
      <c r="J37" s="245">
        <v>818.56289811440899</v>
      </c>
      <c r="K37" s="245">
        <v>749.21758</v>
      </c>
      <c r="L37" s="245">
        <v>774.71814000000006</v>
      </c>
      <c r="M37" s="245">
        <v>640.248977352</v>
      </c>
      <c r="N37" s="245">
        <v>946.74957779190515</v>
      </c>
    </row>
    <row r="38" spans="1:14" ht="9" customHeight="1" x14ac:dyDescent="0.15">
      <c r="A38" s="468" t="s">
        <v>350</v>
      </c>
      <c r="B38" s="495"/>
      <c r="C38" s="495"/>
      <c r="D38" s="495"/>
      <c r="E38" s="495"/>
      <c r="F38" s="241"/>
    </row>
    <row r="39" spans="1:14" ht="9" customHeight="1" x14ac:dyDescent="0.15">
      <c r="A39" s="468" t="s">
        <v>321</v>
      </c>
      <c r="B39" s="495"/>
      <c r="C39" s="495"/>
      <c r="D39" s="495"/>
      <c r="E39" s="495"/>
      <c r="F39" s="241"/>
    </row>
    <row r="40" spans="1:14" ht="9" customHeight="1" x14ac:dyDescent="0.15">
      <c r="A40" s="470" t="s">
        <v>320</v>
      </c>
      <c r="B40" s="495"/>
      <c r="C40" s="495"/>
      <c r="D40" s="495"/>
      <c r="E40" s="495"/>
      <c r="F40" s="241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Hoja53">
    <tabColor theme="9" tint="0.59999389629810485"/>
  </sheetPr>
  <dimension ref="A4:P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457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8" t="s">
        <v>402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/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</row>
    <row r="8" spans="1:16" ht="18" customHeight="1" x14ac:dyDescent="0.15">
      <c r="A8" s="673" t="s">
        <v>87</v>
      </c>
      <c r="B8" s="677">
        <f>('C-51'!B8/'C-50'!B8)*1000</f>
        <v>2.2557305760708037</v>
      </c>
      <c r="C8" s="677">
        <f>('C-51'!C8/'C-50'!C8)*1000</f>
        <v>2.285946752154608</v>
      </c>
      <c r="D8" s="677">
        <f>('C-51'!D8/'C-50'!D8)*1000</f>
        <v>2.220510657674422</v>
      </c>
      <c r="E8" s="677">
        <f>('C-51'!E8/'C-50'!E8)*1000</f>
        <v>2.2058605270871312</v>
      </c>
      <c r="F8" s="677">
        <f>('C-51'!F8/'C-50'!F8)*1000</f>
        <v>2.2074510016243503</v>
      </c>
      <c r="G8" s="677">
        <f>('C-51'!G8/'C-50'!G8)*1000</f>
        <v>2.2230591961968345</v>
      </c>
      <c r="H8" s="677">
        <f>('C-51'!H8/'C-50'!H8)*1000</f>
        <v>2.2867865422531577</v>
      </c>
      <c r="I8" s="677">
        <f>('C-51'!I8/'C-50'!I8)*1000</f>
        <v>2.2772901420486784</v>
      </c>
      <c r="J8" s="677">
        <f>('C-51'!J8/'C-50'!J8)*1000</f>
        <v>2.3113436114501296</v>
      </c>
      <c r="K8" s="677">
        <f>('C-51'!K8/'C-50'!K8)*1000</f>
        <v>2.309827244569274</v>
      </c>
      <c r="L8" s="677">
        <f>('C-51'!L8/'C-50'!L8)*1000</f>
        <v>2.2773930724566256</v>
      </c>
      <c r="M8" s="677">
        <f>('C-51'!M8/'C-50'!M8)*1000</f>
        <v>2.2363291845370514</v>
      </c>
      <c r="N8" s="677">
        <f>('C-51'!N8/'C-50'!N8)*1000</f>
        <v>2.2297880580574279</v>
      </c>
    </row>
    <row r="9" spans="1:16" ht="15.95" customHeight="1" x14ac:dyDescent="0.15">
      <c r="A9" s="148" t="s">
        <v>19</v>
      </c>
      <c r="B9" s="678">
        <f>('C-51'!B9/'C-50'!B9)*1000</f>
        <v>2.5383681910163252</v>
      </c>
      <c r="C9" s="246">
        <f>('C-51'!C9/'C-50'!C9)*1000</f>
        <v>2.1576210476237758</v>
      </c>
      <c r="D9" s="246">
        <f>('C-51'!D9/'C-50'!D9)*1000</f>
        <v>2.0360973786862049</v>
      </c>
      <c r="E9" s="246">
        <f>('C-51'!E9/'C-50'!E9)*1000</f>
        <v>2.1323805364485224</v>
      </c>
      <c r="F9" s="246">
        <f>('C-51'!F9/'C-50'!F9)*1000</f>
        <v>2.3646677559135107</v>
      </c>
      <c r="G9" s="246">
        <f>('C-51'!G9/'C-50'!G9)*1000</f>
        <v>2.4056003463192979</v>
      </c>
      <c r="H9" s="246">
        <f>('C-51'!H9/'C-50'!H9)*1000</f>
        <v>2.1485642398818321</v>
      </c>
      <c r="I9" s="246">
        <f>('C-51'!I9/'C-50'!I9)*1000</f>
        <v>2.1216168125236772</v>
      </c>
      <c r="J9" s="246">
        <f>('C-51'!J9/'C-50'!J9)*1000</f>
        <v>2.2531892012854384</v>
      </c>
      <c r="K9" s="246">
        <f>('C-51'!K9/'C-50'!K9)*1000</f>
        <v>3.7786422210160224</v>
      </c>
      <c r="L9" s="246">
        <f>('C-51'!L9/'C-50'!L9)*1000</f>
        <v>2.1474041689712147</v>
      </c>
      <c r="M9" s="246">
        <f>('C-51'!M9/'C-50'!M9)*1000</f>
        <v>2.67419606801784</v>
      </c>
      <c r="N9" s="246">
        <f>('C-51'!N9/'C-50'!N9)*1000</f>
        <v>3.3039206456527133</v>
      </c>
    </row>
    <row r="10" spans="1:16" ht="15.95" customHeight="1" x14ac:dyDescent="0.15">
      <c r="A10" s="148" t="s">
        <v>20</v>
      </c>
      <c r="B10" s="678">
        <f>('C-51'!B10/'C-50'!B10)*1000</f>
        <v>2.2298019533533506</v>
      </c>
      <c r="C10" s="246">
        <f>('C-51'!C10/'C-50'!C10)*1000</f>
        <v>2.160712076190618</v>
      </c>
      <c r="D10" s="246">
        <f>('C-51'!D10/'C-50'!D10)*1000</f>
        <v>2.1822208796158566</v>
      </c>
      <c r="E10" s="246">
        <f>('C-51'!E10/'C-50'!E10)*1000</f>
        <v>2.2447291911213698</v>
      </c>
      <c r="F10" s="246">
        <f>('C-51'!F10/'C-50'!F10)*1000</f>
        <v>2.2103526386022376</v>
      </c>
      <c r="G10" s="246">
        <f>('C-51'!G10/'C-50'!G10)*1000</f>
        <v>2.2046172828785831</v>
      </c>
      <c r="H10" s="246">
        <f>('C-51'!H10/'C-50'!H10)*1000</f>
        <v>2.1876723322994915</v>
      </c>
      <c r="I10" s="246">
        <f>('C-51'!I10/'C-50'!I10)*1000</f>
        <v>2.187698007810869</v>
      </c>
      <c r="J10" s="246">
        <f>('C-51'!J10/'C-50'!J10)*1000</f>
        <v>2.2608868017988457</v>
      </c>
      <c r="K10" s="246">
        <f>('C-51'!K10/'C-50'!K10)*1000</f>
        <v>2.3368411095024695</v>
      </c>
      <c r="L10" s="246">
        <f>('C-51'!L10/'C-50'!L10)*1000</f>
        <v>2.2700065761124177</v>
      </c>
      <c r="M10" s="246">
        <f>('C-51'!M10/'C-50'!M10)*1000</f>
        <v>2.1963701061092631</v>
      </c>
      <c r="N10" s="246">
        <f>('C-51'!N10/'C-50'!N10)*1000</f>
        <v>2.3295408556918109</v>
      </c>
    </row>
    <row r="11" spans="1:16" ht="15.95" customHeight="1" x14ac:dyDescent="0.15">
      <c r="A11" s="148" t="s">
        <v>21</v>
      </c>
      <c r="B11" s="678">
        <f>('C-51'!B11/'C-50'!B11)*1000</f>
        <v>2.224405588402564</v>
      </c>
      <c r="C11" s="246">
        <f>('C-51'!C11/'C-50'!C11)*1000</f>
        <v>2.2753866987555909</v>
      </c>
      <c r="D11" s="246">
        <f>('C-51'!D11/'C-50'!D11)*1000</f>
        <v>2.2444910231730093</v>
      </c>
      <c r="E11" s="246">
        <f>('C-51'!E11/'C-50'!E11)*1000</f>
        <v>2.1944788568152411</v>
      </c>
      <c r="F11" s="246">
        <f>('C-51'!F11/'C-50'!F11)*1000</f>
        <v>2.1974021463029838</v>
      </c>
      <c r="G11" s="246">
        <f>('C-51'!G11/'C-50'!G11)*1000</f>
        <v>2.2139715693303605</v>
      </c>
      <c r="H11" s="246">
        <f>('C-51'!H11/'C-50'!H11)*1000</f>
        <v>2.2214461677688124</v>
      </c>
      <c r="I11" s="246">
        <f>('C-51'!I11/'C-50'!I11)*1000</f>
        <v>2.1134089426635505</v>
      </c>
      <c r="J11" s="246">
        <f>('C-51'!J11/'C-50'!J11)*1000</f>
        <v>2.2679162047392714</v>
      </c>
      <c r="K11" s="246">
        <f>('C-51'!K11/'C-50'!K11)*1000</f>
        <v>2.2706229709687848</v>
      </c>
      <c r="L11" s="246">
        <f>('C-51'!L11/'C-50'!L11)*1000</f>
        <v>2.2571083060023804</v>
      </c>
      <c r="M11" s="246">
        <f>('C-51'!M11/'C-50'!M11)*1000</f>
        <v>2.1824759928333974</v>
      </c>
      <c r="N11" s="246">
        <f>('C-51'!N11/'C-50'!N11)*1000</f>
        <v>2.2319709870973727</v>
      </c>
    </row>
    <row r="12" spans="1:16" ht="15.95" customHeight="1" x14ac:dyDescent="0.15">
      <c r="A12" s="126" t="s">
        <v>22</v>
      </c>
      <c r="B12" s="678">
        <f>('C-51'!B12/'C-50'!B12)*1000</f>
        <v>2.2215998757491113</v>
      </c>
      <c r="C12" s="246">
        <f>('C-51'!C12/'C-50'!C12)*1000</f>
        <v>2.2249994220088505</v>
      </c>
      <c r="D12" s="246">
        <f>('C-51'!D12/'C-50'!D12)*1000</f>
        <v>2.2021726459479329</v>
      </c>
      <c r="E12" s="246">
        <f>('C-51'!E12/'C-50'!E12)*1000</f>
        <v>2.1749541548756799</v>
      </c>
      <c r="F12" s="246">
        <f>('C-51'!F12/'C-50'!F12)*1000</f>
        <v>2.1723364878004956</v>
      </c>
      <c r="G12" s="246">
        <f>('C-51'!G12/'C-50'!G12)*1000</f>
        <v>2.2009512247148155</v>
      </c>
      <c r="H12" s="246">
        <f>('C-51'!H12/'C-50'!H12)*1000</f>
        <v>2.2614920319317644</v>
      </c>
      <c r="I12" s="246">
        <f>('C-51'!I12/'C-50'!I12)*1000</f>
        <v>2.2431770193036136</v>
      </c>
      <c r="J12" s="246">
        <f>('C-51'!J12/'C-50'!J12)*1000</f>
        <v>2.2928751294874332</v>
      </c>
      <c r="K12" s="246">
        <f>('C-51'!K12/'C-50'!K12)*1000</f>
        <v>2.2808798451272865</v>
      </c>
      <c r="L12" s="246">
        <f>('C-51'!L12/'C-50'!L12)*1000</f>
        <v>2.2192663084049555</v>
      </c>
      <c r="M12" s="246">
        <f>('C-51'!M12/'C-50'!M12)*1000</f>
        <v>2.2117410518274068</v>
      </c>
      <c r="N12" s="246">
        <f>('C-51'!N12/'C-50'!N12)*1000</f>
        <v>2.1891556982396185</v>
      </c>
    </row>
    <row r="13" spans="1:16" ht="15.95" customHeight="1" x14ac:dyDescent="0.15">
      <c r="A13" s="126" t="s">
        <v>23</v>
      </c>
      <c r="B13" s="678">
        <f>('C-51'!B13/'C-50'!B13)*1000</f>
        <v>2.1919369683669241</v>
      </c>
      <c r="C13" s="246">
        <f>('C-51'!C13/'C-50'!C13)*1000</f>
        <v>2.1058846801609308</v>
      </c>
      <c r="D13" s="246">
        <f>('C-51'!D13/'C-50'!D13)*1000</f>
        <v>2.2402955916597826</v>
      </c>
      <c r="E13" s="246">
        <f>('C-51'!E13/'C-50'!E13)*1000</f>
        <v>2.1468383058988221</v>
      </c>
      <c r="F13" s="246">
        <f>('C-51'!F13/'C-50'!F13)*1000</f>
        <v>2.238064875103368</v>
      </c>
      <c r="G13" s="246">
        <f>('C-51'!G13/'C-50'!G13)*1000</f>
        <v>2.2129514478299552</v>
      </c>
      <c r="H13" s="246">
        <f>('C-51'!H13/'C-50'!H13)*1000</f>
        <v>2.1785945442533223</v>
      </c>
      <c r="I13" s="246">
        <f>('C-51'!I13/'C-50'!I13)*1000</f>
        <v>2.1568911914130799</v>
      </c>
      <c r="J13" s="246">
        <f>('C-51'!J13/'C-50'!J13)*1000</f>
        <v>2.1246901214767946</v>
      </c>
      <c r="K13" s="246">
        <f>('C-51'!K13/'C-50'!K13)*1000</f>
        <v>2.1513488561346401</v>
      </c>
      <c r="L13" s="246">
        <f>('C-51'!L13/'C-50'!L13)*1000</f>
        <v>2.2029959416156837</v>
      </c>
      <c r="M13" s="246">
        <f>('C-51'!M13/'C-50'!M13)*1000</f>
        <v>2.3439819609672208</v>
      </c>
      <c r="N13" s="246">
        <f>('C-51'!N13/'C-50'!N13)*1000</f>
        <v>2.2042962231932424</v>
      </c>
    </row>
    <row r="14" spans="1:16" ht="15.95" customHeight="1" x14ac:dyDescent="0.15">
      <c r="A14" s="124" t="s">
        <v>88</v>
      </c>
      <c r="B14" s="678">
        <f>('C-51'!B14/'C-50'!B14)*1000</f>
        <v>2.2480570788724044</v>
      </c>
      <c r="C14" s="246">
        <f>('C-51'!C14/'C-50'!C14)*1000</f>
        <v>2.1361950092880506</v>
      </c>
      <c r="D14" s="246">
        <f>('C-51'!D14/'C-50'!D14)*1000</f>
        <v>2.3035376082129582</v>
      </c>
      <c r="E14" s="246">
        <f>('C-51'!E14/'C-50'!E14)*1000</f>
        <v>2.1842340679334513</v>
      </c>
      <c r="F14" s="246">
        <f>('C-51'!F14/'C-50'!F14)*1000</f>
        <v>2.2947561553663545</v>
      </c>
      <c r="G14" s="246">
        <f>('C-51'!G14/'C-50'!G14)*1000</f>
        <v>2.2427957001843279</v>
      </c>
      <c r="H14" s="246">
        <f>('C-51'!H14/'C-50'!H14)*1000</f>
        <v>2.2317153420656859</v>
      </c>
      <c r="I14" s="246">
        <f>('C-51'!I14/'C-50'!I14)*1000</f>
        <v>2.2059821425574064</v>
      </c>
      <c r="J14" s="246">
        <f>('C-51'!J14/'C-50'!J14)*1000</f>
        <v>2.1814778562140966</v>
      </c>
      <c r="K14" s="246">
        <f>('C-51'!K14/'C-50'!K14)*1000</f>
        <v>2.2242743319587541</v>
      </c>
      <c r="L14" s="246">
        <f>('C-51'!L14/'C-50'!L14)*1000</f>
        <v>2.2417376630630765</v>
      </c>
      <c r="M14" s="246">
        <f>('C-51'!M14/'C-50'!M14)*1000</f>
        <v>2.4729395895388788</v>
      </c>
      <c r="N14" s="246">
        <f>('C-51'!N14/'C-50'!N14)*1000</f>
        <v>2.2585275407451415</v>
      </c>
    </row>
    <row r="15" spans="1:16" ht="15.95" customHeight="1" x14ac:dyDescent="0.15">
      <c r="A15" s="124" t="s">
        <v>89</v>
      </c>
      <c r="B15" s="678">
        <f>('C-51'!B15/'C-50'!B15)*1000</f>
        <v>2.0668684385856761</v>
      </c>
      <c r="C15" s="246">
        <f>('C-51'!C15/'C-50'!C15)*1000</f>
        <v>2.0600799073136367</v>
      </c>
      <c r="D15" s="246">
        <f>('C-51'!D15/'C-50'!D15)*1000</f>
        <v>2.1666148493319453</v>
      </c>
      <c r="E15" s="246">
        <f>('C-51'!E15/'C-50'!E15)*1000</f>
        <v>2.0338646010611674</v>
      </c>
      <c r="F15" s="246">
        <f>('C-51'!F15/'C-50'!F15)*1000</f>
        <v>2.1315263170618404</v>
      </c>
      <c r="G15" s="246">
        <f>('C-51'!G15/'C-50'!G15)*1000</f>
        <v>2.1433476625275243</v>
      </c>
      <c r="H15" s="246">
        <f>('C-51'!H15/'C-50'!H15)*1000</f>
        <v>2.0927640230638063</v>
      </c>
      <c r="I15" s="246">
        <f>('C-51'!I15/'C-50'!I15)*1000</f>
        <v>2.0630582984437948</v>
      </c>
      <c r="J15" s="246">
        <f>('C-51'!J15/'C-50'!J15)*1000</f>
        <v>2.055062214089288</v>
      </c>
      <c r="K15" s="246">
        <f>('C-51'!K15/'C-50'!K15)*1000</f>
        <v>2.0224890794885697</v>
      </c>
      <c r="L15" s="246">
        <f>('C-51'!L15/'C-50'!L15)*1000</f>
        <v>2.008290305085525</v>
      </c>
      <c r="M15" s="246">
        <f>('C-51'!M15/'C-50'!M15)*1000</f>
        <v>2.0160625782227788</v>
      </c>
      <c r="N15" s="246">
        <f>('C-51'!N15/'C-50'!N15)*1000</f>
        <v>2.031029191911244</v>
      </c>
    </row>
    <row r="16" spans="1:16" ht="15.95" customHeight="1" x14ac:dyDescent="0.15">
      <c r="A16" s="124" t="s">
        <v>90</v>
      </c>
      <c r="B16" s="678">
        <f>('C-51'!B16/'C-50'!B16)*1000</f>
        <v>2.1239098572453234</v>
      </c>
      <c r="C16" s="246">
        <f>('C-51'!C16/'C-50'!C16)*1000</f>
        <v>2.0449800828684732</v>
      </c>
      <c r="D16" s="246">
        <f>('C-51'!D16/'C-50'!D16)*1000</f>
        <v>2.1336705289751494</v>
      </c>
      <c r="E16" s="246">
        <f>('C-51'!E16/'C-50'!E16)*1000</f>
        <v>2.1306916258727417</v>
      </c>
      <c r="F16" s="246">
        <f>('C-51'!F16/'C-50'!F16)*1000</f>
        <v>2.1804397371985718</v>
      </c>
      <c r="G16" s="246">
        <f>('C-51'!G16/'C-50'!G16)*1000</f>
        <v>2.1714644054961028</v>
      </c>
      <c r="H16" s="246">
        <f>('C-51'!H16/'C-50'!H16)*1000</f>
        <v>2.0867753481080826</v>
      </c>
      <c r="I16" s="246">
        <f>('C-51'!I16/'C-50'!I16)*1000</f>
        <v>2.0698296528083766</v>
      </c>
      <c r="J16" s="246">
        <f>('C-51'!J16/'C-50'!J16)*1000</f>
        <v>2.0233627100169951</v>
      </c>
      <c r="K16" s="246">
        <f>('C-51'!K16/'C-50'!K16)*1000</f>
        <v>2.0388808263349052</v>
      </c>
      <c r="L16" s="246">
        <f>('C-51'!L16/'C-50'!L16)*1000</f>
        <v>2.2486019427940236</v>
      </c>
      <c r="M16" s="246">
        <f>('C-51'!M16/'C-50'!M16)*1000</f>
        <v>2.208671111447837</v>
      </c>
      <c r="N16" s="246">
        <f>('C-51'!N16/'C-50'!N16)*1000</f>
        <v>2.1755729133044994</v>
      </c>
    </row>
    <row r="17" spans="1:14" ht="15.95" customHeight="1" x14ac:dyDescent="0.15">
      <c r="A17" s="148" t="s">
        <v>27</v>
      </c>
      <c r="B17" s="678">
        <f>('C-51'!B17/'C-50'!B17)*1000</f>
        <v>2.1243422687854672</v>
      </c>
      <c r="C17" s="246">
        <f>('C-51'!C17/'C-50'!C17)*1000</f>
        <v>2.2015953870419791</v>
      </c>
      <c r="D17" s="246">
        <f>('C-51'!D17/'C-50'!D17)*1000</f>
        <v>2.1973973015297896</v>
      </c>
      <c r="E17" s="246">
        <f>('C-51'!E17/'C-50'!E17)*1000</f>
        <v>2.1550974068988333</v>
      </c>
      <c r="F17" s="246">
        <f>('C-51'!F17/'C-50'!F17)*1000</f>
        <v>2.1480372424386953</v>
      </c>
      <c r="G17" s="246">
        <f>('C-51'!G17/'C-50'!G17)*1000</f>
        <v>2.1647552929809879</v>
      </c>
      <c r="H17" s="246">
        <f>('C-51'!H17/'C-50'!H17)*1000</f>
        <v>2.0652097161830816</v>
      </c>
      <c r="I17" s="246">
        <f>('C-51'!I17/'C-50'!I17)*1000</f>
        <v>2.0616515922672112</v>
      </c>
      <c r="J17" s="246">
        <f>('C-51'!J17/'C-50'!J17)*1000</f>
        <v>2.0562780146486466</v>
      </c>
      <c r="K17" s="246">
        <f>('C-51'!K17/'C-50'!K17)*1000</f>
        <v>2.0798717649662368</v>
      </c>
      <c r="L17" s="246">
        <f>('C-51'!L17/'C-50'!L17)*1000</f>
        <v>2.1368285883403959</v>
      </c>
      <c r="M17" s="246">
        <f>('C-51'!M17/'C-50'!M17)*1000</f>
        <v>2.130790276491966</v>
      </c>
      <c r="N17" s="246">
        <f>('C-51'!N17/'C-50'!N17)*1000</f>
        <v>2.1242634802690459</v>
      </c>
    </row>
    <row r="18" spans="1:14" ht="15.95" customHeight="1" x14ac:dyDescent="0.15">
      <c r="A18" s="126" t="s">
        <v>28</v>
      </c>
      <c r="B18" s="678">
        <f>('C-51'!B18/'C-50'!B18)*1000</f>
        <v>2.2789662391673429</v>
      </c>
      <c r="C18" s="246">
        <f>('C-51'!C18/'C-50'!C18)*1000</f>
        <v>2.3545713731718894</v>
      </c>
      <c r="D18" s="246">
        <f>('C-51'!D18/'C-50'!D18)*1000</f>
        <v>2.2179543696195103</v>
      </c>
      <c r="E18" s="246">
        <f>('C-51'!E18/'C-50'!E18)*1000</f>
        <v>2.2099347209339215</v>
      </c>
      <c r="F18" s="246">
        <f>('C-51'!F18/'C-50'!F18)*1000</f>
        <v>2.2923109876516392</v>
      </c>
      <c r="G18" s="246">
        <f>('C-51'!G18/'C-50'!G18)*1000</f>
        <v>2.2481889071610728</v>
      </c>
      <c r="H18" s="246">
        <f>('C-51'!H18/'C-50'!H18)*1000</f>
        <v>2.1976855791533882</v>
      </c>
      <c r="I18" s="246">
        <f>('C-51'!I18/'C-50'!I18)*1000</f>
        <v>2.2678535883592663</v>
      </c>
      <c r="J18" s="246">
        <f>('C-51'!J18/'C-50'!J18)*1000</f>
        <v>2.2880824167074763</v>
      </c>
      <c r="K18" s="246">
        <f>('C-51'!K18/'C-50'!K18)*1000</f>
        <v>2.27500463588835</v>
      </c>
      <c r="L18" s="246">
        <f>('C-51'!L18/'C-50'!L18)*1000</f>
        <v>2.310954442198208</v>
      </c>
      <c r="M18" s="246">
        <f>('C-51'!M18/'C-50'!M18)*1000</f>
        <v>2.248450365140751</v>
      </c>
      <c r="N18" s="246">
        <f>('C-51'!N18/'C-50'!N18)*1000</f>
        <v>2.3922186720579108</v>
      </c>
    </row>
    <row r="19" spans="1:14" ht="15.95" customHeight="1" x14ac:dyDescent="0.15">
      <c r="A19" s="126" t="s">
        <v>29</v>
      </c>
      <c r="B19" s="678">
        <f>('C-51'!B19/'C-50'!B19)*1000</f>
        <v>2.2720567723802931</v>
      </c>
      <c r="C19" s="246">
        <f>('C-51'!C19/'C-50'!C19)*1000</f>
        <v>2.3111788764273618</v>
      </c>
      <c r="D19" s="246">
        <f>('C-51'!D19/'C-50'!D19)*1000</f>
        <v>2.2375629017034044</v>
      </c>
      <c r="E19" s="246">
        <f>('C-51'!E19/'C-50'!E19)*1000</f>
        <v>2.2144672587571073</v>
      </c>
      <c r="F19" s="246">
        <f>('C-51'!F19/'C-50'!F19)*1000</f>
        <v>2.2071845909336698</v>
      </c>
      <c r="G19" s="246">
        <f>('C-51'!G19/'C-50'!G19)*1000</f>
        <v>2.2328726443785381</v>
      </c>
      <c r="H19" s="246">
        <f>('C-51'!H19/'C-50'!H19)*1000</f>
        <v>2.3282518917077235</v>
      </c>
      <c r="I19" s="246">
        <f>('C-51'!I19/'C-50'!I19)*1000</f>
        <v>2.2885181000977886</v>
      </c>
      <c r="J19" s="246">
        <f>('C-51'!J19/'C-50'!J19)*1000</f>
        <v>2.3437171396395722</v>
      </c>
      <c r="K19" s="246">
        <f>('C-51'!K19/'C-50'!K19)*1000</f>
        <v>2.3441094386458965</v>
      </c>
      <c r="L19" s="246">
        <f>('C-51'!L19/'C-50'!L19)*1000</f>
        <v>2.2956146143178167</v>
      </c>
      <c r="M19" s="246">
        <f>('C-51'!M19/'C-50'!M19)*1000</f>
        <v>2.2438060692136008</v>
      </c>
      <c r="N19" s="246">
        <f>('C-51'!N19/'C-50'!N19)*1000</f>
        <v>2.2250956292841808</v>
      </c>
    </row>
    <row r="20" spans="1:14" ht="15.95" customHeight="1" x14ac:dyDescent="0.15">
      <c r="A20" s="148" t="s">
        <v>30</v>
      </c>
      <c r="B20" s="678">
        <f>('C-51'!B20/'C-50'!B20)*1000</f>
        <v>2.1989501101098625</v>
      </c>
      <c r="C20" s="246">
        <f>('C-51'!C20/'C-50'!C20)*1000</f>
        <v>2.1748022330619072</v>
      </c>
      <c r="D20" s="246">
        <f>('C-51'!D20/'C-50'!D20)*1000</f>
        <v>2.209529403197648</v>
      </c>
      <c r="E20" s="246">
        <f>('C-51'!E20/'C-50'!E20)*1000</f>
        <v>2.1630374376627741</v>
      </c>
      <c r="F20" s="246">
        <f>('C-51'!F20/'C-50'!F20)*1000</f>
        <v>2.1686482159921123</v>
      </c>
      <c r="G20" s="246">
        <f>('C-51'!G20/'C-50'!G20)*1000</f>
        <v>2.1679764427451889</v>
      </c>
      <c r="H20" s="246">
        <f>('C-51'!H20/'C-50'!H20)*1000</f>
        <v>2.1822178551418894</v>
      </c>
      <c r="I20" s="246">
        <f>('C-51'!I20/'C-50'!I20)*1000</f>
        <v>2.1868424000446955</v>
      </c>
      <c r="J20" s="246">
        <f>('C-51'!J20/'C-50'!J20)*1000</f>
        <v>2.2175470652559182</v>
      </c>
      <c r="K20" s="246">
        <f>('C-51'!K20/'C-50'!K20)*1000</f>
        <v>2.2059101039997402</v>
      </c>
      <c r="L20" s="246">
        <f>('C-51'!L20/'C-50'!L20)*1000</f>
        <v>2.2824443423081937</v>
      </c>
      <c r="M20" s="246">
        <f>('C-51'!M20/'C-50'!M20)*1000</f>
        <v>2.2931869593192644</v>
      </c>
      <c r="N20" s="246">
        <f>('C-51'!N20/'C-50'!N20)*1000</f>
        <v>2.1605104407761262</v>
      </c>
    </row>
    <row r="21" spans="1:14" ht="15.95" customHeight="1" x14ac:dyDescent="0.15">
      <c r="A21" s="148" t="s">
        <v>31</v>
      </c>
      <c r="B21" s="678">
        <f>('C-51'!B21/'C-50'!B21)*1000</f>
        <v>2.131098393587767</v>
      </c>
      <c r="C21" s="246">
        <f>('C-51'!C21/'C-50'!C21)*1000</f>
        <v>2.1494874053833852</v>
      </c>
      <c r="D21" s="246">
        <f>('C-51'!D21/'C-50'!D21)*1000</f>
        <v>2.1749426406054662</v>
      </c>
      <c r="E21" s="246">
        <f>('C-51'!E21/'C-50'!E21)*1000</f>
        <v>2.0228705638058635</v>
      </c>
      <c r="F21" s="246">
        <f>('C-51'!F21/'C-50'!F21)*1000</f>
        <v>2.0469097444418547</v>
      </c>
      <c r="G21" s="246">
        <f>('C-51'!G21/'C-50'!G21)*1000</f>
        <v>2.0613778851024955</v>
      </c>
      <c r="H21" s="246">
        <f>('C-51'!H21/'C-50'!H21)*1000</f>
        <v>2.0250605084499349</v>
      </c>
      <c r="I21" s="246">
        <f>('C-51'!I21/'C-50'!I21)*1000</f>
        <v>2.0483211205550345</v>
      </c>
      <c r="J21" s="246">
        <f>('C-51'!J21/'C-50'!J21)*1000</f>
        <v>2.1248309245427914</v>
      </c>
      <c r="K21" s="246">
        <f>('C-51'!K21/'C-50'!K21)*1000</f>
        <v>2.2522036805869328</v>
      </c>
      <c r="L21" s="246">
        <f>('C-51'!L21/'C-50'!L21)*1000</f>
        <v>2.3241201807140612</v>
      </c>
      <c r="M21" s="246">
        <f>('C-51'!M21/'C-50'!M21)*1000</f>
        <v>2.1955671344188676</v>
      </c>
      <c r="N21" s="246">
        <f>('C-51'!N21/'C-50'!N21)*1000</f>
        <v>2.2086015208287013</v>
      </c>
    </row>
    <row r="22" spans="1:14" ht="15.95" customHeight="1" x14ac:dyDescent="0.15">
      <c r="A22" s="148" t="s">
        <v>32</v>
      </c>
      <c r="B22" s="678">
        <f>('C-51'!B22/'C-50'!B22)*1000</f>
        <v>2.2049239218398093</v>
      </c>
      <c r="C22" s="246">
        <f>('C-51'!C22/'C-50'!C22)*1000</f>
        <v>2.175916936554573</v>
      </c>
      <c r="D22" s="246">
        <f>('C-51'!D22/'C-50'!D22)*1000</f>
        <v>2.1213797267733931</v>
      </c>
      <c r="E22" s="246">
        <f>('C-51'!E22/'C-50'!E22)*1000</f>
        <v>2.1558563705115001</v>
      </c>
      <c r="F22" s="246">
        <f>('C-51'!F22/'C-50'!F22)*1000</f>
        <v>2.1780309647249974</v>
      </c>
      <c r="G22" s="246">
        <f>('C-51'!G22/'C-50'!G22)*1000</f>
        <v>2.1822597103667318</v>
      </c>
      <c r="H22" s="246">
        <f>('C-51'!H22/'C-50'!H22)*1000</f>
        <v>2.1714032467648048</v>
      </c>
      <c r="I22" s="246">
        <f>('C-51'!I22/'C-50'!I22)*1000</f>
        <v>2.2121192814461557</v>
      </c>
      <c r="J22" s="246">
        <f>('C-51'!J22/'C-50'!J22)*1000</f>
        <v>2.2380770384076207</v>
      </c>
      <c r="K22" s="246">
        <f>('C-51'!K22/'C-50'!K22)*1000</f>
        <v>2.2401230121349807</v>
      </c>
      <c r="L22" s="246">
        <f>('C-51'!L22/'C-50'!L22)*1000</f>
        <v>2.224587576290399</v>
      </c>
      <c r="M22" s="246">
        <f>('C-51'!M22/'C-50'!M22)*1000</f>
        <v>2.2365412530061048</v>
      </c>
      <c r="N22" s="246">
        <f>('C-51'!N22/'C-50'!N22)*1000</f>
        <v>2.2380324742701703</v>
      </c>
    </row>
    <row r="23" spans="1:14" ht="15.95" customHeight="1" x14ac:dyDescent="0.15">
      <c r="A23" s="148" t="s">
        <v>33</v>
      </c>
      <c r="B23" s="678">
        <f>('C-51'!B23/'C-50'!B23)*1000</f>
        <v>2.2242864341515287</v>
      </c>
      <c r="C23" s="246">
        <f>('C-51'!C23/'C-50'!C23)*1000</f>
        <v>2.1838821308867531</v>
      </c>
      <c r="D23" s="246">
        <f>('C-51'!D23/'C-50'!D23)*1000</f>
        <v>2.1724207856217932</v>
      </c>
      <c r="E23" s="246">
        <f>('C-51'!E23/'C-50'!E23)*1000</f>
        <v>2.1818382110683721</v>
      </c>
      <c r="F23" s="246">
        <f>('C-51'!F23/'C-50'!F23)*1000</f>
        <v>2.1775692134285483</v>
      </c>
      <c r="G23" s="246">
        <f>('C-51'!G23/'C-50'!G23)*1000</f>
        <v>2.1650745770007251</v>
      </c>
      <c r="H23" s="246">
        <f>('C-51'!H23/'C-50'!H23)*1000</f>
        <v>2.2288617813781295</v>
      </c>
      <c r="I23" s="246">
        <f>('C-51'!I23/'C-50'!I23)*1000</f>
        <v>2.2338952858282308</v>
      </c>
      <c r="J23" s="246">
        <f>('C-51'!J23/'C-50'!J23)*1000</f>
        <v>2.2635961612553084</v>
      </c>
      <c r="K23" s="246">
        <f>('C-51'!K23/'C-50'!K23)*1000</f>
        <v>2.2792586003231903</v>
      </c>
      <c r="L23" s="246">
        <f>('C-51'!L23/'C-50'!L23)*1000</f>
        <v>2.2787180939934175</v>
      </c>
      <c r="M23" s="246">
        <f>('C-51'!M23/'C-50'!M23)*1000</f>
        <v>2.212314594172013</v>
      </c>
      <c r="N23" s="246">
        <f>('C-51'!N23/'C-50'!N23)*1000</f>
        <v>2.333618702344328</v>
      </c>
    </row>
    <row r="24" spans="1:14" ht="15.95" customHeight="1" x14ac:dyDescent="0.15">
      <c r="A24" s="148" t="s">
        <v>34</v>
      </c>
      <c r="B24" s="678">
        <f>('C-51'!B24/'C-50'!B24)*1000</f>
        <v>2.1397510564681124</v>
      </c>
      <c r="C24" s="246">
        <f>('C-51'!C24/'C-50'!C24)*1000</f>
        <v>2.1606618323289855</v>
      </c>
      <c r="D24" s="246">
        <f>('C-51'!D24/'C-50'!D24)*1000</f>
        <v>2.1403915556672435</v>
      </c>
      <c r="E24" s="246">
        <f>('C-51'!E24/'C-50'!E24)*1000</f>
        <v>2.1155088524045609</v>
      </c>
      <c r="F24" s="246">
        <f>('C-51'!F24/'C-50'!F24)*1000</f>
        <v>2.1329156001683969</v>
      </c>
      <c r="G24" s="246">
        <f>('C-51'!G24/'C-50'!G24)*1000</f>
        <v>2.1342709623707656</v>
      </c>
      <c r="H24" s="246">
        <f>('C-51'!H24/'C-50'!H24)*1000</f>
        <v>2.0797244684835503</v>
      </c>
      <c r="I24" s="246">
        <f>('C-51'!I24/'C-50'!I24)*1000</f>
        <v>2.0730391449165921</v>
      </c>
      <c r="J24" s="246">
        <f>('C-51'!J24/'C-50'!J24)*1000</f>
        <v>2.0247483367876944</v>
      </c>
      <c r="K24" s="246">
        <f>('C-51'!K24/'C-50'!K24)*1000</f>
        <v>2.0637139052509084</v>
      </c>
      <c r="L24" s="246">
        <f>('C-51'!L24/'C-50'!L24)*1000</f>
        <v>2.2798620393614359</v>
      </c>
      <c r="M24" s="246">
        <f>('C-51'!M24/'C-50'!M24)*1000</f>
        <v>2.2913141203276064</v>
      </c>
      <c r="N24" s="246">
        <f>('C-51'!N24/'C-50'!N24)*1000</f>
        <v>2.2205515428586939</v>
      </c>
    </row>
    <row r="25" spans="1:14" ht="15.95" customHeight="1" x14ac:dyDescent="0.15">
      <c r="A25" s="126" t="s">
        <v>35</v>
      </c>
      <c r="B25" s="678">
        <f>('C-51'!B25/'C-50'!B25)*1000</f>
        <v>2.2843960289250704</v>
      </c>
      <c r="C25" s="246">
        <f>('C-51'!C25/'C-50'!C25)*1000</f>
        <v>2.3803621894337228</v>
      </c>
      <c r="D25" s="246">
        <f>('C-51'!D25/'C-50'!D25)*1000</f>
        <v>2.1931524396207602</v>
      </c>
      <c r="E25" s="246">
        <f>('C-51'!E25/'C-50'!E25)*1000</f>
        <v>2.2245454115232639</v>
      </c>
      <c r="F25" s="246">
        <f>('C-51'!F25/'C-50'!F25)*1000</f>
        <v>2.2725410114134004</v>
      </c>
      <c r="G25" s="246">
        <f>('C-51'!G25/'C-50'!G25)*1000</f>
        <v>2.2384996375716311</v>
      </c>
      <c r="H25" s="246">
        <f>('C-51'!H25/'C-50'!H25)*1000</f>
        <v>2.255100690623705</v>
      </c>
      <c r="I25" s="246">
        <f>('C-51'!I25/'C-50'!I25)*1000</f>
        <v>2.4333144134878233</v>
      </c>
      <c r="J25" s="246">
        <f>('C-51'!J25/'C-50'!J25)*1000</f>
        <v>2.297647506989847</v>
      </c>
      <c r="K25" s="246">
        <f>('C-51'!K25/'C-50'!K25)*1000</f>
        <v>2.282201744877304</v>
      </c>
      <c r="L25" s="246">
        <f>('C-51'!L25/'C-50'!L25)*1000</f>
        <v>2.2866084427742051</v>
      </c>
      <c r="M25" s="246">
        <f>('C-51'!M25/'C-50'!M25)*1000</f>
        <v>2.2342632086091498</v>
      </c>
      <c r="N25" s="246">
        <f>('C-51'!N25/'C-50'!N25)*1000</f>
        <v>2.3049088010507326</v>
      </c>
    </row>
    <row r="26" spans="1:14" ht="15.95" customHeight="1" x14ac:dyDescent="0.15">
      <c r="A26" s="148" t="s">
        <v>36</v>
      </c>
      <c r="B26" s="678">
        <f>('C-51'!B26/'C-50'!B26)*1000</f>
        <v>2.0995030818006839</v>
      </c>
      <c r="C26" s="246">
        <f>('C-51'!C26/'C-50'!C26)*1000</f>
        <v>1.8997646719337855</v>
      </c>
      <c r="D26" s="246">
        <f>('C-51'!D26/'C-50'!D26)*1000</f>
        <v>1.9816829931210109</v>
      </c>
      <c r="E26" s="246">
        <f>('C-51'!E26/'C-50'!E26)*1000</f>
        <v>2.0323601867118097</v>
      </c>
      <c r="F26" s="246">
        <f>('C-51'!F26/'C-50'!F26)*1000</f>
        <v>2.1834017932941414</v>
      </c>
      <c r="G26" s="246">
        <f>('C-51'!G26/'C-50'!G26)*1000</f>
        <v>2.0191321534894029</v>
      </c>
      <c r="H26" s="246">
        <f>('C-51'!H26/'C-50'!H26)*1000</f>
        <v>2.0192511077136084</v>
      </c>
      <c r="I26" s="246">
        <f>('C-51'!I26/'C-50'!I26)*1000</f>
        <v>1.9624943845805518</v>
      </c>
      <c r="J26" s="246">
        <f>('C-51'!J26/'C-50'!J26)*1000</f>
        <v>1.8788099153975384</v>
      </c>
      <c r="K26" s="246">
        <f>('C-51'!K26/'C-50'!K26)*1000</f>
        <v>2.1203623780561656</v>
      </c>
      <c r="L26" s="246">
        <f>('C-51'!L26/'C-50'!L26)*1000</f>
        <v>2.2814480529663101</v>
      </c>
      <c r="M26" s="246">
        <f>('C-51'!M26/'C-50'!M26)*1000</f>
        <v>2.8719678484283051</v>
      </c>
      <c r="N26" s="246">
        <f>('C-51'!N26/'C-50'!N26)*1000</f>
        <v>2.1380412385584728</v>
      </c>
    </row>
    <row r="27" spans="1:14" ht="15.95" customHeight="1" x14ac:dyDescent="0.15">
      <c r="A27" s="148" t="s">
        <v>37</v>
      </c>
      <c r="B27" s="678">
        <f>('C-51'!B27/'C-50'!B27)*1000</f>
        <v>2.231240316896745</v>
      </c>
      <c r="C27" s="246">
        <f>('C-51'!C27/'C-50'!C27)*1000</f>
        <v>2.1736931034628655</v>
      </c>
      <c r="D27" s="246">
        <f>('C-51'!D27/'C-50'!D27)*1000</f>
        <v>2.1901854763895208</v>
      </c>
      <c r="E27" s="246">
        <f>('C-51'!E27/'C-50'!E27)*1000</f>
        <v>2.2234564281995262</v>
      </c>
      <c r="F27" s="246">
        <f>('C-51'!F27/'C-50'!F27)*1000</f>
        <v>2.2124880300995433</v>
      </c>
      <c r="G27" s="246">
        <f>('C-51'!G27/'C-50'!G27)*1000</f>
        <v>2.1801133778136546</v>
      </c>
      <c r="H27" s="246">
        <f>('C-51'!H27/'C-50'!H27)*1000</f>
        <v>2.1815338947508067</v>
      </c>
      <c r="I27" s="246">
        <f>('C-51'!I27/'C-50'!I27)*1000</f>
        <v>2.2003445446172036</v>
      </c>
      <c r="J27" s="246">
        <f>('C-51'!J27/'C-50'!J27)*1000</f>
        <v>2.2532964280702061</v>
      </c>
      <c r="K27" s="246">
        <f>('C-51'!K27/'C-50'!K27)*1000</f>
        <v>2.2766467660632252</v>
      </c>
      <c r="L27" s="246">
        <f>('C-51'!L27/'C-50'!L27)*1000</f>
        <v>2.296313671364659</v>
      </c>
      <c r="M27" s="246">
        <f>('C-51'!M27/'C-50'!M27)*1000</f>
        <v>2.3166363060006891</v>
      </c>
      <c r="N27" s="246">
        <f>('C-51'!N27/'C-50'!N27)*1000</f>
        <v>2.3018204333524594</v>
      </c>
    </row>
    <row r="28" spans="1:14" ht="15.95" customHeight="1" x14ac:dyDescent="0.15">
      <c r="A28" s="148" t="s">
        <v>38</v>
      </c>
      <c r="B28" s="678">
        <f>('C-51'!B28/'C-50'!B28)*1000</f>
        <v>2.1508176076978454</v>
      </c>
      <c r="C28" s="246">
        <f>('C-51'!C28/'C-50'!C28)*1000</f>
        <v>2.2639771883332682</v>
      </c>
      <c r="D28" s="246">
        <f>('C-51'!D28/'C-50'!D28)*1000</f>
        <v>2.2327385992511339</v>
      </c>
      <c r="E28" s="246">
        <f>('C-51'!E28/'C-50'!E28)*1000</f>
        <v>2.193928568785668</v>
      </c>
      <c r="F28" s="246">
        <f>('C-51'!F28/'C-50'!F28)*1000</f>
        <v>2.1380494128422027</v>
      </c>
      <c r="G28" s="246">
        <f>('C-51'!G28/'C-50'!G28)*1000</f>
        <v>2.1253799964271995</v>
      </c>
      <c r="H28" s="246">
        <f>('C-51'!H28/'C-50'!H28)*1000</f>
        <v>2.0511810789381237</v>
      </c>
      <c r="I28" s="246">
        <f>('C-51'!I28/'C-50'!I28)*1000</f>
        <v>2.0592309358339684</v>
      </c>
      <c r="J28" s="246">
        <f>('C-51'!J28/'C-50'!J28)*1000</f>
        <v>2.0427573088174422</v>
      </c>
      <c r="K28" s="246">
        <f>('C-51'!K28/'C-50'!K28)*1000</f>
        <v>2.0666305179808382</v>
      </c>
      <c r="L28" s="246">
        <f>('C-51'!L28/'C-50'!L28)*1000</f>
        <v>2.0950124338434151</v>
      </c>
      <c r="M28" s="246">
        <f>('C-51'!M28/'C-50'!M28)*1000</f>
        <v>2.1367849245051893</v>
      </c>
      <c r="N28" s="246">
        <f>('C-51'!N28/'C-50'!N28)*1000</f>
        <v>2.3927069415534223</v>
      </c>
    </row>
    <row r="29" spans="1:14" ht="15.95" customHeight="1" x14ac:dyDescent="0.15">
      <c r="A29" s="126" t="s">
        <v>39</v>
      </c>
      <c r="B29" s="678">
        <f>('C-51'!B29/'C-50'!B29)*1000</f>
        <v>2.1169713171682627</v>
      </c>
      <c r="C29" s="246">
        <f>('C-51'!C29/'C-50'!C29)*1000</f>
        <v>1.9348599215395441</v>
      </c>
      <c r="D29" s="246">
        <f>('C-51'!D29/'C-50'!D29)*1000</f>
        <v>2.0029268996786391</v>
      </c>
      <c r="E29" s="246">
        <f>('C-51'!E29/'C-50'!E29)*1000</f>
        <v>2.004516613736214</v>
      </c>
      <c r="F29" s="246">
        <f>('C-51'!F29/'C-50'!F29)*1000</f>
        <v>2.0788475129119823</v>
      </c>
      <c r="G29" s="246">
        <f>('C-51'!G29/'C-50'!G29)*1000</f>
        <v>2.0197319962010005</v>
      </c>
      <c r="H29" s="246">
        <f>('C-51'!H29/'C-50'!H29)*1000</f>
        <v>1.9631535824873969</v>
      </c>
      <c r="I29" s="246">
        <f>('C-51'!I29/'C-50'!I29)*1000</f>
        <v>2.1579196666292244</v>
      </c>
      <c r="J29" s="246">
        <f>('C-51'!J29/'C-50'!J29)*1000</f>
        <v>2.1868245942329327</v>
      </c>
      <c r="K29" s="246">
        <f>('C-51'!K29/'C-50'!K29)*1000</f>
        <v>2.2624316155798052</v>
      </c>
      <c r="L29" s="246">
        <f>('C-51'!L29/'C-50'!L29)*1000</f>
        <v>2.2803080841773307</v>
      </c>
      <c r="M29" s="246">
        <f>('C-51'!M29/'C-50'!M29)*1000</f>
        <v>2.3056034064961084</v>
      </c>
      <c r="N29" s="246">
        <f>('C-51'!N29/'C-50'!N29)*1000</f>
        <v>2.314945317313617</v>
      </c>
    </row>
    <row r="30" spans="1:14" ht="15.95" customHeight="1" x14ac:dyDescent="0.15">
      <c r="A30" s="124" t="s">
        <v>91</v>
      </c>
      <c r="B30" s="678">
        <f>('C-51'!B30/'C-50'!B30)*1000</f>
        <v>2.1153484864813898</v>
      </c>
      <c r="C30" s="246">
        <f>('C-51'!C30/'C-50'!C30)*1000</f>
        <v>1.9009579727647219</v>
      </c>
      <c r="D30" s="246">
        <f>('C-51'!D30/'C-50'!D30)*1000</f>
        <v>1.9949738797062277</v>
      </c>
      <c r="E30" s="246">
        <f>('C-51'!E30/'C-50'!E30)*1000</f>
        <v>1.940844489585569</v>
      </c>
      <c r="F30" s="246">
        <f>('C-51'!F30/'C-50'!F30)*1000</f>
        <v>2.0517460731319912</v>
      </c>
      <c r="G30" s="246">
        <f>('C-51'!G30/'C-50'!G30)*1000</f>
        <v>2.005807559569535</v>
      </c>
      <c r="H30" s="246">
        <f>('C-51'!H30/'C-50'!H30)*1000</f>
        <v>1.9357600544491076</v>
      </c>
      <c r="I30" s="246">
        <f>('C-51'!I30/'C-50'!I30)*1000</f>
        <v>2.1186100042027594</v>
      </c>
      <c r="J30" s="246">
        <f>('C-51'!J30/'C-50'!J30)*1000</f>
        <v>2.2214565726380004</v>
      </c>
      <c r="K30" s="246">
        <f>('C-51'!K30/'C-50'!K30)*1000</f>
        <v>2.2939282401053136</v>
      </c>
      <c r="L30" s="246">
        <f>('C-51'!L30/'C-50'!L30)*1000</f>
        <v>2.3357038643127277</v>
      </c>
      <c r="M30" s="246">
        <f>('C-51'!M30/'C-50'!M30)*1000</f>
        <v>2.3820574205282177</v>
      </c>
      <c r="N30" s="246">
        <f>('C-51'!N30/'C-50'!N30)*1000</f>
        <v>2.3618489002231433</v>
      </c>
    </row>
    <row r="31" spans="1:14" ht="15.95" customHeight="1" x14ac:dyDescent="0.15">
      <c r="A31" s="124" t="s">
        <v>92</v>
      </c>
      <c r="B31" s="678">
        <f>('C-51'!B31/'C-50'!B31)*1000</f>
        <v>2.1195381747910309</v>
      </c>
      <c r="C31" s="246">
        <f>('C-51'!C31/'C-50'!C31)*1000</f>
        <v>1.9896023012539863</v>
      </c>
      <c r="D31" s="246">
        <f>('C-51'!D31/'C-50'!D31)*1000</f>
        <v>2.0157802702606142</v>
      </c>
      <c r="E31" s="246">
        <f>('C-51'!E31/'C-50'!E31)*1000</f>
        <v>2.1319405872490438</v>
      </c>
      <c r="F31" s="246">
        <f>('C-51'!F31/'C-50'!F31)*1000</f>
        <v>2.1204330816125787</v>
      </c>
      <c r="G31" s="246">
        <f>('C-51'!G31/'C-50'!G31)*1000</f>
        <v>2.0392229088964977</v>
      </c>
      <c r="H31" s="246">
        <f>('C-51'!H31/'C-50'!H31)*1000</f>
        <v>2.0056965451957161</v>
      </c>
      <c r="I31" s="246">
        <f>('C-51'!I31/'C-50'!I31)*1000</f>
        <v>2.2176043398372562</v>
      </c>
      <c r="J31" s="246">
        <f>('C-51'!J31/'C-50'!J31)*1000</f>
        <v>2.1295335321170463</v>
      </c>
      <c r="K31" s="246">
        <f>('C-51'!K31/'C-50'!K31)*1000</f>
        <v>2.215574990511052</v>
      </c>
      <c r="L31" s="246">
        <f>('C-51'!L31/'C-50'!L31)*1000</f>
        <v>2.1916864999176737</v>
      </c>
      <c r="M31" s="246">
        <f>('C-51'!M31/'C-50'!M31)*1000</f>
        <v>2.1846157072454648</v>
      </c>
      <c r="N31" s="246">
        <f>('C-51'!N31/'C-50'!N31)*1000</f>
        <v>2.2434017310123502</v>
      </c>
    </row>
    <row r="32" spans="1:14" ht="15.95" customHeight="1" x14ac:dyDescent="0.15">
      <c r="A32" s="148" t="s">
        <v>42</v>
      </c>
      <c r="B32" s="678">
        <f>('C-51'!B32/'C-50'!B32)*1000</f>
        <v>2.1857722237136055</v>
      </c>
      <c r="C32" s="246">
        <f>('C-51'!C32/'C-50'!C32)*1000</f>
        <v>2.1688472956255538</v>
      </c>
      <c r="D32" s="246">
        <f>('C-51'!D32/'C-50'!D32)*1000</f>
        <v>2.136011297808452</v>
      </c>
      <c r="E32" s="246">
        <f>('C-51'!E32/'C-50'!E32)*1000</f>
        <v>2.1287381543008799</v>
      </c>
      <c r="F32" s="246">
        <f>('C-51'!F32/'C-50'!F32)*1000</f>
        <v>2.136585071380908</v>
      </c>
      <c r="G32" s="246">
        <f>('C-51'!G32/'C-50'!G32)*1000</f>
        <v>2.1479704296018753</v>
      </c>
      <c r="H32" s="246">
        <f>('C-51'!H32/'C-50'!H32)*1000</f>
        <v>2.1586060013835904</v>
      </c>
      <c r="I32" s="246">
        <f>('C-51'!I32/'C-50'!I32)*1000</f>
        <v>2.2456599588017223</v>
      </c>
      <c r="J32" s="246">
        <f>('C-51'!J32/'C-50'!J32)*1000</f>
        <v>2.1843673278893605</v>
      </c>
      <c r="K32" s="246">
        <f>('C-51'!K32/'C-50'!K32)*1000</f>
        <v>2.1846818529431151</v>
      </c>
      <c r="L32" s="246">
        <f>('C-51'!L32/'C-50'!L32)*1000</f>
        <v>2.2201457909153102</v>
      </c>
      <c r="M32" s="246">
        <f>('C-51'!M32/'C-50'!M32)*1000</f>
        <v>2.3171843949067457</v>
      </c>
      <c r="N32" s="246">
        <f>('C-51'!N32/'C-50'!N32)*1000</f>
        <v>2.1529546377988407</v>
      </c>
    </row>
    <row r="33" spans="1:14" ht="15.95" customHeight="1" x14ac:dyDescent="0.15">
      <c r="A33" s="148" t="s">
        <v>43</v>
      </c>
      <c r="B33" s="678">
        <f>('C-51'!B33/'C-50'!B33)*1000</f>
        <v>2.0597236080032642</v>
      </c>
      <c r="C33" s="246">
        <f>('C-51'!C33/'C-50'!C33)*1000</f>
        <v>2.0774230975408283</v>
      </c>
      <c r="D33" s="246">
        <f>('C-51'!D33/'C-50'!D33)*1000</f>
        <v>2.0630483056226492</v>
      </c>
      <c r="E33" s="246">
        <f>('C-51'!E33/'C-50'!E33)*1000</f>
        <v>2.1083095252490809</v>
      </c>
      <c r="F33" s="246">
        <f>('C-51'!F33/'C-50'!F33)*1000</f>
        <v>2.0568467421804066</v>
      </c>
      <c r="G33" s="246">
        <f>('C-51'!G33/'C-50'!G33)*1000</f>
        <v>2.0267700615396649</v>
      </c>
      <c r="H33" s="246">
        <f>('C-51'!H33/'C-50'!H33)*1000</f>
        <v>1.9279435377083651</v>
      </c>
      <c r="I33" s="246">
        <f>('C-51'!I33/'C-50'!I33)*1000</f>
        <v>1.8226747431975441</v>
      </c>
      <c r="J33" s="246">
        <f>('C-51'!J33/'C-50'!J33)*1000</f>
        <v>2.1232210034019636</v>
      </c>
      <c r="K33" s="246">
        <f>('C-51'!K33/'C-50'!K33)*1000</f>
        <v>2.1361835571736028</v>
      </c>
      <c r="L33" s="246">
        <f>('C-51'!L33/'C-50'!L33)*1000</f>
        <v>2.1358845942740143</v>
      </c>
      <c r="M33" s="246">
        <f>('C-51'!M33/'C-50'!M33)*1000</f>
        <v>2.1233886991257807</v>
      </c>
      <c r="N33" s="246">
        <f>('C-51'!N33/'C-50'!N33)*1000</f>
        <v>2.1708129905187206</v>
      </c>
    </row>
    <row r="34" spans="1:14" ht="15.95" customHeight="1" x14ac:dyDescent="0.15">
      <c r="A34" s="126" t="s">
        <v>44</v>
      </c>
      <c r="B34" s="678">
        <f>('C-51'!B34/'C-50'!B34)*1000</f>
        <v>2.2649660270336125</v>
      </c>
      <c r="C34" s="246">
        <f>('C-51'!C34/'C-50'!C34)*1000</f>
        <v>2.3193474601280126</v>
      </c>
      <c r="D34" s="246">
        <f>('C-51'!D34/'C-50'!D34)*1000</f>
        <v>2.2358888426687167</v>
      </c>
      <c r="E34" s="246">
        <f>('C-51'!E34/'C-50'!E34)*1000</f>
        <v>2.2594074459769371</v>
      </c>
      <c r="F34" s="246">
        <f>('C-51'!F34/'C-50'!F34)*1000</f>
        <v>2.360175350073729</v>
      </c>
      <c r="G34" s="246">
        <f>('C-51'!G34/'C-50'!G34)*1000</f>
        <v>2.3146364015077849</v>
      </c>
      <c r="H34" s="246">
        <f>('C-51'!H34/'C-50'!H34)*1000</f>
        <v>2.3267516729454654</v>
      </c>
      <c r="I34" s="246">
        <f>('C-51'!I34/'C-50'!I34)*1000</f>
        <v>2.1952386075888231</v>
      </c>
      <c r="J34" s="246">
        <f>('C-51'!J34/'C-50'!J34)*1000</f>
        <v>2.2060696504620223</v>
      </c>
      <c r="K34" s="246">
        <f>('C-51'!K34/'C-50'!K34)*1000</f>
        <v>2.202775565401625</v>
      </c>
      <c r="L34" s="246">
        <f>('C-51'!L34/'C-50'!L34)*1000</f>
        <v>2.2578760570307352</v>
      </c>
      <c r="M34" s="246">
        <f>('C-51'!M34/'C-50'!M34)*1000</f>
        <v>2.1927963767821881</v>
      </c>
      <c r="N34" s="246">
        <f>('C-51'!N34/'C-50'!N34)*1000</f>
        <v>2.2929583775244957</v>
      </c>
    </row>
    <row r="35" spans="1:14" ht="15.95" customHeight="1" x14ac:dyDescent="0.15">
      <c r="A35" s="126" t="s">
        <v>45</v>
      </c>
      <c r="B35" s="678">
        <f>('C-51'!B35/'C-50'!B35)*1000</f>
        <v>2.2161298881534863</v>
      </c>
      <c r="C35" s="246">
        <f>('C-51'!C35/'C-50'!C35)*1000</f>
        <v>2.2320547574735414</v>
      </c>
      <c r="D35" s="246">
        <f>('C-51'!D35/'C-50'!D35)*1000</f>
        <v>2.0904158200904024</v>
      </c>
      <c r="E35" s="246">
        <f>('C-51'!E35/'C-50'!E35)*1000</f>
        <v>2.2229778236949818</v>
      </c>
      <c r="F35" s="246">
        <f>('C-51'!F35/'C-50'!F35)*1000</f>
        <v>2.1538246503237661</v>
      </c>
      <c r="G35" s="246">
        <f>('C-51'!G35/'C-50'!G35)*1000</f>
        <v>2.1819036464927177</v>
      </c>
      <c r="H35" s="246">
        <f>('C-51'!H35/'C-50'!H35)*1000</f>
        <v>2.1924703045641833</v>
      </c>
      <c r="I35" s="246">
        <f>('C-51'!I35/'C-50'!I35)*1000</f>
        <v>2.2161709921974628</v>
      </c>
      <c r="J35" s="246">
        <f>('C-51'!J35/'C-50'!J35)*1000</f>
        <v>2.2585046694540885</v>
      </c>
      <c r="K35" s="246">
        <f>('C-51'!K35/'C-50'!K35)*1000</f>
        <v>2.2560707073324959</v>
      </c>
      <c r="L35" s="246">
        <f>('C-51'!L35/'C-50'!L35)*1000</f>
        <v>2.2633517060959787</v>
      </c>
      <c r="M35" s="246">
        <f>('C-51'!M35/'C-50'!M35)*1000</f>
        <v>2.1872411338649718</v>
      </c>
      <c r="N35" s="246">
        <f>('C-51'!N35/'C-50'!N35)*1000</f>
        <v>2.2919936468023665</v>
      </c>
    </row>
    <row r="36" spans="1:14" ht="15.95" customHeight="1" x14ac:dyDescent="0.15">
      <c r="A36" s="126" t="s">
        <v>46</v>
      </c>
      <c r="B36" s="678">
        <f>('C-51'!B36/'C-50'!B36)*1000</f>
        <v>2.244138190043655</v>
      </c>
      <c r="C36" s="246">
        <f>('C-51'!C36/'C-50'!C36)*1000</f>
        <v>2.15690080405738</v>
      </c>
      <c r="D36" s="246">
        <f>('C-51'!D36/'C-50'!D36)*1000</f>
        <v>2.2475549741015368</v>
      </c>
      <c r="E36" s="246">
        <f>('C-51'!E36/'C-50'!E36)*1000</f>
        <v>2.2711408445377712</v>
      </c>
      <c r="F36" s="246">
        <f>('C-51'!F36/'C-50'!F36)*1000</f>
        <v>2.2579039447025764</v>
      </c>
      <c r="G36" s="246">
        <f>('C-51'!G36/'C-50'!G36)*1000</f>
        <v>2.2380131204886711</v>
      </c>
      <c r="H36" s="246">
        <f>('C-51'!H36/'C-50'!H36)*1000</f>
        <v>2.2235647781921406</v>
      </c>
      <c r="I36" s="246">
        <f>('C-51'!I36/'C-50'!I36)*1000</f>
        <v>2.2726450851822557</v>
      </c>
      <c r="J36" s="246">
        <f>('C-51'!J36/'C-50'!J36)*1000</f>
        <v>2.2603718391960506</v>
      </c>
      <c r="K36" s="246">
        <f>('C-51'!K36/'C-50'!K36)*1000</f>
        <v>2.2825620168818141</v>
      </c>
      <c r="L36" s="246">
        <f>('C-51'!L36/'C-50'!L36)*1000</f>
        <v>2.2740018972364879</v>
      </c>
      <c r="M36" s="246">
        <f>('C-51'!M36/'C-50'!M36)*1000</f>
        <v>2.1860367219471435</v>
      </c>
      <c r="N36" s="246">
        <f>('C-51'!N36/'C-50'!N36)*1000</f>
        <v>2.2347850549652435</v>
      </c>
    </row>
    <row r="37" spans="1:14" ht="15.95" customHeight="1" thickBot="1" x14ac:dyDescent="0.2">
      <c r="A37" s="150" t="s">
        <v>47</v>
      </c>
      <c r="B37" s="679">
        <f>('C-51'!B37/'C-50'!B37)*1000</f>
        <v>2.2043958323653614</v>
      </c>
      <c r="C37" s="247">
        <f>('C-51'!C37/'C-50'!C37)*1000</f>
        <v>2.2107083515374111</v>
      </c>
      <c r="D37" s="247">
        <f>('C-51'!D37/'C-50'!D37)*1000</f>
        <v>2.2278139079680992</v>
      </c>
      <c r="E37" s="247">
        <f>('C-51'!E37/'C-50'!E37)*1000</f>
        <v>2.2280771700794508</v>
      </c>
      <c r="F37" s="247">
        <f>('C-51'!F37/'C-50'!F37)*1000</f>
        <v>2.2126134506960162</v>
      </c>
      <c r="G37" s="247">
        <f>('C-51'!G37/'C-50'!G37)*1000</f>
        <v>2.262172913477301</v>
      </c>
      <c r="H37" s="247">
        <f>('C-51'!H37/'C-50'!H37)*1000</f>
        <v>2.2100104044984459</v>
      </c>
      <c r="I37" s="247">
        <f>('C-51'!I37/'C-50'!I37)*1000</f>
        <v>2.2347121545872501</v>
      </c>
      <c r="J37" s="247">
        <f>('C-51'!J37/'C-50'!J37)*1000</f>
        <v>2.2551251862163904</v>
      </c>
      <c r="K37" s="247">
        <f>('C-51'!K37/'C-50'!K37)*1000</f>
        <v>2.2803796079433996</v>
      </c>
      <c r="L37" s="247">
        <f>('C-51'!L37/'C-50'!L37)*1000</f>
        <v>2.2770898644068391</v>
      </c>
      <c r="M37" s="247">
        <f>('C-51'!M37/'C-50'!M37)*1000</f>
        <v>2.2349365467321527</v>
      </c>
      <c r="N37" s="247">
        <f>('C-51'!N37/'C-50'!N37)*1000</f>
        <v>1.9431972012855694</v>
      </c>
    </row>
    <row r="38" spans="1:14" ht="9" customHeight="1" x14ac:dyDescent="0.15">
      <c r="A38" s="468" t="s">
        <v>350</v>
      </c>
      <c r="B38" s="498"/>
      <c r="C38" s="495"/>
      <c r="D38" s="495"/>
      <c r="E38" s="495"/>
      <c r="F38" s="241"/>
    </row>
    <row r="39" spans="1:14" ht="9" customHeight="1" x14ac:dyDescent="0.15">
      <c r="A39" s="468" t="s">
        <v>321</v>
      </c>
      <c r="B39" s="495"/>
      <c r="C39" s="495"/>
      <c r="D39" s="495"/>
      <c r="E39" s="495"/>
      <c r="F39" s="241"/>
    </row>
    <row r="40" spans="1:14" ht="9" customHeight="1" x14ac:dyDescent="0.15">
      <c r="A40" s="470" t="s">
        <v>320</v>
      </c>
      <c r="B40" s="496"/>
      <c r="C40" s="495"/>
      <c r="D40" s="495"/>
      <c r="E40" s="495"/>
      <c r="F40" s="241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Hoja54">
    <tabColor theme="9" tint="0.59999389629810485"/>
  </sheetPr>
  <dimension ref="A4:P62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2" style="126" customWidth="1"/>
    <col min="2" max="2" width="12" style="143" customWidth="1"/>
    <col min="3" max="14" width="9.25" style="143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458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8" t="s">
        <v>219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</row>
    <row r="7" spans="1:16" ht="18" customHeight="1" x14ac:dyDescent="0.15">
      <c r="A7" s="774" t="s">
        <v>16</v>
      </c>
      <c r="B7" s="776" t="s">
        <v>103</v>
      </c>
      <c r="C7" s="777" t="s">
        <v>53</v>
      </c>
      <c r="D7" s="777" t="s">
        <v>54</v>
      </c>
      <c r="E7" s="777" t="s">
        <v>55</v>
      </c>
      <c r="F7" s="777" t="s">
        <v>56</v>
      </c>
      <c r="G7" s="777" t="s">
        <v>57</v>
      </c>
      <c r="H7" s="777" t="s">
        <v>58</v>
      </c>
      <c r="I7" s="777" t="s">
        <v>59</v>
      </c>
      <c r="J7" s="777" t="s">
        <v>60</v>
      </c>
      <c r="K7" s="777" t="s">
        <v>61</v>
      </c>
      <c r="L7" s="777" t="s">
        <v>62</v>
      </c>
      <c r="M7" s="777" t="s">
        <v>63</v>
      </c>
      <c r="N7" s="777" t="s">
        <v>64</v>
      </c>
    </row>
    <row r="8" spans="1:16" ht="18" customHeight="1" x14ac:dyDescent="0.15">
      <c r="A8" s="680" t="s">
        <v>93</v>
      </c>
      <c r="B8" s="681">
        <f t="shared" ref="B8:B37" si="0">SUM(C8:N8)</f>
        <v>2594569.524131903</v>
      </c>
      <c r="C8" s="681">
        <f t="shared" ref="C8:N8" si="1">(C9+C10+C11+C12+C13+C17+C18+C19+C20+C21+C22+C23+C24+C25+C26+C27+C28+C29+C32+C33+C34+C35+C36+C37)</f>
        <v>189743</v>
      </c>
      <c r="D8" s="681">
        <f t="shared" si="1"/>
        <v>196785</v>
      </c>
      <c r="E8" s="681">
        <f t="shared" si="1"/>
        <v>208223.67364861461</v>
      </c>
      <c r="F8" s="681">
        <f t="shared" si="1"/>
        <v>228552.77000000002</v>
      </c>
      <c r="G8" s="681">
        <f t="shared" si="1"/>
        <v>236478</v>
      </c>
      <c r="H8" s="681">
        <f t="shared" si="1"/>
        <v>239220</v>
      </c>
      <c r="I8" s="681">
        <f t="shared" si="1"/>
        <v>237550</v>
      </c>
      <c r="J8" s="681">
        <f t="shared" si="1"/>
        <v>228756</v>
      </c>
      <c r="K8" s="681">
        <f t="shared" si="1"/>
        <v>213618.57001036621</v>
      </c>
      <c r="L8" s="681">
        <f t="shared" si="1"/>
        <v>206261.46637211781</v>
      </c>
      <c r="M8" s="681">
        <f t="shared" si="1"/>
        <v>202187</v>
      </c>
      <c r="N8" s="681">
        <f t="shared" si="1"/>
        <v>207194.04410080411</v>
      </c>
      <c r="O8" s="143"/>
    </row>
    <row r="9" spans="1:16" ht="15.95" customHeight="1" x14ac:dyDescent="0.15">
      <c r="A9" s="148" t="s">
        <v>19</v>
      </c>
      <c r="B9" s="675">
        <f t="shared" si="0"/>
        <v>3168</v>
      </c>
      <c r="C9" s="244">
        <v>267</v>
      </c>
      <c r="D9" s="244">
        <v>268</v>
      </c>
      <c r="E9" s="244">
        <v>256</v>
      </c>
      <c r="F9" s="244">
        <v>264</v>
      </c>
      <c r="G9" s="244">
        <v>268</v>
      </c>
      <c r="H9" s="244">
        <v>260</v>
      </c>
      <c r="I9" s="244">
        <v>255</v>
      </c>
      <c r="J9" s="244">
        <v>252</v>
      </c>
      <c r="K9" s="244">
        <v>242</v>
      </c>
      <c r="L9" s="244">
        <v>262</v>
      </c>
      <c r="M9" s="244">
        <v>285</v>
      </c>
      <c r="N9" s="244">
        <v>289</v>
      </c>
      <c r="O9" s="143"/>
    </row>
    <row r="10" spans="1:16" ht="15.95" customHeight="1" x14ac:dyDescent="0.15">
      <c r="A10" s="148" t="s">
        <v>20</v>
      </c>
      <c r="B10" s="675">
        <f t="shared" si="0"/>
        <v>110566.75413190268</v>
      </c>
      <c r="C10" s="244">
        <v>8591</v>
      </c>
      <c r="D10" s="244">
        <v>8538</v>
      </c>
      <c r="E10" s="244">
        <v>9711.6736486146001</v>
      </c>
      <c r="F10" s="244">
        <v>10085</v>
      </c>
      <c r="G10" s="244">
        <v>10459</v>
      </c>
      <c r="H10" s="244">
        <v>11579</v>
      </c>
      <c r="I10" s="244">
        <v>11206</v>
      </c>
      <c r="J10" s="244">
        <v>10832</v>
      </c>
      <c r="K10" s="244">
        <v>8217.5700103662002</v>
      </c>
      <c r="L10" s="244">
        <v>6723.4663721177994</v>
      </c>
      <c r="M10" s="244">
        <v>6780</v>
      </c>
      <c r="N10" s="244">
        <v>7844.0441008040998</v>
      </c>
      <c r="O10" s="143"/>
    </row>
    <row r="11" spans="1:16" ht="15.95" customHeight="1" x14ac:dyDescent="0.15">
      <c r="A11" s="148" t="s">
        <v>21</v>
      </c>
      <c r="B11" s="675">
        <f t="shared" si="0"/>
        <v>24140</v>
      </c>
      <c r="C11" s="244">
        <v>2204</v>
      </c>
      <c r="D11" s="244">
        <v>2249</v>
      </c>
      <c r="E11" s="244">
        <v>2195</v>
      </c>
      <c r="F11" s="244">
        <v>2086</v>
      </c>
      <c r="G11" s="244">
        <v>2138</v>
      </c>
      <c r="H11" s="244">
        <v>2097</v>
      </c>
      <c r="I11" s="244">
        <v>1708</v>
      </c>
      <c r="J11" s="244">
        <v>1524</v>
      </c>
      <c r="K11" s="244">
        <v>1659</v>
      </c>
      <c r="L11" s="244">
        <v>1974</v>
      </c>
      <c r="M11" s="244">
        <v>1926</v>
      </c>
      <c r="N11" s="244">
        <v>2380</v>
      </c>
      <c r="O11" s="143"/>
    </row>
    <row r="12" spans="1:16" ht="15.95" customHeight="1" x14ac:dyDescent="0.15">
      <c r="A12" s="124" t="s">
        <v>22</v>
      </c>
      <c r="B12" s="675">
        <f t="shared" si="0"/>
        <v>215320</v>
      </c>
      <c r="C12" s="244">
        <v>16917</v>
      </c>
      <c r="D12" s="244">
        <v>17552</v>
      </c>
      <c r="E12" s="244">
        <v>17365</v>
      </c>
      <c r="F12" s="244">
        <v>18349</v>
      </c>
      <c r="G12" s="244">
        <v>18519</v>
      </c>
      <c r="H12" s="244">
        <v>18964</v>
      </c>
      <c r="I12" s="244">
        <v>18549</v>
      </c>
      <c r="J12" s="244">
        <v>18360</v>
      </c>
      <c r="K12" s="244">
        <v>17963</v>
      </c>
      <c r="L12" s="244">
        <v>17874</v>
      </c>
      <c r="M12" s="244">
        <v>17503</v>
      </c>
      <c r="N12" s="244">
        <v>17405</v>
      </c>
      <c r="O12" s="143"/>
    </row>
    <row r="13" spans="1:16" ht="15.95" customHeight="1" x14ac:dyDescent="0.15">
      <c r="A13" s="124" t="s">
        <v>23</v>
      </c>
      <c r="B13" s="675">
        <f t="shared" si="0"/>
        <v>78516</v>
      </c>
      <c r="C13" s="244">
        <v>7034</v>
      </c>
      <c r="D13" s="244">
        <v>7145</v>
      </c>
      <c r="E13" s="244">
        <v>6594</v>
      </c>
      <c r="F13" s="244">
        <v>5345</v>
      </c>
      <c r="G13" s="244">
        <v>5688</v>
      </c>
      <c r="H13" s="244">
        <v>6327</v>
      </c>
      <c r="I13" s="244">
        <v>6574</v>
      </c>
      <c r="J13" s="244">
        <v>6500</v>
      </c>
      <c r="K13" s="244">
        <v>6750</v>
      </c>
      <c r="L13" s="244">
        <v>6782</v>
      </c>
      <c r="M13" s="244">
        <v>6902</v>
      </c>
      <c r="N13" s="244">
        <v>6875</v>
      </c>
      <c r="O13" s="143"/>
    </row>
    <row r="14" spans="1:16" ht="15.95" customHeight="1" x14ac:dyDescent="0.15">
      <c r="A14" s="124" t="s">
        <v>94</v>
      </c>
      <c r="B14" s="675">
        <f t="shared" si="0"/>
        <v>54819</v>
      </c>
      <c r="C14" s="244">
        <v>4986</v>
      </c>
      <c r="D14" s="244">
        <v>5032</v>
      </c>
      <c r="E14" s="244">
        <v>4983</v>
      </c>
      <c r="F14" s="244">
        <v>4038</v>
      </c>
      <c r="G14" s="244">
        <v>4127</v>
      </c>
      <c r="H14" s="244">
        <v>4184</v>
      </c>
      <c r="I14" s="244">
        <v>4467</v>
      </c>
      <c r="J14" s="244">
        <v>4367</v>
      </c>
      <c r="K14" s="244">
        <v>4598</v>
      </c>
      <c r="L14" s="244">
        <v>4628</v>
      </c>
      <c r="M14" s="244">
        <v>4697</v>
      </c>
      <c r="N14" s="244">
        <v>4712</v>
      </c>
      <c r="O14" s="143"/>
    </row>
    <row r="15" spans="1:16" ht="15.95" customHeight="1" x14ac:dyDescent="0.15">
      <c r="A15" s="124" t="s">
        <v>95</v>
      </c>
      <c r="B15" s="675">
        <f t="shared" si="0"/>
        <v>20442</v>
      </c>
      <c r="C15" s="244">
        <v>1802</v>
      </c>
      <c r="D15" s="244">
        <v>1878</v>
      </c>
      <c r="E15" s="244">
        <v>1408</v>
      </c>
      <c r="F15" s="244">
        <v>1037</v>
      </c>
      <c r="G15" s="244">
        <v>1194</v>
      </c>
      <c r="H15" s="244">
        <v>1798</v>
      </c>
      <c r="I15" s="244">
        <v>1803</v>
      </c>
      <c r="J15" s="244">
        <v>1857</v>
      </c>
      <c r="K15" s="244">
        <v>1869</v>
      </c>
      <c r="L15" s="244">
        <v>1887</v>
      </c>
      <c r="M15" s="244">
        <v>1966</v>
      </c>
      <c r="N15" s="244">
        <v>1943</v>
      </c>
      <c r="O15" s="143"/>
    </row>
    <row r="16" spans="1:16" ht="15.95" customHeight="1" x14ac:dyDescent="0.15">
      <c r="A16" s="124" t="s">
        <v>96</v>
      </c>
      <c r="B16" s="675">
        <f t="shared" si="0"/>
        <v>3255</v>
      </c>
      <c r="C16" s="244">
        <v>246</v>
      </c>
      <c r="D16" s="244">
        <v>235</v>
      </c>
      <c r="E16" s="244">
        <v>203</v>
      </c>
      <c r="F16" s="244">
        <v>270</v>
      </c>
      <c r="G16" s="244">
        <v>367</v>
      </c>
      <c r="H16" s="244">
        <v>345</v>
      </c>
      <c r="I16" s="244">
        <v>304</v>
      </c>
      <c r="J16" s="244">
        <v>276</v>
      </c>
      <c r="K16" s="244">
        <v>283</v>
      </c>
      <c r="L16" s="244">
        <v>267</v>
      </c>
      <c r="M16" s="244">
        <v>239</v>
      </c>
      <c r="N16" s="244">
        <v>220</v>
      </c>
      <c r="O16" s="143"/>
    </row>
    <row r="17" spans="1:15" ht="15.95" customHeight="1" x14ac:dyDescent="0.15">
      <c r="A17" s="148" t="s">
        <v>27</v>
      </c>
      <c r="B17" s="675">
        <f t="shared" si="0"/>
        <v>3480</v>
      </c>
      <c r="C17" s="244">
        <v>297</v>
      </c>
      <c r="D17" s="244">
        <v>271</v>
      </c>
      <c r="E17" s="244">
        <v>245</v>
      </c>
      <c r="F17" s="244">
        <v>225</v>
      </c>
      <c r="G17" s="244">
        <v>263</v>
      </c>
      <c r="H17" s="244">
        <v>270</v>
      </c>
      <c r="I17" s="244">
        <v>281</v>
      </c>
      <c r="J17" s="244">
        <v>271</v>
      </c>
      <c r="K17" s="244">
        <v>302</v>
      </c>
      <c r="L17" s="244">
        <v>298</v>
      </c>
      <c r="M17" s="244">
        <v>289</v>
      </c>
      <c r="N17" s="244">
        <v>468</v>
      </c>
      <c r="O17" s="143"/>
    </row>
    <row r="18" spans="1:15" ht="15.95" customHeight="1" x14ac:dyDescent="0.15">
      <c r="A18" s="124" t="s">
        <v>28</v>
      </c>
      <c r="B18" s="675">
        <f t="shared" si="0"/>
        <v>134036</v>
      </c>
      <c r="C18" s="244">
        <v>10602</v>
      </c>
      <c r="D18" s="244">
        <v>10311</v>
      </c>
      <c r="E18" s="244">
        <v>11911</v>
      </c>
      <c r="F18" s="244">
        <v>11191</v>
      </c>
      <c r="G18" s="244">
        <v>10625</v>
      </c>
      <c r="H18" s="244">
        <v>11152</v>
      </c>
      <c r="I18" s="244">
        <v>11362</v>
      </c>
      <c r="J18" s="244">
        <v>11928</v>
      </c>
      <c r="K18" s="244">
        <v>11201</v>
      </c>
      <c r="L18" s="244">
        <v>11314</v>
      </c>
      <c r="M18" s="244">
        <v>11301</v>
      </c>
      <c r="N18" s="244">
        <v>11138</v>
      </c>
      <c r="O18" s="143"/>
    </row>
    <row r="19" spans="1:15" ht="15.95" customHeight="1" x14ac:dyDescent="0.15">
      <c r="A19" s="124" t="s">
        <v>29</v>
      </c>
      <c r="B19" s="675">
        <f t="shared" si="0"/>
        <v>56794</v>
      </c>
      <c r="C19" s="244">
        <v>4642</v>
      </c>
      <c r="D19" s="244">
        <v>4251</v>
      </c>
      <c r="E19" s="244">
        <v>4478</v>
      </c>
      <c r="F19" s="244">
        <v>4299</v>
      </c>
      <c r="G19" s="244">
        <v>4650</v>
      </c>
      <c r="H19" s="244">
        <v>4584</v>
      </c>
      <c r="I19" s="244">
        <v>5260</v>
      </c>
      <c r="J19" s="244">
        <v>5435</v>
      </c>
      <c r="K19" s="244">
        <v>4929</v>
      </c>
      <c r="L19" s="244">
        <v>5062</v>
      </c>
      <c r="M19" s="244">
        <v>4630</v>
      </c>
      <c r="N19" s="244">
        <v>4574</v>
      </c>
      <c r="O19" s="143"/>
    </row>
    <row r="20" spans="1:15" ht="15.95" customHeight="1" x14ac:dyDescent="0.15">
      <c r="A20" s="148" t="s">
        <v>30</v>
      </c>
      <c r="B20" s="675">
        <f t="shared" si="0"/>
        <v>12129</v>
      </c>
      <c r="C20" s="244">
        <v>864</v>
      </c>
      <c r="D20" s="244">
        <v>745</v>
      </c>
      <c r="E20" s="244">
        <v>839</v>
      </c>
      <c r="F20" s="244">
        <v>948</v>
      </c>
      <c r="G20" s="244">
        <v>1125</v>
      </c>
      <c r="H20" s="244">
        <v>1027</v>
      </c>
      <c r="I20" s="244">
        <v>1073</v>
      </c>
      <c r="J20" s="244">
        <v>1147</v>
      </c>
      <c r="K20" s="244">
        <v>1178</v>
      </c>
      <c r="L20" s="244">
        <v>1184</v>
      </c>
      <c r="M20" s="244">
        <v>1069</v>
      </c>
      <c r="N20" s="244">
        <v>930</v>
      </c>
      <c r="O20" s="143"/>
    </row>
    <row r="21" spans="1:15" ht="15.95" customHeight="1" x14ac:dyDescent="0.15">
      <c r="A21" s="148" t="s">
        <v>31</v>
      </c>
      <c r="B21" s="675">
        <f t="shared" si="0"/>
        <v>161862</v>
      </c>
      <c r="C21" s="244">
        <v>12531</v>
      </c>
      <c r="D21" s="244">
        <v>12467</v>
      </c>
      <c r="E21" s="244">
        <v>13164</v>
      </c>
      <c r="F21" s="244">
        <v>13350</v>
      </c>
      <c r="G21" s="244">
        <v>13257</v>
      </c>
      <c r="H21" s="244">
        <v>13601</v>
      </c>
      <c r="I21" s="244">
        <v>14213</v>
      </c>
      <c r="J21" s="244">
        <v>14094</v>
      </c>
      <c r="K21" s="244">
        <v>13476</v>
      </c>
      <c r="L21" s="244">
        <v>13458</v>
      </c>
      <c r="M21" s="244">
        <v>13351</v>
      </c>
      <c r="N21" s="244">
        <v>14900</v>
      </c>
      <c r="O21" s="143"/>
    </row>
    <row r="22" spans="1:15" ht="15.95" customHeight="1" x14ac:dyDescent="0.15">
      <c r="A22" s="148" t="s">
        <v>32</v>
      </c>
      <c r="B22" s="675">
        <f t="shared" si="0"/>
        <v>112278</v>
      </c>
      <c r="C22" s="244">
        <v>5001</v>
      </c>
      <c r="D22" s="244">
        <v>5703</v>
      </c>
      <c r="E22" s="244">
        <v>7302</v>
      </c>
      <c r="F22" s="244">
        <v>10045</v>
      </c>
      <c r="G22" s="244">
        <v>12307</v>
      </c>
      <c r="H22" s="244">
        <v>9721</v>
      </c>
      <c r="I22" s="244">
        <v>12998</v>
      </c>
      <c r="J22" s="244">
        <v>11107</v>
      </c>
      <c r="K22" s="244">
        <v>7344</v>
      </c>
      <c r="L22" s="244">
        <v>7850</v>
      </c>
      <c r="M22" s="244">
        <v>9184</v>
      </c>
      <c r="N22" s="244">
        <v>13716</v>
      </c>
      <c r="O22" s="143"/>
    </row>
    <row r="23" spans="1:15" ht="15.95" customHeight="1" x14ac:dyDescent="0.15">
      <c r="A23" s="148" t="s">
        <v>33</v>
      </c>
      <c r="B23" s="675">
        <f t="shared" si="0"/>
        <v>304399</v>
      </c>
      <c r="C23" s="244">
        <v>26897</v>
      </c>
      <c r="D23" s="244">
        <v>24715</v>
      </c>
      <c r="E23" s="244">
        <v>24670</v>
      </c>
      <c r="F23" s="244">
        <v>24252</v>
      </c>
      <c r="G23" s="244">
        <v>24820</v>
      </c>
      <c r="H23" s="244">
        <v>25187</v>
      </c>
      <c r="I23" s="244">
        <v>25337</v>
      </c>
      <c r="J23" s="244">
        <v>25419</v>
      </c>
      <c r="K23" s="244">
        <v>25131</v>
      </c>
      <c r="L23" s="244">
        <v>25164</v>
      </c>
      <c r="M23" s="244">
        <v>25692</v>
      </c>
      <c r="N23" s="244">
        <v>27115</v>
      </c>
      <c r="O23" s="143"/>
    </row>
    <row r="24" spans="1:15" ht="15.95" customHeight="1" x14ac:dyDescent="0.15">
      <c r="A24" s="148" t="s">
        <v>34</v>
      </c>
      <c r="B24" s="675">
        <f t="shared" si="0"/>
        <v>97296.77</v>
      </c>
      <c r="C24" s="244">
        <v>8567</v>
      </c>
      <c r="D24" s="244">
        <v>8050</v>
      </c>
      <c r="E24" s="244">
        <v>7809</v>
      </c>
      <c r="F24" s="244">
        <v>8232.77</v>
      </c>
      <c r="G24" s="244">
        <v>8863</v>
      </c>
      <c r="H24" s="244">
        <v>9617</v>
      </c>
      <c r="I24" s="244">
        <v>7850</v>
      </c>
      <c r="J24" s="244">
        <v>7792</v>
      </c>
      <c r="K24" s="244">
        <v>7849</v>
      </c>
      <c r="L24" s="244">
        <v>7893</v>
      </c>
      <c r="M24" s="244">
        <v>7469</v>
      </c>
      <c r="N24" s="244">
        <v>7305</v>
      </c>
      <c r="O24" s="143"/>
    </row>
    <row r="25" spans="1:15" ht="15.95" customHeight="1" x14ac:dyDescent="0.15">
      <c r="A25" s="124" t="s">
        <v>35</v>
      </c>
      <c r="B25" s="675">
        <f t="shared" si="0"/>
        <v>128397</v>
      </c>
      <c r="C25" s="244">
        <v>11513</v>
      </c>
      <c r="D25" s="244">
        <v>11179</v>
      </c>
      <c r="E25" s="244">
        <v>10963</v>
      </c>
      <c r="F25" s="244">
        <v>10555</v>
      </c>
      <c r="G25" s="244">
        <v>10604</v>
      </c>
      <c r="H25" s="244">
        <v>10634</v>
      </c>
      <c r="I25" s="244">
        <v>10633</v>
      </c>
      <c r="J25" s="244">
        <v>10630</v>
      </c>
      <c r="K25" s="244">
        <v>10419</v>
      </c>
      <c r="L25" s="244">
        <v>10254</v>
      </c>
      <c r="M25" s="244">
        <v>10369</v>
      </c>
      <c r="N25" s="244">
        <v>10644</v>
      </c>
      <c r="O25" s="143"/>
    </row>
    <row r="26" spans="1:15" ht="15.95" customHeight="1" x14ac:dyDescent="0.15">
      <c r="A26" s="148" t="s">
        <v>36</v>
      </c>
      <c r="B26" s="675">
        <f t="shared" si="0"/>
        <v>3626</v>
      </c>
      <c r="C26" s="244">
        <v>287</v>
      </c>
      <c r="D26" s="244">
        <v>280</v>
      </c>
      <c r="E26" s="244">
        <v>301</v>
      </c>
      <c r="F26" s="244">
        <v>297</v>
      </c>
      <c r="G26" s="244">
        <v>319</v>
      </c>
      <c r="H26" s="244">
        <v>315</v>
      </c>
      <c r="I26" s="244">
        <v>280</v>
      </c>
      <c r="J26" s="244">
        <v>304</v>
      </c>
      <c r="K26" s="244">
        <v>324</v>
      </c>
      <c r="L26" s="244">
        <v>354</v>
      </c>
      <c r="M26" s="244">
        <v>294</v>
      </c>
      <c r="N26" s="244">
        <v>271</v>
      </c>
      <c r="O26" s="143"/>
    </row>
    <row r="27" spans="1:15" ht="15.95" customHeight="1" x14ac:dyDescent="0.15">
      <c r="A27" s="148" t="s">
        <v>37</v>
      </c>
      <c r="B27" s="675">
        <f t="shared" si="0"/>
        <v>8681</v>
      </c>
      <c r="C27" s="244">
        <v>601</v>
      </c>
      <c r="D27" s="244">
        <v>633</v>
      </c>
      <c r="E27" s="244">
        <v>667</v>
      </c>
      <c r="F27" s="244">
        <v>683</v>
      </c>
      <c r="G27" s="244">
        <v>713</v>
      </c>
      <c r="H27" s="244">
        <v>738</v>
      </c>
      <c r="I27" s="244">
        <v>759</v>
      </c>
      <c r="J27" s="244">
        <v>812</v>
      </c>
      <c r="K27" s="244">
        <v>787</v>
      </c>
      <c r="L27" s="244">
        <v>729</v>
      </c>
      <c r="M27" s="244">
        <v>791</v>
      </c>
      <c r="N27" s="244">
        <v>768</v>
      </c>
      <c r="O27" s="143"/>
    </row>
    <row r="28" spans="1:15" ht="15.95" customHeight="1" x14ac:dyDescent="0.15">
      <c r="A28" s="148" t="s">
        <v>38</v>
      </c>
      <c r="B28" s="675">
        <f t="shared" si="0"/>
        <v>142224</v>
      </c>
      <c r="C28" s="244">
        <v>10178</v>
      </c>
      <c r="D28" s="244">
        <v>10505</v>
      </c>
      <c r="E28" s="244">
        <v>12001</v>
      </c>
      <c r="F28" s="244">
        <v>12786</v>
      </c>
      <c r="G28" s="244">
        <v>13227</v>
      </c>
      <c r="H28" s="244">
        <v>12673</v>
      </c>
      <c r="I28" s="244">
        <v>13239</v>
      </c>
      <c r="J28" s="244">
        <v>11188</v>
      </c>
      <c r="K28" s="244">
        <v>10798</v>
      </c>
      <c r="L28" s="244">
        <v>11652</v>
      </c>
      <c r="M28" s="244">
        <v>10753</v>
      </c>
      <c r="N28" s="244">
        <v>13224</v>
      </c>
      <c r="O28" s="143"/>
    </row>
    <row r="29" spans="1:15" ht="15.95" customHeight="1" x14ac:dyDescent="0.15">
      <c r="A29" s="124" t="s">
        <v>39</v>
      </c>
      <c r="B29" s="675">
        <f t="shared" si="0"/>
        <v>69627</v>
      </c>
      <c r="C29" s="244">
        <v>6413</v>
      </c>
      <c r="D29" s="244">
        <v>6231</v>
      </c>
      <c r="E29" s="244">
        <v>5931</v>
      </c>
      <c r="F29" s="244">
        <v>5905</v>
      </c>
      <c r="G29" s="244">
        <v>5787</v>
      </c>
      <c r="H29" s="244">
        <v>6006</v>
      </c>
      <c r="I29" s="244">
        <v>5915</v>
      </c>
      <c r="J29" s="244">
        <v>5731</v>
      </c>
      <c r="K29" s="244">
        <v>5543</v>
      </c>
      <c r="L29" s="244">
        <v>5423</v>
      </c>
      <c r="M29" s="244">
        <v>5327</v>
      </c>
      <c r="N29" s="244">
        <v>5415</v>
      </c>
      <c r="O29" s="143"/>
    </row>
    <row r="30" spans="1:15" ht="15.95" customHeight="1" x14ac:dyDescent="0.15">
      <c r="A30" s="124" t="s">
        <v>97</v>
      </c>
      <c r="B30" s="675">
        <f t="shared" si="0"/>
        <v>35674</v>
      </c>
      <c r="C30" s="244">
        <v>3101</v>
      </c>
      <c r="D30" s="244">
        <v>3217</v>
      </c>
      <c r="E30" s="244">
        <v>3114</v>
      </c>
      <c r="F30" s="244">
        <v>3107</v>
      </c>
      <c r="G30" s="244">
        <v>2983</v>
      </c>
      <c r="H30" s="244">
        <v>3109</v>
      </c>
      <c r="I30" s="244">
        <v>3089</v>
      </c>
      <c r="J30" s="244">
        <v>2991</v>
      </c>
      <c r="K30" s="244">
        <v>2856</v>
      </c>
      <c r="L30" s="244">
        <v>2810</v>
      </c>
      <c r="M30" s="244">
        <v>2638</v>
      </c>
      <c r="N30" s="244">
        <v>2659</v>
      </c>
      <c r="O30" s="143"/>
    </row>
    <row r="31" spans="1:15" ht="15.95" customHeight="1" x14ac:dyDescent="0.15">
      <c r="A31" s="124" t="s">
        <v>98</v>
      </c>
      <c r="B31" s="675">
        <f t="shared" si="0"/>
        <v>33953</v>
      </c>
      <c r="C31" s="244">
        <v>3312</v>
      </c>
      <c r="D31" s="244">
        <v>3014</v>
      </c>
      <c r="E31" s="244">
        <v>2817</v>
      </c>
      <c r="F31" s="244">
        <v>2798</v>
      </c>
      <c r="G31" s="244">
        <v>2804</v>
      </c>
      <c r="H31" s="244">
        <v>2897</v>
      </c>
      <c r="I31" s="244">
        <v>2826</v>
      </c>
      <c r="J31" s="244">
        <v>2740</v>
      </c>
      <c r="K31" s="244">
        <v>2687</v>
      </c>
      <c r="L31" s="244">
        <v>2613</v>
      </c>
      <c r="M31" s="244">
        <v>2689</v>
      </c>
      <c r="N31" s="244">
        <v>2756</v>
      </c>
      <c r="O31" s="143"/>
    </row>
    <row r="32" spans="1:15" ht="15.95" customHeight="1" x14ac:dyDescent="0.15">
      <c r="A32" s="148" t="s">
        <v>42</v>
      </c>
      <c r="B32" s="675">
        <f t="shared" si="0"/>
        <v>309247</v>
      </c>
      <c r="C32" s="244">
        <v>21707</v>
      </c>
      <c r="D32" s="244">
        <v>23978</v>
      </c>
      <c r="E32" s="244">
        <v>26026</v>
      </c>
      <c r="F32" s="244">
        <v>28262</v>
      </c>
      <c r="G32" s="244">
        <v>30032</v>
      </c>
      <c r="H32" s="244">
        <v>31148</v>
      </c>
      <c r="I32" s="244">
        <v>30422</v>
      </c>
      <c r="J32" s="244">
        <v>28065</v>
      </c>
      <c r="K32" s="244">
        <v>25942</v>
      </c>
      <c r="L32" s="244">
        <v>23447</v>
      </c>
      <c r="M32" s="244">
        <v>21145</v>
      </c>
      <c r="N32" s="244">
        <v>19073</v>
      </c>
      <c r="O32" s="143"/>
    </row>
    <row r="33" spans="1:15" ht="15.95" customHeight="1" x14ac:dyDescent="0.15">
      <c r="A33" s="148" t="s">
        <v>43</v>
      </c>
      <c r="B33" s="675">
        <f t="shared" si="0"/>
        <v>607205</v>
      </c>
      <c r="C33" s="244">
        <v>33730</v>
      </c>
      <c r="D33" s="244">
        <v>40870</v>
      </c>
      <c r="E33" s="244">
        <v>44970</v>
      </c>
      <c r="F33" s="244">
        <v>60540</v>
      </c>
      <c r="G33" s="244">
        <v>61950</v>
      </c>
      <c r="H33" s="244">
        <v>62450</v>
      </c>
      <c r="I33" s="244">
        <v>58705</v>
      </c>
      <c r="J33" s="244">
        <v>56285</v>
      </c>
      <c r="K33" s="244">
        <v>52520</v>
      </c>
      <c r="L33" s="244">
        <v>47515</v>
      </c>
      <c r="M33" s="244">
        <v>46060</v>
      </c>
      <c r="N33" s="244">
        <v>41610</v>
      </c>
      <c r="O33" s="143"/>
    </row>
    <row r="34" spans="1:15" ht="15.95" customHeight="1" x14ac:dyDescent="0.15">
      <c r="A34" s="124" t="s">
        <v>99</v>
      </c>
      <c r="B34" s="675">
        <f t="shared" si="0"/>
        <v>5181</v>
      </c>
      <c r="C34" s="244">
        <v>402</v>
      </c>
      <c r="D34" s="244">
        <v>405</v>
      </c>
      <c r="E34" s="244">
        <v>373</v>
      </c>
      <c r="F34" s="244">
        <v>422</v>
      </c>
      <c r="G34" s="244">
        <v>401</v>
      </c>
      <c r="H34" s="244">
        <v>391</v>
      </c>
      <c r="I34" s="244">
        <v>389</v>
      </c>
      <c r="J34" s="244">
        <v>501</v>
      </c>
      <c r="K34" s="244">
        <v>484</v>
      </c>
      <c r="L34" s="244">
        <v>442</v>
      </c>
      <c r="M34" s="244">
        <v>431</v>
      </c>
      <c r="N34" s="244">
        <v>540</v>
      </c>
      <c r="O34" s="143"/>
    </row>
    <row r="35" spans="1:15" ht="15.95" customHeight="1" x14ac:dyDescent="0.15">
      <c r="A35" s="124" t="s">
        <v>45</v>
      </c>
      <c r="B35" s="675">
        <f t="shared" si="0"/>
        <v>2195</v>
      </c>
      <c r="C35" s="244">
        <v>195</v>
      </c>
      <c r="D35" s="244">
        <v>167</v>
      </c>
      <c r="E35" s="244">
        <v>148</v>
      </c>
      <c r="F35" s="244">
        <v>161</v>
      </c>
      <c r="G35" s="244">
        <v>135</v>
      </c>
      <c r="H35" s="244">
        <v>150</v>
      </c>
      <c r="I35" s="244">
        <v>179</v>
      </c>
      <c r="J35" s="244">
        <v>184</v>
      </c>
      <c r="K35" s="244">
        <v>219</v>
      </c>
      <c r="L35" s="244">
        <v>214</v>
      </c>
      <c r="M35" s="244">
        <v>207</v>
      </c>
      <c r="N35" s="244">
        <v>236</v>
      </c>
      <c r="O35" s="143"/>
    </row>
    <row r="36" spans="1:15" ht="15.95" customHeight="1" x14ac:dyDescent="0.15">
      <c r="A36" s="124" t="s">
        <v>46</v>
      </c>
      <c r="B36" s="675">
        <f t="shared" si="0"/>
        <v>2564</v>
      </c>
      <c r="C36" s="244">
        <v>155</v>
      </c>
      <c r="D36" s="244">
        <v>148</v>
      </c>
      <c r="E36" s="244">
        <v>156</v>
      </c>
      <c r="F36" s="244">
        <v>136</v>
      </c>
      <c r="G36" s="244">
        <v>165</v>
      </c>
      <c r="H36" s="244">
        <v>180</v>
      </c>
      <c r="I36" s="244">
        <v>207</v>
      </c>
      <c r="J36" s="244">
        <v>230</v>
      </c>
      <c r="K36" s="244">
        <v>238</v>
      </c>
      <c r="L36" s="244">
        <v>293</v>
      </c>
      <c r="M36" s="244">
        <v>325</v>
      </c>
      <c r="N36" s="244">
        <v>331</v>
      </c>
      <c r="O36" s="143"/>
    </row>
    <row r="37" spans="1:15" ht="15.95" customHeight="1" thickBot="1" x14ac:dyDescent="0.2">
      <c r="A37" s="150" t="s">
        <v>47</v>
      </c>
      <c r="B37" s="676">
        <f t="shared" si="0"/>
        <v>1637</v>
      </c>
      <c r="C37" s="245">
        <v>148</v>
      </c>
      <c r="D37" s="245">
        <v>124</v>
      </c>
      <c r="E37" s="245">
        <v>148</v>
      </c>
      <c r="F37" s="245">
        <v>134</v>
      </c>
      <c r="G37" s="245">
        <v>163</v>
      </c>
      <c r="H37" s="245">
        <v>149</v>
      </c>
      <c r="I37" s="245">
        <v>156</v>
      </c>
      <c r="J37" s="245">
        <v>165</v>
      </c>
      <c r="K37" s="245">
        <v>103</v>
      </c>
      <c r="L37" s="245">
        <v>100</v>
      </c>
      <c r="M37" s="245">
        <v>104</v>
      </c>
      <c r="N37" s="245">
        <v>143</v>
      </c>
      <c r="O37" s="143"/>
    </row>
    <row r="38" spans="1:15" ht="9" customHeight="1" x14ac:dyDescent="0.15">
      <c r="A38" s="468" t="s">
        <v>350</v>
      </c>
      <c r="B38" s="496"/>
      <c r="C38" s="496"/>
      <c r="D38" s="496"/>
      <c r="E38" s="496"/>
      <c r="F38" s="242"/>
      <c r="O38" s="143"/>
    </row>
    <row r="39" spans="1:15" ht="9" customHeight="1" x14ac:dyDescent="0.15">
      <c r="A39" s="468" t="s">
        <v>321</v>
      </c>
      <c r="B39" s="496"/>
      <c r="C39" s="496"/>
      <c r="D39" s="496"/>
      <c r="E39" s="496"/>
      <c r="F39" s="242"/>
      <c r="O39" s="143"/>
    </row>
    <row r="40" spans="1:15" ht="9" customHeight="1" x14ac:dyDescent="0.15">
      <c r="A40" s="470" t="s">
        <v>320</v>
      </c>
      <c r="B40" s="496"/>
      <c r="C40" s="496"/>
      <c r="D40" s="496"/>
      <c r="E40" s="496"/>
      <c r="F40" s="242"/>
      <c r="O40" s="143"/>
    </row>
    <row r="41" spans="1:15" ht="13.35" customHeight="1" x14ac:dyDescent="0.15">
      <c r="A41" s="11"/>
      <c r="O41" s="143"/>
    </row>
    <row r="42" spans="1:15" ht="13.35" customHeight="1" x14ac:dyDescent="0.15">
      <c r="A42" s="70"/>
      <c r="O42" s="143"/>
    </row>
    <row r="43" spans="1:15" ht="13.35" customHeight="1" x14ac:dyDescent="0.15">
      <c r="A43" s="70"/>
      <c r="O43" s="143"/>
    </row>
    <row r="44" spans="1:15" ht="13.35" customHeight="1" x14ac:dyDescent="0.15">
      <c r="A44" s="22"/>
      <c r="O44" s="143"/>
    </row>
    <row r="45" spans="1:15" ht="13.35" customHeight="1" x14ac:dyDescent="0.15">
      <c r="A45" s="30"/>
      <c r="O45" s="143"/>
    </row>
    <row r="46" spans="1:15" ht="13.35" customHeight="1" x14ac:dyDescent="0.15">
      <c r="A46" s="22"/>
      <c r="O46" s="143"/>
    </row>
    <row r="47" spans="1:15" ht="13.35" customHeight="1" x14ac:dyDescent="0.15">
      <c r="A47" s="70"/>
      <c r="O47" s="143"/>
    </row>
    <row r="48" spans="1:15" ht="13.35" customHeight="1" x14ac:dyDescent="0.15">
      <c r="A48" s="70"/>
      <c r="O48" s="143"/>
    </row>
    <row r="49" spans="1:15" ht="13.35" customHeight="1" x14ac:dyDescent="0.15">
      <c r="A49" s="70"/>
      <c r="O49" s="143"/>
    </row>
    <row r="50" spans="1:15" ht="13.35" customHeight="1" x14ac:dyDescent="0.15">
      <c r="A50" s="70"/>
      <c r="O50" s="143"/>
    </row>
    <row r="51" spans="1:15" ht="13.35" customHeight="1" x14ac:dyDescent="0.15">
      <c r="A51" s="70"/>
      <c r="O51" s="143"/>
    </row>
    <row r="52" spans="1:15" ht="13.35" customHeight="1" x14ac:dyDescent="0.15">
      <c r="A52" s="70"/>
      <c r="O52" s="143"/>
    </row>
    <row r="53" spans="1:15" ht="13.35" customHeight="1" x14ac:dyDescent="0.15">
      <c r="A53" s="70"/>
      <c r="O53" s="143"/>
    </row>
    <row r="54" spans="1:15" ht="13.35" customHeight="1" x14ac:dyDescent="0.15">
      <c r="A54" s="70"/>
      <c r="O54" s="143"/>
    </row>
    <row r="55" spans="1:15" ht="13.35" customHeight="1" x14ac:dyDescent="0.15">
      <c r="A55" s="124"/>
      <c r="O55" s="143"/>
    </row>
    <row r="56" spans="1:15" ht="13.35" customHeight="1" x14ac:dyDescent="0.15">
      <c r="A56" s="148"/>
      <c r="O56" s="143"/>
    </row>
    <row r="57" spans="1:15" ht="13.35" customHeight="1" x14ac:dyDescent="0.15">
      <c r="A57" s="148"/>
      <c r="O57" s="143"/>
    </row>
    <row r="58" spans="1:15" ht="13.35" customHeight="1" x14ac:dyDescent="0.15">
      <c r="A58" s="148"/>
      <c r="O58" s="143"/>
    </row>
    <row r="59" spans="1:15" ht="13.35" customHeight="1" x14ac:dyDescent="0.15">
      <c r="A59" s="148"/>
      <c r="O59" s="143"/>
    </row>
    <row r="60" spans="1:15" ht="13.35" customHeight="1" x14ac:dyDescent="0.15">
      <c r="A60" s="124"/>
      <c r="O60" s="143"/>
    </row>
    <row r="61" spans="1:15" ht="13.35" customHeight="1" x14ac:dyDescent="0.15">
      <c r="A61" s="124"/>
      <c r="O61" s="143"/>
    </row>
    <row r="62" spans="1:15" ht="13.35" customHeight="1" x14ac:dyDescent="0.15">
      <c r="A62" s="124"/>
      <c r="O62" s="143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Hoja55">
    <tabColor theme="9" tint="0.59999389629810485"/>
  </sheetPr>
  <dimension ref="A4:P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2" style="126" customWidth="1"/>
    <col min="2" max="2" width="12" style="131" customWidth="1"/>
    <col min="3" max="14" width="9.25" style="131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459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8" t="s">
        <v>218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</row>
    <row r="7" spans="1:16" ht="18" customHeight="1" x14ac:dyDescent="0.15">
      <c r="A7" s="774" t="s">
        <v>16</v>
      </c>
      <c r="B7" s="778" t="s">
        <v>103</v>
      </c>
      <c r="C7" s="779" t="s">
        <v>53</v>
      </c>
      <c r="D7" s="779" t="s">
        <v>54</v>
      </c>
      <c r="E7" s="779" t="s">
        <v>55</v>
      </c>
      <c r="F7" s="779" t="s">
        <v>56</v>
      </c>
      <c r="G7" s="779" t="s">
        <v>57</v>
      </c>
      <c r="H7" s="779" t="s">
        <v>58</v>
      </c>
      <c r="I7" s="779" t="s">
        <v>59</v>
      </c>
      <c r="J7" s="779" t="s">
        <v>60</v>
      </c>
      <c r="K7" s="779" t="s">
        <v>61</v>
      </c>
      <c r="L7" s="779" t="s">
        <v>62</v>
      </c>
      <c r="M7" s="779" t="s">
        <v>63</v>
      </c>
      <c r="N7" s="779" t="s">
        <v>64</v>
      </c>
    </row>
    <row r="8" spans="1:16" ht="18" customHeight="1" x14ac:dyDescent="0.15">
      <c r="A8" s="682" t="s">
        <v>93</v>
      </c>
      <c r="B8" s="683">
        <f t="shared" ref="B8:B37" si="0">SUM(C8:N8)</f>
        <v>33690.399870369278</v>
      </c>
      <c r="C8" s="683">
        <f t="shared" ref="C8:N8" si="1">(C9+C10+C11+C12+C13+C17+C18+C19+C20+C21+C22+C23+C24+C25+C26+C27+C28+C29+C32+C33+C34+C35+C36+C37)</f>
        <v>2416.0898379707091</v>
      </c>
      <c r="D8" s="683">
        <f t="shared" si="1"/>
        <v>2553.1566179000001</v>
      </c>
      <c r="E8" s="683">
        <f t="shared" si="1"/>
        <v>2692.1017742261943</v>
      </c>
      <c r="F8" s="683">
        <f t="shared" si="1"/>
        <v>3007.1596404599236</v>
      </c>
      <c r="G8" s="683">
        <f t="shared" si="1"/>
        <v>3134.5722620050005</v>
      </c>
      <c r="H8" s="683">
        <f t="shared" si="1"/>
        <v>3172.7707944000003</v>
      </c>
      <c r="I8" s="683">
        <f t="shared" si="1"/>
        <v>3108.7383659999996</v>
      </c>
      <c r="J8" s="683">
        <f t="shared" si="1"/>
        <v>2999.0303848999997</v>
      </c>
      <c r="K8" s="683">
        <f t="shared" si="1"/>
        <v>2774.28406262</v>
      </c>
      <c r="L8" s="683">
        <f t="shared" si="1"/>
        <v>2625.7189867919401</v>
      </c>
      <c r="M8" s="683">
        <f t="shared" si="1"/>
        <v>2570.9056059999998</v>
      </c>
      <c r="N8" s="683">
        <f t="shared" si="1"/>
        <v>2635.8715370955092</v>
      </c>
    </row>
    <row r="9" spans="1:16" ht="15.95" customHeight="1" x14ac:dyDescent="0.15">
      <c r="A9" s="148" t="s">
        <v>19</v>
      </c>
      <c r="B9" s="684">
        <f t="shared" si="0"/>
        <v>36.616</v>
      </c>
      <c r="C9" s="248">
        <v>3.2040000000000002</v>
      </c>
      <c r="D9" s="248">
        <v>3.2159999999999997</v>
      </c>
      <c r="E9" s="248">
        <v>3.0720000000000001</v>
      </c>
      <c r="F9" s="248">
        <v>3.1680000000000001</v>
      </c>
      <c r="G9" s="248">
        <v>3.2159999999999997</v>
      </c>
      <c r="H9" s="248">
        <v>3.12</v>
      </c>
      <c r="I9" s="248">
        <v>3.0600000000000005</v>
      </c>
      <c r="J9" s="248">
        <v>3.024</v>
      </c>
      <c r="K9" s="248">
        <v>2.9039999999999999</v>
      </c>
      <c r="L9" s="248">
        <v>3.1440000000000001</v>
      </c>
      <c r="M9" s="248">
        <v>3.12</v>
      </c>
      <c r="N9" s="248">
        <v>2.3679999999999999</v>
      </c>
    </row>
    <row r="10" spans="1:16" ht="15.95" customHeight="1" x14ac:dyDescent="0.15">
      <c r="A10" s="148" t="s">
        <v>20</v>
      </c>
      <c r="B10" s="684">
        <f t="shared" si="0"/>
        <v>1814.2130408935088</v>
      </c>
      <c r="C10" s="248">
        <v>151.8219</v>
      </c>
      <c r="D10" s="248">
        <v>146.7629</v>
      </c>
      <c r="E10" s="248">
        <v>147.23339999999999</v>
      </c>
      <c r="F10" s="248">
        <v>153.5335</v>
      </c>
      <c r="G10" s="248">
        <v>170.25700000000001</v>
      </c>
      <c r="H10" s="248">
        <v>177.26900000000001</v>
      </c>
      <c r="I10" s="248">
        <v>176.20599999999999</v>
      </c>
      <c r="J10" s="248">
        <v>194.98050000000001</v>
      </c>
      <c r="K10" s="248">
        <v>144.62909999999999</v>
      </c>
      <c r="L10" s="248">
        <v>107.575</v>
      </c>
      <c r="M10" s="248">
        <v>112.1648</v>
      </c>
      <c r="N10" s="248">
        <v>131.77994089350889</v>
      </c>
    </row>
    <row r="11" spans="1:16" ht="15.95" customHeight="1" x14ac:dyDescent="0.15">
      <c r="A11" s="148" t="s">
        <v>21</v>
      </c>
      <c r="B11" s="684">
        <f t="shared" si="0"/>
        <v>397.16404999999997</v>
      </c>
      <c r="C11" s="248">
        <v>36.0458</v>
      </c>
      <c r="D11" s="248">
        <v>37.043979999999998</v>
      </c>
      <c r="E11" s="248">
        <v>37.417999999999999</v>
      </c>
      <c r="F11" s="248">
        <v>33.438000000000002</v>
      </c>
      <c r="G11" s="248">
        <v>34.463000000000001</v>
      </c>
      <c r="H11" s="248">
        <v>33.945799999999998</v>
      </c>
      <c r="I11" s="248">
        <v>28.131399999999999</v>
      </c>
      <c r="J11" s="248">
        <v>24.068000000000001</v>
      </c>
      <c r="K11" s="248">
        <v>26.056470000000001</v>
      </c>
      <c r="L11" s="248">
        <v>31.840599999999998</v>
      </c>
      <c r="M11" s="248">
        <v>31.341000000000001</v>
      </c>
      <c r="N11" s="248">
        <v>43.372</v>
      </c>
    </row>
    <row r="12" spans="1:16" ht="15.95" customHeight="1" x14ac:dyDescent="0.15">
      <c r="A12" s="124" t="s">
        <v>22</v>
      </c>
      <c r="B12" s="684">
        <f t="shared" si="0"/>
        <v>2939.6688600000002</v>
      </c>
      <c r="C12" s="248">
        <v>232.14107999999999</v>
      </c>
      <c r="D12" s="248">
        <v>239.7741</v>
      </c>
      <c r="E12" s="248">
        <v>235.76456400000001</v>
      </c>
      <c r="F12" s="248">
        <v>247.04802399999997</v>
      </c>
      <c r="G12" s="248">
        <v>255.19300000000001</v>
      </c>
      <c r="H12" s="248">
        <v>265.61008799999991</v>
      </c>
      <c r="I12" s="248">
        <v>255.67911600000005</v>
      </c>
      <c r="J12" s="248">
        <v>247.62684400000001</v>
      </c>
      <c r="K12" s="248">
        <v>240.684608</v>
      </c>
      <c r="L12" s="248">
        <v>246.20672800000003</v>
      </c>
      <c r="M12" s="248">
        <v>229.19251600000004</v>
      </c>
      <c r="N12" s="248">
        <v>244.74819200000002</v>
      </c>
    </row>
    <row r="13" spans="1:16" ht="15.95" customHeight="1" x14ac:dyDescent="0.15">
      <c r="A13" s="124" t="s">
        <v>23</v>
      </c>
      <c r="B13" s="684">
        <f t="shared" si="0"/>
        <v>913.42690999999991</v>
      </c>
      <c r="C13" s="248">
        <v>77.842269999999999</v>
      </c>
      <c r="D13" s="248">
        <v>83.237480000000005</v>
      </c>
      <c r="E13" s="248">
        <v>75.128140000000002</v>
      </c>
      <c r="F13" s="248">
        <v>59.645169999999993</v>
      </c>
      <c r="G13" s="248">
        <v>67.095799999999997</v>
      </c>
      <c r="H13" s="248">
        <v>73.464100000000002</v>
      </c>
      <c r="I13" s="248">
        <v>77.535200000000003</v>
      </c>
      <c r="J13" s="248">
        <v>77.430700000000002</v>
      </c>
      <c r="K13" s="248">
        <v>77.604399999999998</v>
      </c>
      <c r="L13" s="248">
        <v>79.290599999999998</v>
      </c>
      <c r="M13" s="248">
        <v>82.570399999999992</v>
      </c>
      <c r="N13" s="248">
        <v>82.582650000000001</v>
      </c>
    </row>
    <row r="14" spans="1:16" ht="15.95" customHeight="1" x14ac:dyDescent="0.15">
      <c r="A14" s="124" t="s">
        <v>94</v>
      </c>
      <c r="B14" s="684">
        <f t="shared" si="0"/>
        <v>624.60847999999999</v>
      </c>
      <c r="C14" s="248">
        <v>53.231580000000001</v>
      </c>
      <c r="D14" s="248">
        <v>57.647300000000001</v>
      </c>
      <c r="E14" s="248">
        <v>56.830500000000001</v>
      </c>
      <c r="F14" s="248">
        <v>45.169199999999996</v>
      </c>
      <c r="G14" s="248">
        <v>47.387</v>
      </c>
      <c r="H14" s="248">
        <v>48.698</v>
      </c>
      <c r="I14" s="248">
        <v>52.432499999999997</v>
      </c>
      <c r="J14" s="248">
        <v>51.396999999999998</v>
      </c>
      <c r="K14" s="248">
        <v>51.468000000000004</v>
      </c>
      <c r="L14" s="248">
        <v>52.648000000000003</v>
      </c>
      <c r="M14" s="248">
        <v>53.391399999999997</v>
      </c>
      <c r="N14" s="248">
        <v>54.308</v>
      </c>
    </row>
    <row r="15" spans="1:16" ht="15.95" customHeight="1" x14ac:dyDescent="0.15">
      <c r="A15" s="124" t="s">
        <v>95</v>
      </c>
      <c r="B15" s="684">
        <f t="shared" si="0"/>
        <v>247.50558999999998</v>
      </c>
      <c r="C15" s="248">
        <v>21.312889999999999</v>
      </c>
      <c r="D15" s="248">
        <v>22.348700000000001</v>
      </c>
      <c r="E15" s="248">
        <v>15.864800000000001</v>
      </c>
      <c r="F15" s="248">
        <v>11.1395</v>
      </c>
      <c r="G15" s="248">
        <v>14.7247</v>
      </c>
      <c r="H15" s="248">
        <v>20.101400000000002</v>
      </c>
      <c r="I15" s="248">
        <v>21.238</v>
      </c>
      <c r="J15" s="248">
        <v>22.669</v>
      </c>
      <c r="K15" s="248">
        <v>22.694800000000001</v>
      </c>
      <c r="L15" s="248">
        <v>23.4024</v>
      </c>
      <c r="M15" s="248">
        <v>26.378</v>
      </c>
      <c r="N15" s="248">
        <v>25.631399999999999</v>
      </c>
    </row>
    <row r="16" spans="1:16" ht="15.95" customHeight="1" x14ac:dyDescent="0.15">
      <c r="A16" s="124" t="s">
        <v>96</v>
      </c>
      <c r="B16" s="684">
        <f t="shared" si="0"/>
        <v>41.312840000000001</v>
      </c>
      <c r="C16" s="248">
        <v>3.2978000000000001</v>
      </c>
      <c r="D16" s="248">
        <v>3.2414800000000001</v>
      </c>
      <c r="E16" s="248">
        <v>2.4328400000000001</v>
      </c>
      <c r="F16" s="248">
        <v>3.3364699999999998</v>
      </c>
      <c r="G16" s="248">
        <v>4.9840999999999998</v>
      </c>
      <c r="H16" s="248">
        <v>4.6646999999999998</v>
      </c>
      <c r="I16" s="248">
        <v>3.8647</v>
      </c>
      <c r="J16" s="248">
        <v>3.3647</v>
      </c>
      <c r="K16" s="248">
        <v>3.4416000000000002</v>
      </c>
      <c r="L16" s="248">
        <v>3.2402000000000002</v>
      </c>
      <c r="M16" s="248">
        <v>2.8010000000000002</v>
      </c>
      <c r="N16" s="248">
        <v>2.6432500000000001</v>
      </c>
    </row>
    <row r="17" spans="1:14" ht="15.95" customHeight="1" x14ac:dyDescent="0.15">
      <c r="A17" s="148" t="s">
        <v>27</v>
      </c>
      <c r="B17" s="684">
        <f t="shared" si="0"/>
        <v>55.287100000000009</v>
      </c>
      <c r="C17" s="248">
        <v>4.7655999999999992</v>
      </c>
      <c r="D17" s="248">
        <v>4.2844000000000007</v>
      </c>
      <c r="E17" s="248">
        <v>3.8852000000000011</v>
      </c>
      <c r="F17" s="248">
        <v>3.6236000000000006</v>
      </c>
      <c r="G17" s="248">
        <v>4.2264000000000026</v>
      </c>
      <c r="H17" s="248">
        <v>4.3237000000000005</v>
      </c>
      <c r="I17" s="248">
        <v>4.4612000000000007</v>
      </c>
      <c r="J17" s="248">
        <v>4.2843000000000009</v>
      </c>
      <c r="K17" s="248">
        <v>4.7937000000000003</v>
      </c>
      <c r="L17" s="248">
        <v>4.5579999999999998</v>
      </c>
      <c r="M17" s="248">
        <v>4.5068000000000019</v>
      </c>
      <c r="N17" s="248">
        <v>7.5742000000000012</v>
      </c>
    </row>
    <row r="18" spans="1:14" ht="15.95" customHeight="1" x14ac:dyDescent="0.15">
      <c r="A18" s="148" t="s">
        <v>28</v>
      </c>
      <c r="B18" s="684">
        <f t="shared" si="0"/>
        <v>1436.8788028763058</v>
      </c>
      <c r="C18" s="248">
        <v>116.51574793388218</v>
      </c>
      <c r="D18" s="248">
        <v>113.918342</v>
      </c>
      <c r="E18" s="248">
        <v>122.93581319999998</v>
      </c>
      <c r="F18" s="248">
        <v>122.90307325992387</v>
      </c>
      <c r="G18" s="248">
        <v>111.266200625</v>
      </c>
      <c r="H18" s="248">
        <v>115.1212324</v>
      </c>
      <c r="I18" s="248">
        <v>117.1185</v>
      </c>
      <c r="J18" s="248">
        <v>120.23711849999999</v>
      </c>
      <c r="K18" s="248">
        <v>127.70483369999999</v>
      </c>
      <c r="L18" s="248">
        <v>123.76251525750001</v>
      </c>
      <c r="M18" s="248">
        <v>125.74697</v>
      </c>
      <c r="N18" s="248">
        <v>119.648456</v>
      </c>
    </row>
    <row r="19" spans="1:14" ht="15.95" customHeight="1" x14ac:dyDescent="0.15">
      <c r="A19" s="124" t="s">
        <v>29</v>
      </c>
      <c r="B19" s="684">
        <f t="shared" si="0"/>
        <v>713.9445199999999</v>
      </c>
      <c r="C19" s="248">
        <v>58.023600000000002</v>
      </c>
      <c r="D19" s="248">
        <v>52.259640000000005</v>
      </c>
      <c r="E19" s="248">
        <v>55.060160000000003</v>
      </c>
      <c r="F19" s="248">
        <v>52.915880000000001</v>
      </c>
      <c r="G19" s="248">
        <v>59.122399999999999</v>
      </c>
      <c r="H19" s="248">
        <v>57.696240000000003</v>
      </c>
      <c r="I19" s="248">
        <v>66.86412</v>
      </c>
      <c r="J19" s="248">
        <v>74.467879999999994</v>
      </c>
      <c r="K19" s="248">
        <v>62.471199999999996</v>
      </c>
      <c r="L19" s="248">
        <v>62.464759999999991</v>
      </c>
      <c r="M19" s="248">
        <v>57.01972</v>
      </c>
      <c r="N19" s="248">
        <v>55.578920000000004</v>
      </c>
    </row>
    <row r="20" spans="1:14" ht="15.95" customHeight="1" x14ac:dyDescent="0.15">
      <c r="A20" s="148" t="s">
        <v>30</v>
      </c>
      <c r="B20" s="684">
        <f t="shared" si="0"/>
        <v>144.96375739999999</v>
      </c>
      <c r="C20" s="248">
        <v>8.8656100000000002</v>
      </c>
      <c r="D20" s="248">
        <v>8.6145531999999996</v>
      </c>
      <c r="E20" s="248">
        <v>9.4158580000000001</v>
      </c>
      <c r="F20" s="248">
        <v>10.4292962</v>
      </c>
      <c r="G20" s="248">
        <v>13.2476</v>
      </c>
      <c r="H20" s="248">
        <v>12.0158</v>
      </c>
      <c r="I20" s="248">
        <v>13.132300000000001</v>
      </c>
      <c r="J20" s="248">
        <v>14.633100000000001</v>
      </c>
      <c r="K20" s="248">
        <v>15.1632</v>
      </c>
      <c r="L20" s="248">
        <v>15.253299999999999</v>
      </c>
      <c r="M20" s="248">
        <v>13.053039999999999</v>
      </c>
      <c r="N20" s="248">
        <v>11.1401</v>
      </c>
    </row>
    <row r="21" spans="1:14" ht="15.95" customHeight="1" x14ac:dyDescent="0.15">
      <c r="A21" s="148" t="s">
        <v>31</v>
      </c>
      <c r="B21" s="684">
        <f t="shared" si="0"/>
        <v>1801.7155046520706</v>
      </c>
      <c r="C21" s="248">
        <v>139.38373812582739</v>
      </c>
      <c r="D21" s="248">
        <v>139.36000000000004</v>
      </c>
      <c r="E21" s="248">
        <v>146.38840000000002</v>
      </c>
      <c r="F21" s="248">
        <v>152.04640000000001</v>
      </c>
      <c r="G21" s="248">
        <v>151.12679999999997</v>
      </c>
      <c r="H21" s="248">
        <v>154.85880000000003</v>
      </c>
      <c r="I21" s="248">
        <v>161.04079999999999</v>
      </c>
      <c r="J21" s="248">
        <v>157.49799999999999</v>
      </c>
      <c r="K21" s="248">
        <v>148.98080000000007</v>
      </c>
      <c r="L21" s="248">
        <v>152.40776652624308</v>
      </c>
      <c r="M21" s="248">
        <v>145.49960000000004</v>
      </c>
      <c r="N21" s="248">
        <v>153.12440000000001</v>
      </c>
    </row>
    <row r="22" spans="1:14" ht="15.95" customHeight="1" x14ac:dyDescent="0.15">
      <c r="A22" s="148" t="s">
        <v>32</v>
      </c>
      <c r="B22" s="684">
        <f t="shared" si="0"/>
        <v>1333.9349417423903</v>
      </c>
      <c r="C22" s="248">
        <v>60.317616111</v>
      </c>
      <c r="D22" s="248">
        <v>70.300310699999997</v>
      </c>
      <c r="E22" s="248">
        <v>87.549457876193998</v>
      </c>
      <c r="F22" s="248">
        <v>122.9076065</v>
      </c>
      <c r="G22" s="248">
        <v>151.98231680000001</v>
      </c>
      <c r="H22" s="248">
        <v>115.332104</v>
      </c>
      <c r="I22" s="248">
        <v>156.12237999999999</v>
      </c>
      <c r="J22" s="248">
        <v>134.99304240000001</v>
      </c>
      <c r="K22" s="248">
        <v>90.617191999999989</v>
      </c>
      <c r="L22" s="248">
        <v>78.949134108196503</v>
      </c>
      <c r="M22" s="248">
        <v>110.24218</v>
      </c>
      <c r="N22" s="248">
        <v>154.621601247</v>
      </c>
    </row>
    <row r="23" spans="1:14" ht="15.95" customHeight="1" x14ac:dyDescent="0.15">
      <c r="A23" s="148" t="s">
        <v>33</v>
      </c>
      <c r="B23" s="684">
        <f t="shared" si="0"/>
        <v>3508.6795999999995</v>
      </c>
      <c r="C23" s="248">
        <v>303.2296</v>
      </c>
      <c r="D23" s="248">
        <v>286.17200000000014</v>
      </c>
      <c r="E23" s="248">
        <v>286.54079999999988</v>
      </c>
      <c r="F23" s="248">
        <v>282.22319999999991</v>
      </c>
      <c r="G23" s="248">
        <v>289.6096</v>
      </c>
      <c r="H23" s="248">
        <v>293.39040000000006</v>
      </c>
      <c r="I23" s="248">
        <v>291.68279999999999</v>
      </c>
      <c r="J23" s="248">
        <v>292.56440000000003</v>
      </c>
      <c r="K23" s="248">
        <v>288.25559999999996</v>
      </c>
      <c r="L23" s="248">
        <v>289.3719999999999</v>
      </c>
      <c r="M23" s="248">
        <v>294.73479999999989</v>
      </c>
      <c r="N23" s="248">
        <v>310.90439999999995</v>
      </c>
    </row>
    <row r="24" spans="1:14" ht="15.95" customHeight="1" x14ac:dyDescent="0.15">
      <c r="A24" s="148" t="s">
        <v>34</v>
      </c>
      <c r="B24" s="684">
        <f t="shared" si="0"/>
        <v>1249.1697200000001</v>
      </c>
      <c r="C24" s="248">
        <v>104.53214</v>
      </c>
      <c r="D24" s="248">
        <v>99.238</v>
      </c>
      <c r="E24" s="248">
        <v>94.346909999999994</v>
      </c>
      <c r="F24" s="248">
        <v>98.435670000000002</v>
      </c>
      <c r="G24" s="248">
        <v>110.371</v>
      </c>
      <c r="H24" s="248">
        <v>128.06399999999999</v>
      </c>
      <c r="I24" s="248">
        <v>95.474999999999994</v>
      </c>
      <c r="J24" s="248">
        <v>94.0458</v>
      </c>
      <c r="K24" s="248">
        <v>105.64579999999999</v>
      </c>
      <c r="L24" s="248">
        <v>110.42100000000001</v>
      </c>
      <c r="M24" s="248">
        <v>105.13639999999999</v>
      </c>
      <c r="N24" s="248">
        <v>103.458</v>
      </c>
    </row>
    <row r="25" spans="1:14" ht="15.95" customHeight="1" x14ac:dyDescent="0.15">
      <c r="A25" s="124" t="s">
        <v>35</v>
      </c>
      <c r="B25" s="684">
        <f t="shared" si="0"/>
        <v>1848.6866</v>
      </c>
      <c r="C25" s="248">
        <v>165.9528</v>
      </c>
      <c r="D25" s="248">
        <v>156.66410000000002</v>
      </c>
      <c r="E25" s="248">
        <v>158.16479999999999</v>
      </c>
      <c r="F25" s="248">
        <v>156.0719</v>
      </c>
      <c r="G25" s="248">
        <v>157.39260000000002</v>
      </c>
      <c r="H25" s="248">
        <v>157.1037</v>
      </c>
      <c r="I25" s="248">
        <v>155.0385</v>
      </c>
      <c r="J25" s="248">
        <v>153.48660000000001</v>
      </c>
      <c r="K25" s="248">
        <v>149.09120000000001</v>
      </c>
      <c r="L25" s="248">
        <v>145.6104</v>
      </c>
      <c r="M25" s="248">
        <v>145.23579999999998</v>
      </c>
      <c r="N25" s="248">
        <v>148.8742</v>
      </c>
    </row>
    <row r="26" spans="1:14" ht="15.95" customHeight="1" x14ac:dyDescent="0.15">
      <c r="A26" s="148" t="s">
        <v>36</v>
      </c>
      <c r="B26" s="684">
        <f t="shared" si="0"/>
        <v>77.152845624999998</v>
      </c>
      <c r="C26" s="248">
        <v>6.6978337999999997</v>
      </c>
      <c r="D26" s="248">
        <v>6.191472000000001</v>
      </c>
      <c r="E26" s="248">
        <v>6.9266571499999987</v>
      </c>
      <c r="F26" s="248">
        <v>5.3582355000000002</v>
      </c>
      <c r="G26" s="248">
        <v>6.2001345800000003</v>
      </c>
      <c r="H26" s="248">
        <v>6.1628299999999996</v>
      </c>
      <c r="I26" s="248">
        <v>5.8916000000000004</v>
      </c>
      <c r="J26" s="248">
        <v>6.7488000000000001</v>
      </c>
      <c r="K26" s="248">
        <v>7.0122340000000003</v>
      </c>
      <c r="L26" s="248">
        <v>7.7353968999999996</v>
      </c>
      <c r="M26" s="248">
        <v>6.4215999999999998</v>
      </c>
      <c r="N26" s="248">
        <v>5.806051694999999</v>
      </c>
    </row>
    <row r="27" spans="1:14" ht="15.95" customHeight="1" x14ac:dyDescent="0.15">
      <c r="A27" s="148" t="s">
        <v>37</v>
      </c>
      <c r="B27" s="684">
        <f t="shared" si="0"/>
        <v>209.16481199999998</v>
      </c>
      <c r="C27" s="248">
        <v>14.239212</v>
      </c>
      <c r="D27" s="248">
        <v>15.407999999999999</v>
      </c>
      <c r="E27" s="248">
        <v>16.352</v>
      </c>
      <c r="F27" s="248">
        <v>15.8788</v>
      </c>
      <c r="G27" s="248">
        <v>17.756</v>
      </c>
      <c r="H27" s="248">
        <v>18.123999999999999</v>
      </c>
      <c r="I27" s="248">
        <v>16.972000000000001</v>
      </c>
      <c r="J27" s="248">
        <v>19.084</v>
      </c>
      <c r="K27" s="248">
        <v>19.236000000000001</v>
      </c>
      <c r="L27" s="248">
        <v>18.204000000000001</v>
      </c>
      <c r="M27" s="248">
        <v>18.768000000000001</v>
      </c>
      <c r="N27" s="248">
        <v>19.142799999999998</v>
      </c>
    </row>
    <row r="28" spans="1:14" ht="15.95" customHeight="1" x14ac:dyDescent="0.15">
      <c r="A28" s="148" t="s">
        <v>38</v>
      </c>
      <c r="B28" s="684">
        <f t="shared" si="0"/>
        <v>1752.0371999999998</v>
      </c>
      <c r="C28" s="248">
        <v>115.8128</v>
      </c>
      <c r="D28" s="248">
        <v>122.9772</v>
      </c>
      <c r="E28" s="248">
        <v>148.81360000000001</v>
      </c>
      <c r="F28" s="248">
        <v>161.18119999999999</v>
      </c>
      <c r="G28" s="248">
        <v>166.91320000000002</v>
      </c>
      <c r="H28" s="248">
        <v>160.6772</v>
      </c>
      <c r="I28" s="248">
        <v>162.11360000000002</v>
      </c>
      <c r="J28" s="248">
        <v>136.42159999999998</v>
      </c>
      <c r="K28" s="248">
        <v>134.5864</v>
      </c>
      <c r="L28" s="248">
        <v>144.58199999999999</v>
      </c>
      <c r="M28" s="248">
        <v>133.2576</v>
      </c>
      <c r="N28" s="248">
        <v>164.70080000000002</v>
      </c>
    </row>
    <row r="29" spans="1:14" ht="15.95" customHeight="1" x14ac:dyDescent="0.15">
      <c r="A29" s="124" t="s">
        <v>39</v>
      </c>
      <c r="B29" s="684">
        <f t="shared" si="0"/>
        <v>791.72108000000014</v>
      </c>
      <c r="C29" s="248">
        <v>70.054389999999998</v>
      </c>
      <c r="D29" s="248">
        <v>70.291690000000003</v>
      </c>
      <c r="E29" s="248">
        <v>68.483000000000004</v>
      </c>
      <c r="F29" s="248">
        <v>67.417699999999996</v>
      </c>
      <c r="G29" s="248">
        <v>67.498499999999993</v>
      </c>
      <c r="H29" s="248">
        <v>68.778700000000001</v>
      </c>
      <c r="I29" s="248">
        <v>68.334499999999991</v>
      </c>
      <c r="J29" s="248">
        <v>65.195000000000007</v>
      </c>
      <c r="K29" s="248">
        <v>64.178799999999995</v>
      </c>
      <c r="L29" s="248">
        <v>62.451999999999998</v>
      </c>
      <c r="M29" s="248">
        <v>59.004800000000003</v>
      </c>
      <c r="N29" s="248">
        <v>60.031999999999996</v>
      </c>
    </row>
    <row r="30" spans="1:14" ht="15.95" customHeight="1" x14ac:dyDescent="0.15">
      <c r="A30" s="124" t="s">
        <v>97</v>
      </c>
      <c r="B30" s="684">
        <f t="shared" si="0"/>
        <v>423.79378999999994</v>
      </c>
      <c r="C30" s="248">
        <v>35.421889999999998</v>
      </c>
      <c r="D30" s="248">
        <v>37.145800000000001</v>
      </c>
      <c r="E30" s="248">
        <v>36.848300000000002</v>
      </c>
      <c r="F30" s="248">
        <v>36.759</v>
      </c>
      <c r="G30" s="248">
        <v>36.433799999999998</v>
      </c>
      <c r="H30" s="248">
        <v>37.064</v>
      </c>
      <c r="I30" s="248">
        <v>37.021999999999998</v>
      </c>
      <c r="J30" s="248">
        <v>35.648000000000003</v>
      </c>
      <c r="K30" s="248">
        <v>35.314</v>
      </c>
      <c r="L30" s="248">
        <v>34.613</v>
      </c>
      <c r="M30" s="248">
        <v>30.47</v>
      </c>
      <c r="N30" s="248">
        <v>31.053999999999998</v>
      </c>
    </row>
    <row r="31" spans="1:14" ht="15.95" customHeight="1" x14ac:dyDescent="0.15">
      <c r="A31" s="124" t="s">
        <v>98</v>
      </c>
      <c r="B31" s="684">
        <f t="shared" si="0"/>
        <v>367.92728999999997</v>
      </c>
      <c r="C31" s="248">
        <v>34.6325</v>
      </c>
      <c r="D31" s="248">
        <v>33.145890000000001</v>
      </c>
      <c r="E31" s="248">
        <v>31.634699999999999</v>
      </c>
      <c r="F31" s="248">
        <v>30.6587</v>
      </c>
      <c r="G31" s="248">
        <v>31.064699999999998</v>
      </c>
      <c r="H31" s="248">
        <v>31.714700000000001</v>
      </c>
      <c r="I31" s="248">
        <v>31.3125</v>
      </c>
      <c r="J31" s="248">
        <v>29.547000000000001</v>
      </c>
      <c r="K31" s="248">
        <v>28.864799999999999</v>
      </c>
      <c r="L31" s="248">
        <v>27.838999999999999</v>
      </c>
      <c r="M31" s="248">
        <v>28.534800000000001</v>
      </c>
      <c r="N31" s="248">
        <v>28.978000000000002</v>
      </c>
    </row>
    <row r="32" spans="1:14" ht="15.95" customHeight="1" x14ac:dyDescent="0.15">
      <c r="A32" s="148" t="s">
        <v>42</v>
      </c>
      <c r="B32" s="684">
        <f t="shared" si="0"/>
        <v>4045.1340000000005</v>
      </c>
      <c r="C32" s="248">
        <v>277.39000000000004</v>
      </c>
      <c r="D32" s="248">
        <v>311.94960000000009</v>
      </c>
      <c r="E32" s="248">
        <v>340.15880000000016</v>
      </c>
      <c r="F32" s="248">
        <v>376.16239999999993</v>
      </c>
      <c r="G32" s="248">
        <v>401.3803999999999</v>
      </c>
      <c r="H32" s="248">
        <v>416.03359999999975</v>
      </c>
      <c r="I32" s="248">
        <v>406.53039999999999</v>
      </c>
      <c r="J32" s="248">
        <v>372.30159999999995</v>
      </c>
      <c r="K32" s="248">
        <v>336.33920000000012</v>
      </c>
      <c r="L32" s="248">
        <v>303.42640000000017</v>
      </c>
      <c r="M32" s="248">
        <v>265.57199999999995</v>
      </c>
      <c r="N32" s="248">
        <v>237.88960000000003</v>
      </c>
    </row>
    <row r="33" spans="1:14" ht="15.95" customHeight="1" x14ac:dyDescent="0.15">
      <c r="A33" s="148" t="s">
        <v>43</v>
      </c>
      <c r="B33" s="684">
        <f t="shared" si="0"/>
        <v>8477.4590000000007</v>
      </c>
      <c r="C33" s="248">
        <v>458.04300000000001</v>
      </c>
      <c r="D33" s="248">
        <v>574.46199999999999</v>
      </c>
      <c r="E33" s="248">
        <v>638.00799999999992</v>
      </c>
      <c r="F33" s="248">
        <v>872.30100000000004</v>
      </c>
      <c r="G33" s="248">
        <v>885.245</v>
      </c>
      <c r="H33" s="248">
        <v>900.69500000000016</v>
      </c>
      <c r="I33" s="248">
        <v>835.55049999999994</v>
      </c>
      <c r="J33" s="248">
        <v>792.90349999999989</v>
      </c>
      <c r="K33" s="248">
        <v>715.33699999999999</v>
      </c>
      <c r="L33" s="248">
        <v>626.34600000000012</v>
      </c>
      <c r="M33" s="248">
        <v>615.75000000000011</v>
      </c>
      <c r="N33" s="248">
        <v>562.8180000000001</v>
      </c>
    </row>
    <row r="34" spans="1:14" ht="15.95" customHeight="1" x14ac:dyDescent="0.15">
      <c r="A34" s="124" t="s">
        <v>99</v>
      </c>
      <c r="B34" s="684">
        <f t="shared" si="0"/>
        <v>57.274016180000004</v>
      </c>
      <c r="C34" s="248">
        <v>4.4036999999999997</v>
      </c>
      <c r="D34" s="248">
        <v>4.7779999999999996</v>
      </c>
      <c r="E34" s="248">
        <v>3.9169</v>
      </c>
      <c r="F34" s="248">
        <v>4.4315100000000003</v>
      </c>
      <c r="G34" s="248">
        <v>4.5301099999999996</v>
      </c>
      <c r="H34" s="248">
        <v>4.532</v>
      </c>
      <c r="I34" s="248">
        <v>4.6213800000000003</v>
      </c>
      <c r="J34" s="248">
        <v>5.8487999999999998</v>
      </c>
      <c r="K34" s="248">
        <v>4.9821249200000004</v>
      </c>
      <c r="L34" s="248">
        <v>4.5821860000000001</v>
      </c>
      <c r="M34" s="248">
        <v>4.6264799999999999</v>
      </c>
      <c r="N34" s="248">
        <v>6.0208252599999996</v>
      </c>
    </row>
    <row r="35" spans="1:14" ht="15.95" customHeight="1" x14ac:dyDescent="0.15">
      <c r="A35" s="124" t="s">
        <v>45</v>
      </c>
      <c r="B35" s="684">
        <f t="shared" si="0"/>
        <v>29.564800000000002</v>
      </c>
      <c r="C35" s="248">
        <v>2.6184000000000003</v>
      </c>
      <c r="D35" s="248">
        <v>2.2383999999999999</v>
      </c>
      <c r="E35" s="248">
        <v>2.0651999999999995</v>
      </c>
      <c r="F35" s="248">
        <v>2.246</v>
      </c>
      <c r="G35" s="248">
        <v>1.8944000000000001</v>
      </c>
      <c r="H35" s="248">
        <v>2.0820000000000003</v>
      </c>
      <c r="I35" s="248">
        <v>2.4680000000000009</v>
      </c>
      <c r="J35" s="248">
        <v>2.4127999999999994</v>
      </c>
      <c r="K35" s="248">
        <v>3.0696000000000003</v>
      </c>
      <c r="L35" s="248">
        <v>2.7992000000000004</v>
      </c>
      <c r="M35" s="248">
        <v>2.6504000000000003</v>
      </c>
      <c r="N35" s="248">
        <v>3.0204</v>
      </c>
    </row>
    <row r="36" spans="1:14" ht="15.95" customHeight="1" x14ac:dyDescent="0.15">
      <c r="A36" s="124" t="s">
        <v>46</v>
      </c>
      <c r="B36" s="684">
        <f t="shared" si="0"/>
        <v>30.117150000000002</v>
      </c>
      <c r="C36" s="248">
        <v>1.92</v>
      </c>
      <c r="D36" s="248">
        <v>1.81345</v>
      </c>
      <c r="E36" s="248">
        <v>1.9272</v>
      </c>
      <c r="F36" s="248">
        <v>1.6365000000000001</v>
      </c>
      <c r="G36" s="248">
        <v>2.0630000000000002</v>
      </c>
      <c r="H36" s="248">
        <v>2.2338</v>
      </c>
      <c r="I36" s="248">
        <v>2.5396000000000001</v>
      </c>
      <c r="J36" s="248">
        <v>2.56</v>
      </c>
      <c r="K36" s="248">
        <v>3.0455999999999999</v>
      </c>
      <c r="L36" s="248">
        <v>2.9159999999999999</v>
      </c>
      <c r="M36" s="248">
        <v>3.31</v>
      </c>
      <c r="N36" s="248">
        <v>4.1520000000000001</v>
      </c>
    </row>
    <row r="37" spans="1:14" ht="15.95" customHeight="1" thickBot="1" x14ac:dyDescent="0.2">
      <c r="A37" s="150" t="s">
        <v>47</v>
      </c>
      <c r="B37" s="685">
        <f t="shared" si="0"/>
        <v>26.425558999999996</v>
      </c>
      <c r="C37" s="249">
        <v>2.2690000000000001</v>
      </c>
      <c r="D37" s="249">
        <v>2.2010000000000001</v>
      </c>
      <c r="E37" s="249">
        <v>2.5469140000000001</v>
      </c>
      <c r="F37" s="249">
        <v>2.1569750000000001</v>
      </c>
      <c r="G37" s="249">
        <v>2.5217999999999998</v>
      </c>
      <c r="H37" s="249">
        <v>2.1366999999999998</v>
      </c>
      <c r="I37" s="249">
        <v>2.16947</v>
      </c>
      <c r="J37" s="249">
        <v>2.214</v>
      </c>
      <c r="K37" s="249">
        <v>1.895</v>
      </c>
      <c r="L37" s="249">
        <v>1.82</v>
      </c>
      <c r="M37" s="249">
        <v>1.9806999999999999</v>
      </c>
      <c r="N37" s="249">
        <v>2.5140000000000002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Hoja56">
    <tabColor theme="9" tint="0.59999389629810485"/>
  </sheetPr>
  <dimension ref="A4:P58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460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8" t="s">
        <v>402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>
      <c r="A6" s="1033"/>
      <c r="B6" s="1033"/>
      <c r="C6" s="1033"/>
      <c r="D6" s="1033"/>
      <c r="E6" s="1033"/>
      <c r="F6" s="1033"/>
      <c r="G6" s="1033"/>
      <c r="H6" s="1033"/>
      <c r="I6" s="1033"/>
      <c r="J6" s="1033"/>
      <c r="K6" s="1033"/>
      <c r="L6" s="1033"/>
      <c r="M6" s="1033"/>
      <c r="N6" s="1033"/>
    </row>
    <row r="7" spans="1:16" ht="18" customHeight="1" x14ac:dyDescent="0.15">
      <c r="A7" s="774" t="s">
        <v>16</v>
      </c>
      <c r="B7" s="778" t="s">
        <v>103</v>
      </c>
      <c r="C7" s="779" t="s">
        <v>53</v>
      </c>
      <c r="D7" s="779" t="s">
        <v>54</v>
      </c>
      <c r="E7" s="779" t="s">
        <v>55</v>
      </c>
      <c r="F7" s="779" t="s">
        <v>56</v>
      </c>
      <c r="G7" s="779" t="s">
        <v>57</v>
      </c>
      <c r="H7" s="779" t="s">
        <v>58</v>
      </c>
      <c r="I7" s="779" t="s">
        <v>59</v>
      </c>
      <c r="J7" s="779" t="s">
        <v>60</v>
      </c>
      <c r="K7" s="779" t="s">
        <v>61</v>
      </c>
      <c r="L7" s="779" t="s">
        <v>62</v>
      </c>
      <c r="M7" s="779" t="s">
        <v>63</v>
      </c>
      <c r="N7" s="779" t="s">
        <v>64</v>
      </c>
      <c r="O7" s="127"/>
    </row>
    <row r="8" spans="1:16" ht="18" customHeight="1" x14ac:dyDescent="0.15">
      <c r="A8" s="686" t="s">
        <v>177</v>
      </c>
      <c r="B8" s="687">
        <f>('C-54'!B8/'C-53'!B8)*1000</f>
        <v>12.984967084912281</v>
      </c>
      <c r="C8" s="687">
        <f>('C-54'!C8/'C-53'!C8)*1000</f>
        <v>12.733486020410286</v>
      </c>
      <c r="D8" s="687">
        <f>('C-54'!D8/'C-53'!D8)*1000</f>
        <v>12.974345696572403</v>
      </c>
      <c r="E8" s="687">
        <f>('C-54'!E8/'C-53'!E8)*1000</f>
        <v>12.928893852719257</v>
      </c>
      <c r="F8" s="687">
        <f>('C-54'!F8/'C-53'!F8)*1000</f>
        <v>13.157397481815353</v>
      </c>
      <c r="G8" s="687">
        <f>('C-54'!G8/'C-53'!G8)*1000</f>
        <v>13.255238381604212</v>
      </c>
      <c r="H8" s="687">
        <f>('C-54'!H8/'C-53'!H8)*1000</f>
        <v>13.26298300476549</v>
      </c>
      <c r="I8" s="687">
        <f>('C-54'!I8/'C-53'!I8)*1000</f>
        <v>13.086669610608292</v>
      </c>
      <c r="J8" s="687">
        <f>('C-54'!J8/'C-53'!J8)*1000</f>
        <v>13.110171470475089</v>
      </c>
      <c r="K8" s="687">
        <f>('C-54'!K8/'C-53'!K8)*1000</f>
        <v>12.98709219186971</v>
      </c>
      <c r="L8" s="687">
        <f>('C-54'!L8/'C-53'!L8)*1000</f>
        <v>12.730051002618499</v>
      </c>
      <c r="M8" s="687">
        <f>('C-54'!M8/'C-53'!M8)*1000</f>
        <v>12.715484210161879</v>
      </c>
      <c r="N8" s="687">
        <f>('C-54'!N8/'C-53'!N8)*1000</f>
        <v>12.721753410117833</v>
      </c>
    </row>
    <row r="9" spans="1:16" ht="15.95" customHeight="1" x14ac:dyDescent="0.15">
      <c r="A9" s="148" t="s">
        <v>19</v>
      </c>
      <c r="B9" s="688">
        <f>('C-54'!B9/'C-53'!B9)*1000</f>
        <v>11.558080808080808</v>
      </c>
      <c r="C9" s="250">
        <f>('C-54'!C9/'C-53'!C9)*1000</f>
        <v>12</v>
      </c>
      <c r="D9" s="250">
        <f>('C-54'!D9/'C-53'!D9)*1000</f>
        <v>11.999999999999998</v>
      </c>
      <c r="E9" s="250">
        <f>('C-54'!E9/'C-53'!E9)*1000</f>
        <v>12</v>
      </c>
      <c r="F9" s="250">
        <f>('C-54'!F9/'C-53'!F9)*1000</f>
        <v>12</v>
      </c>
      <c r="G9" s="250">
        <f>('C-54'!G9/'C-53'!G9)*1000</f>
        <v>11.999999999999998</v>
      </c>
      <c r="H9" s="250">
        <f>('C-54'!H9/'C-53'!H9)*1000</f>
        <v>12</v>
      </c>
      <c r="I9" s="250">
        <f>('C-54'!I9/'C-53'!I9)*1000</f>
        <v>12.000000000000002</v>
      </c>
      <c r="J9" s="250">
        <f>('C-54'!J9/'C-53'!J9)*1000</f>
        <v>12</v>
      </c>
      <c r="K9" s="250">
        <f>('C-54'!K9/'C-53'!K9)*1000</f>
        <v>12</v>
      </c>
      <c r="L9" s="250">
        <f>('C-54'!L9/'C-53'!L9)*1000</f>
        <v>12</v>
      </c>
      <c r="M9" s="250">
        <f>('C-54'!M9/'C-53'!M9)*1000</f>
        <v>10.947368421052632</v>
      </c>
      <c r="N9" s="250">
        <f>('C-54'!N9/'C-53'!N9)*1000</f>
        <v>8.1937716262975773</v>
      </c>
    </row>
    <row r="10" spans="1:16" ht="15.95" customHeight="1" x14ac:dyDescent="0.15">
      <c r="A10" s="148" t="s">
        <v>20</v>
      </c>
      <c r="B10" s="688">
        <f>('C-54'!B10/'C-53'!B10)*1000</f>
        <v>16.408305146854627</v>
      </c>
      <c r="C10" s="250">
        <f>('C-54'!C10/'C-53'!C10)*1000</f>
        <v>17.67220346874636</v>
      </c>
      <c r="D10" s="250">
        <f>('C-54'!D10/'C-53'!D10)*1000</f>
        <v>17.189376903256033</v>
      </c>
      <c r="E10" s="250">
        <f>('C-54'!E10/'C-53'!E10)*1000</f>
        <v>15.160455893305608</v>
      </c>
      <c r="F10" s="250">
        <f>('C-54'!F10/'C-53'!F10)*1000</f>
        <v>15.223946455131385</v>
      </c>
      <c r="G10" s="250">
        <f>('C-54'!G10/'C-53'!G10)*1000</f>
        <v>16.278516110526819</v>
      </c>
      <c r="H10" s="250">
        <f>('C-54'!H10/'C-53'!H10)*1000</f>
        <v>15.309525865791519</v>
      </c>
      <c r="I10" s="250">
        <f>('C-54'!I10/'C-53'!I10)*1000</f>
        <v>15.724254863465999</v>
      </c>
      <c r="J10" s="250">
        <f>('C-54'!J10/'C-53'!J10)*1000</f>
        <v>18.000415435745939</v>
      </c>
      <c r="K10" s="250">
        <f>('C-54'!K10/'C-53'!K10)*1000</f>
        <v>17.599983914655432</v>
      </c>
      <c r="L10" s="250">
        <f>('C-54'!L10/'C-53'!L10)*1000</f>
        <v>15.999931292303819</v>
      </c>
      <c r="M10" s="250">
        <f>('C-54'!M10/'C-53'!M10)*1000</f>
        <v>16.543480825958703</v>
      </c>
      <c r="N10" s="250">
        <f>('C-54'!N10/'C-53'!N10)*1000</f>
        <v>16.8</v>
      </c>
    </row>
    <row r="11" spans="1:16" ht="15.95" customHeight="1" x14ac:dyDescent="0.15">
      <c r="A11" s="148" t="s">
        <v>21</v>
      </c>
      <c r="B11" s="688">
        <f>('C-54'!B11/'C-53'!B11)*1000</f>
        <v>16.452528997514499</v>
      </c>
      <c r="C11" s="250">
        <f>('C-54'!C11/'C-53'!C11)*1000</f>
        <v>16.354718693284937</v>
      </c>
      <c r="D11" s="250">
        <f>('C-54'!D11/'C-53'!D11)*1000</f>
        <v>16.471311694086261</v>
      </c>
      <c r="E11" s="250">
        <f>('C-54'!E11/'C-53'!E11)*1000</f>
        <v>17.046924829157174</v>
      </c>
      <c r="F11" s="250">
        <f>('C-54'!F11/'C-53'!F11)*1000</f>
        <v>16.029721955896452</v>
      </c>
      <c r="G11" s="250">
        <f>('C-54'!G11/'C-53'!G11)*1000</f>
        <v>16.119270346117869</v>
      </c>
      <c r="H11" s="250">
        <f>('C-54'!H11/'C-53'!H11)*1000</f>
        <v>16.187792083929423</v>
      </c>
      <c r="I11" s="250">
        <f>('C-54'!I11/'C-53'!I11)*1000</f>
        <v>16.47037470725995</v>
      </c>
      <c r="J11" s="250">
        <f>('C-54'!J11/'C-53'!J11)*1000</f>
        <v>15.792650918635173</v>
      </c>
      <c r="K11" s="250">
        <f>('C-54'!K11/'C-53'!K11)*1000</f>
        <v>15.706130198915009</v>
      </c>
      <c r="L11" s="250">
        <f>('C-54'!L11/'C-53'!L11)*1000</f>
        <v>16.129989868287741</v>
      </c>
      <c r="M11" s="250">
        <f>('C-54'!M11/'C-53'!M11)*1000</f>
        <v>16.272585669781929</v>
      </c>
      <c r="N11" s="250">
        <f>('C-54'!N11/'C-53'!N11)*1000</f>
        <v>18.223529411764705</v>
      </c>
    </row>
    <row r="12" spans="1:16" ht="15.95" customHeight="1" x14ac:dyDescent="0.15">
      <c r="A12" s="124" t="s">
        <v>22</v>
      </c>
      <c r="B12" s="688">
        <f>('C-54'!B12/'C-53'!B12)*1000</f>
        <v>13.652558331785251</v>
      </c>
      <c r="C12" s="250">
        <f>('C-54'!C12/'C-53'!C12)*1000</f>
        <v>13.722355027487144</v>
      </c>
      <c r="D12" s="250">
        <f>('C-54'!D12/'C-53'!D12)*1000</f>
        <v>13.660785095715589</v>
      </c>
      <c r="E12" s="250">
        <f>('C-54'!E12/'C-53'!E12)*1000</f>
        <v>13.57699763892888</v>
      </c>
      <c r="F12" s="250">
        <f>('C-54'!F12/'C-53'!F12)*1000</f>
        <v>13.463841299253364</v>
      </c>
      <c r="G12" s="250">
        <f>('C-54'!G12/'C-53'!G12)*1000</f>
        <v>13.780063718343325</v>
      </c>
      <c r="H12" s="250">
        <f>('C-54'!H12/'C-53'!H12)*1000</f>
        <v>14.006016030373333</v>
      </c>
      <c r="I12" s="250">
        <f>('C-54'!I12/'C-53'!I12)*1000</f>
        <v>13.783983826621384</v>
      </c>
      <c r="J12" s="250">
        <f>('C-54'!J12/'C-53'!J12)*1000</f>
        <v>13.487300871459695</v>
      </c>
      <c r="K12" s="250">
        <f>('C-54'!K12/'C-53'!K12)*1000</f>
        <v>13.398909313589044</v>
      </c>
      <c r="L12" s="250">
        <f>('C-54'!L12/'C-53'!L12)*1000</f>
        <v>13.774573570549403</v>
      </c>
      <c r="M12" s="250">
        <f>('C-54'!M12/'C-53'!M12)*1000</f>
        <v>13.094470433639948</v>
      </c>
      <c r="N12" s="250">
        <f>('C-54'!N12/'C-53'!N12)*1000</f>
        <v>14.061947256535479</v>
      </c>
    </row>
    <row r="13" spans="1:16" ht="15.95" customHeight="1" x14ac:dyDescent="0.15">
      <c r="A13" s="124" t="s">
        <v>23</v>
      </c>
      <c r="B13" s="688">
        <f>('C-54'!B13/'C-53'!B13)*1000</f>
        <v>11.63364040450354</v>
      </c>
      <c r="C13" s="250">
        <f>('C-54'!C13/'C-53'!C13)*1000</f>
        <v>11.066572362809211</v>
      </c>
      <c r="D13" s="250">
        <f>('C-54'!D13/'C-53'!D13)*1000</f>
        <v>11.649752274317706</v>
      </c>
      <c r="E13" s="250">
        <f>('C-54'!E13/'C-53'!E13)*1000</f>
        <v>11.393409159842282</v>
      </c>
      <c r="F13" s="250">
        <f>('C-54'!F13/'C-53'!F13)*1000</f>
        <v>11.159058933582786</v>
      </c>
      <c r="G13" s="250">
        <f>('C-54'!G13/'C-53'!G13)*1000</f>
        <v>11.796026722925458</v>
      </c>
      <c r="H13" s="250">
        <f>('C-54'!H13/'C-53'!H13)*1000</f>
        <v>11.611205942784892</v>
      </c>
      <c r="I13" s="250">
        <f>('C-54'!I13/'C-53'!I13)*1000</f>
        <v>11.794219653179191</v>
      </c>
      <c r="J13" s="250">
        <f>('C-54'!J13/'C-53'!J13)*1000</f>
        <v>11.912415384615386</v>
      </c>
      <c r="K13" s="250">
        <f>('C-54'!K13/'C-53'!K13)*1000</f>
        <v>11.496948148148148</v>
      </c>
      <c r="L13" s="250">
        <f>('C-54'!L13/'C-53'!L13)*1000</f>
        <v>11.691329991153053</v>
      </c>
      <c r="M13" s="250">
        <f>('C-54'!M13/'C-53'!M13)*1000</f>
        <v>11.963257026948709</v>
      </c>
      <c r="N13" s="250">
        <f>('C-54'!N13/'C-53'!N13)*1000</f>
        <v>12.012021818181818</v>
      </c>
    </row>
    <row r="14" spans="1:16" ht="15.95" customHeight="1" x14ac:dyDescent="0.15">
      <c r="A14" s="124" t="s">
        <v>94</v>
      </c>
      <c r="B14" s="688">
        <f>('C-54'!B14/'C-53'!B14)*1000</f>
        <v>11.39401448402926</v>
      </c>
      <c r="C14" s="250">
        <f>('C-54'!C14/'C-53'!C14)*1000</f>
        <v>10.67620938628159</v>
      </c>
      <c r="D14" s="250">
        <f>('C-54'!D14/'C-53'!D14)*1000</f>
        <v>11.456140699523052</v>
      </c>
      <c r="E14" s="250">
        <f>('C-54'!E14/'C-53'!E14)*1000</f>
        <v>11.404876580373269</v>
      </c>
      <c r="F14" s="250">
        <f>('C-54'!F14/'C-53'!F14)*1000</f>
        <v>11.186032689450222</v>
      </c>
      <c r="G14" s="250">
        <f>('C-54'!G14/'C-53'!G14)*1000</f>
        <v>11.482190453113642</v>
      </c>
      <c r="H14" s="250">
        <f>('C-54'!H14/'C-53'!H14)*1000</f>
        <v>11.639101338432123</v>
      </c>
      <c r="I14" s="250">
        <f>('C-54'!I14/'C-53'!I14)*1000</f>
        <v>11.737743451981196</v>
      </c>
      <c r="J14" s="250">
        <f>('C-54'!J14/'C-53'!J14)*1000</f>
        <v>11.769406915502634</v>
      </c>
      <c r="K14" s="250">
        <f>('C-54'!K14/'C-53'!K14)*1000</f>
        <v>11.193562418442802</v>
      </c>
      <c r="L14" s="250">
        <f>('C-54'!L14/'C-53'!L14)*1000</f>
        <v>11.375972342264477</v>
      </c>
      <c r="M14" s="250">
        <f>('C-54'!M14/'C-53'!M14)*1000</f>
        <v>11.367127954013199</v>
      </c>
      <c r="N14" s="250">
        <f>('C-54'!N14/'C-53'!N14)*1000</f>
        <v>11.525466893039049</v>
      </c>
    </row>
    <row r="15" spans="1:16" ht="15.95" customHeight="1" x14ac:dyDescent="0.15">
      <c r="A15" s="124" t="s">
        <v>95</v>
      </c>
      <c r="B15" s="688">
        <f>('C-54'!B15/'C-53'!B15)*1000</f>
        <v>12.107699344486839</v>
      </c>
      <c r="C15" s="250">
        <f>('C-54'!C15/'C-53'!C15)*1000</f>
        <v>11.827352941176471</v>
      </c>
      <c r="D15" s="250">
        <f>('C-54'!D15/'C-53'!D15)*1000</f>
        <v>11.900266240681576</v>
      </c>
      <c r="E15" s="250">
        <f>('C-54'!E15/'C-53'!E15)*1000</f>
        <v>11.267613636363636</v>
      </c>
      <c r="F15" s="250">
        <f>('C-54'!F15/'C-53'!F15)*1000</f>
        <v>10.742044358727098</v>
      </c>
      <c r="G15" s="250">
        <f>('C-54'!G15/'C-53'!G15)*1000</f>
        <v>12.332244556113903</v>
      </c>
      <c r="H15" s="250">
        <f>('C-54'!H15/'C-53'!H15)*1000</f>
        <v>11.179866518353728</v>
      </c>
      <c r="I15" s="250">
        <f>('C-54'!I15/'C-53'!I15)*1000</f>
        <v>11.779256794231834</v>
      </c>
      <c r="J15" s="250">
        <f>('C-54'!J15/'C-53'!J15)*1000</f>
        <v>12.207323640280023</v>
      </c>
      <c r="K15" s="250">
        <f>('C-54'!K15/'C-53'!K15)*1000</f>
        <v>12.142750133761371</v>
      </c>
      <c r="L15" s="250">
        <f>('C-54'!L15/'C-53'!L15)*1000</f>
        <v>12.401907790143085</v>
      </c>
      <c r="M15" s="250">
        <f>('C-54'!M15/'C-53'!M15)*1000</f>
        <v>13.41709053916582</v>
      </c>
      <c r="N15" s="250">
        <f>('C-54'!N15/'C-53'!N15)*1000</f>
        <v>13.19166237776634</v>
      </c>
    </row>
    <row r="16" spans="1:16" ht="15.95" customHeight="1" x14ac:dyDescent="0.15">
      <c r="A16" s="124" t="s">
        <v>96</v>
      </c>
      <c r="B16" s="688">
        <f>('C-54'!B16/'C-53'!B16)*1000</f>
        <v>12.692116743471583</v>
      </c>
      <c r="C16" s="250">
        <f>('C-54'!C16/'C-53'!C16)*1000</f>
        <v>13.40569105691057</v>
      </c>
      <c r="D16" s="250">
        <f>('C-54'!D16/'C-53'!D16)*1000</f>
        <v>13.793531914893617</v>
      </c>
      <c r="E16" s="250">
        <f>('C-54'!E16/'C-53'!E16)*1000</f>
        <v>11.984433497536946</v>
      </c>
      <c r="F16" s="250">
        <f>('C-54'!F16/'C-53'!F16)*1000</f>
        <v>12.357296296296296</v>
      </c>
      <c r="G16" s="250">
        <f>('C-54'!G16/'C-53'!G16)*1000</f>
        <v>13.580653950953678</v>
      </c>
      <c r="H16" s="250">
        <f>('C-54'!H16/'C-53'!H16)*1000</f>
        <v>13.520869565217392</v>
      </c>
      <c r="I16" s="250">
        <f>('C-54'!I16/'C-53'!I16)*1000</f>
        <v>12.71282894736842</v>
      </c>
      <c r="J16" s="250">
        <f>('C-54'!J16/'C-53'!J16)*1000</f>
        <v>12.190942028985509</v>
      </c>
      <c r="K16" s="250">
        <f>('C-54'!K16/'C-53'!K16)*1000</f>
        <v>12.161130742049471</v>
      </c>
      <c r="L16" s="250">
        <f>('C-54'!L16/'C-53'!L16)*1000</f>
        <v>12.135580524344569</v>
      </c>
      <c r="M16" s="250">
        <f>('C-54'!M16/'C-53'!M16)*1000</f>
        <v>11.719665271966528</v>
      </c>
      <c r="N16" s="250">
        <f>('C-54'!N16/'C-53'!N16)*1000</f>
        <v>12.014772727272728</v>
      </c>
    </row>
    <row r="17" spans="1:14" ht="15.95" customHeight="1" x14ac:dyDescent="0.15">
      <c r="A17" s="148" t="s">
        <v>27</v>
      </c>
      <c r="B17" s="688">
        <f>('C-54'!B17/'C-53'!B17)*1000</f>
        <v>15.887097701149429</v>
      </c>
      <c r="C17" s="250">
        <f>('C-54'!C17/'C-53'!C17)*1000</f>
        <v>16.045791245791243</v>
      </c>
      <c r="D17" s="250">
        <f>('C-54'!D17/'C-53'!D17)*1000</f>
        <v>15.809594095940962</v>
      </c>
      <c r="E17" s="250">
        <f>('C-54'!E17/'C-53'!E17)*1000</f>
        <v>15.857959183673474</v>
      </c>
      <c r="F17" s="250">
        <f>('C-54'!F17/'C-53'!F17)*1000</f>
        <v>16.10488888888889</v>
      </c>
      <c r="G17" s="250">
        <f>('C-54'!G17/'C-53'!G17)*1000</f>
        <v>16.06996197718632</v>
      </c>
      <c r="H17" s="250">
        <f>('C-54'!H17/'C-53'!H17)*1000</f>
        <v>16.013703703703708</v>
      </c>
      <c r="I17" s="250">
        <f>('C-54'!I17/'C-53'!I17)*1000</f>
        <v>15.876156583629896</v>
      </c>
      <c r="J17" s="250">
        <f>('C-54'!J17/'C-53'!J17)*1000</f>
        <v>15.809225092250925</v>
      </c>
      <c r="K17" s="250">
        <f>('C-54'!K17/'C-53'!K17)*1000</f>
        <v>15.873178807947021</v>
      </c>
      <c r="L17" s="250">
        <f>('C-54'!L17/'C-53'!L17)*1000</f>
        <v>15.295302013422818</v>
      </c>
      <c r="M17" s="250">
        <f>('C-54'!M17/'C-53'!M17)*1000</f>
        <v>15.594463667820076</v>
      </c>
      <c r="N17" s="250">
        <f>('C-54'!N17/'C-53'!N17)*1000</f>
        <v>16.184188034188036</v>
      </c>
    </row>
    <row r="18" spans="1:14" ht="15.95" customHeight="1" x14ac:dyDescent="0.15">
      <c r="A18" s="148" t="s">
        <v>28</v>
      </c>
      <c r="B18" s="688">
        <f>('C-54'!B18/'C-53'!B18)*1000</f>
        <v>10.720096115046001</v>
      </c>
      <c r="C18" s="250">
        <f>('C-54'!C18/'C-53'!C18)*1000</f>
        <v>10.989978111099997</v>
      </c>
      <c r="D18" s="250">
        <f>('C-54'!D18/'C-53'!D18)*1000</f>
        <v>11.048234118902142</v>
      </c>
      <c r="E18" s="250">
        <f>('C-54'!E18/'C-53'!E18)*1000</f>
        <v>10.321199999999999</v>
      </c>
      <c r="F18" s="250">
        <f>('C-54'!F18/'C-53'!F18)*1000</f>
        <v>10.98231375747689</v>
      </c>
      <c r="G18" s="250">
        <f>('C-54'!G18/'C-53'!G18)*1000</f>
        <v>10.472113</v>
      </c>
      <c r="H18" s="250">
        <f>('C-54'!H18/'C-53'!H18)*1000</f>
        <v>10.322922560975609</v>
      </c>
      <c r="I18" s="250">
        <f>('C-54'!I18/'C-53'!I18)*1000</f>
        <v>10.30791233937687</v>
      </c>
      <c r="J18" s="250">
        <f>('C-54'!J18/'C-53'!J18)*1000</f>
        <v>10.080241322937624</v>
      </c>
      <c r="K18" s="250">
        <f>('C-54'!K18/'C-53'!K18)*1000</f>
        <v>11.401199330416928</v>
      </c>
      <c r="L18" s="250">
        <f>('C-54'!L18/'C-53'!L18)*1000</f>
        <v>10.93888238089977</v>
      </c>
      <c r="M18" s="250">
        <f>('C-54'!M18/'C-53'!M18)*1000</f>
        <v>11.127065746394125</v>
      </c>
      <c r="N18" s="250">
        <f>('C-54'!N18/'C-53'!N18)*1000</f>
        <v>10.742364517866763</v>
      </c>
    </row>
    <row r="19" spans="1:14" ht="15.95" customHeight="1" x14ac:dyDescent="0.15">
      <c r="A19" s="124" t="s">
        <v>29</v>
      </c>
      <c r="B19" s="688">
        <f>('C-54'!B19/'C-53'!B19)*1000</f>
        <v>12.570773673275344</v>
      </c>
      <c r="C19" s="250">
        <f>('C-54'!C19/'C-53'!C19)*1000</f>
        <v>12.499698405859544</v>
      </c>
      <c r="D19" s="250">
        <f>('C-54'!D19/'C-53'!D19)*1000</f>
        <v>12.293493295695132</v>
      </c>
      <c r="E19" s="250">
        <f>('C-54'!E19/'C-53'!E19)*1000</f>
        <v>12.295703439035284</v>
      </c>
      <c r="F19" s="250">
        <f>('C-54'!F19/'C-53'!F19)*1000</f>
        <v>12.308881135147709</v>
      </c>
      <c r="G19" s="250">
        <f>('C-54'!G19/'C-53'!G19)*1000</f>
        <v>12.714494623655913</v>
      </c>
      <c r="H19" s="250">
        <f>('C-54'!H19/'C-53'!H19)*1000</f>
        <v>12.586439790575916</v>
      </c>
      <c r="I19" s="250">
        <f>('C-54'!I19/'C-53'!I19)*1000</f>
        <v>12.711809885931558</v>
      </c>
      <c r="J19" s="250">
        <f>('C-54'!J19/'C-53'!J19)*1000</f>
        <v>13.701541858325665</v>
      </c>
      <c r="K19" s="250">
        <f>('C-54'!K19/'C-53'!K19)*1000</f>
        <v>12.674213836477985</v>
      </c>
      <c r="L19" s="250">
        <f>('C-54'!L19/'C-53'!L19)*1000</f>
        <v>12.339936783879887</v>
      </c>
      <c r="M19" s="250">
        <f>('C-54'!M19/'C-53'!M19)*1000</f>
        <v>12.315274298056156</v>
      </c>
      <c r="N19" s="250">
        <f>('C-54'!N19/'C-53'!N19)*1000</f>
        <v>12.151053782247486</v>
      </c>
    </row>
    <row r="20" spans="1:14" ht="15.95" customHeight="1" x14ac:dyDescent="0.15">
      <c r="A20" s="148" t="s">
        <v>30</v>
      </c>
      <c r="B20" s="688">
        <f>('C-54'!B20/'C-53'!B20)*1000</f>
        <v>11.951830934124825</v>
      </c>
      <c r="C20" s="250">
        <f>('C-54'!C20/'C-53'!C20)*1000</f>
        <v>10.261122685185185</v>
      </c>
      <c r="D20" s="250">
        <f>('C-54'!D20/'C-53'!D20)*1000</f>
        <v>11.56315865771812</v>
      </c>
      <c r="E20" s="250">
        <f>('C-54'!E20/'C-53'!E20)*1000</f>
        <v>11.222715137067938</v>
      </c>
      <c r="F20" s="250">
        <f>('C-54'!F20/'C-53'!F20)*1000</f>
        <v>11.001367299578058</v>
      </c>
      <c r="G20" s="250">
        <f>('C-54'!G20/'C-53'!G20)*1000</f>
        <v>11.775644444444445</v>
      </c>
      <c r="H20" s="250">
        <f>('C-54'!H20/'C-53'!H20)*1000</f>
        <v>11.699902629016554</v>
      </c>
      <c r="I20" s="250">
        <f>('C-54'!I20/'C-53'!I20)*1000</f>
        <v>12.238863000931968</v>
      </c>
      <c r="J20" s="250">
        <f>('C-54'!J20/'C-53'!J20)*1000</f>
        <v>12.757715780296426</v>
      </c>
      <c r="K20" s="250">
        <f>('C-54'!K20/'C-53'!K20)*1000</f>
        <v>12.871986417657046</v>
      </c>
      <c r="L20" s="250">
        <f>('C-54'!L20/'C-53'!L20)*1000</f>
        <v>12.882854729729729</v>
      </c>
      <c r="M20" s="250">
        <f>('C-54'!M20/'C-53'!M20)*1000</f>
        <v>12.210514499532271</v>
      </c>
      <c r="N20" s="250">
        <f>('C-54'!N20/'C-53'!N20)*1000</f>
        <v>11.978602150537634</v>
      </c>
    </row>
    <row r="21" spans="1:14" ht="15.95" customHeight="1" x14ac:dyDescent="0.15">
      <c r="A21" s="148" t="s">
        <v>31</v>
      </c>
      <c r="B21" s="688">
        <f>('C-54'!B21/'C-53'!B21)*1000</f>
        <v>11.131182764651806</v>
      </c>
      <c r="C21" s="250">
        <f>('C-54'!C21/'C-53'!C21)*1000</f>
        <v>11.1231137280207</v>
      </c>
      <c r="D21" s="250">
        <f>('C-54'!D21/'C-53'!D21)*1000</f>
        <v>11.17831074035454</v>
      </c>
      <c r="E21" s="250">
        <f>('C-54'!E21/'C-53'!E21)*1000</f>
        <v>11.120358553631117</v>
      </c>
      <c r="F21" s="250">
        <f>('C-54'!F21/'C-53'!F21)*1000</f>
        <v>11.389243445692884</v>
      </c>
      <c r="G21" s="250">
        <f>('C-54'!G21/'C-53'!G21)*1000</f>
        <v>11.399773704458021</v>
      </c>
      <c r="H21" s="250">
        <f>('C-54'!H21/'C-53'!H21)*1000</f>
        <v>11.385839276523786</v>
      </c>
      <c r="I21" s="250">
        <f>('C-54'!I21/'C-53'!I21)*1000</f>
        <v>11.330528389502566</v>
      </c>
      <c r="J21" s="250">
        <f>('C-54'!J21/'C-53'!J21)*1000</f>
        <v>11.17482616716333</v>
      </c>
      <c r="K21" s="250">
        <f>('C-54'!K21/'C-53'!K21)*1000</f>
        <v>11.055268625704961</v>
      </c>
      <c r="L21" s="250">
        <f>('C-54'!L21/'C-53'!L21)*1000</f>
        <v>11.324696576478161</v>
      </c>
      <c r="M21" s="250">
        <f>('C-54'!M21/'C-53'!M21)*1000</f>
        <v>10.898030110104115</v>
      </c>
      <c r="N21" s="250">
        <f>('C-54'!N21/'C-53'!N21)*1000</f>
        <v>10.276805369127517</v>
      </c>
    </row>
    <row r="22" spans="1:14" ht="15.95" customHeight="1" x14ac:dyDescent="0.15">
      <c r="A22" s="148" t="s">
        <v>32</v>
      </c>
      <c r="B22" s="688">
        <f>('C-54'!B22/'C-53'!B22)*1000</f>
        <v>11.880643952888279</v>
      </c>
      <c r="C22" s="250">
        <f>('C-54'!C22/'C-53'!C22)*1000</f>
        <v>12.061110999999999</v>
      </c>
      <c r="D22" s="250">
        <f>('C-54'!D22/'C-53'!D22)*1000</f>
        <v>12.3269</v>
      </c>
      <c r="E22" s="250">
        <f>('C-54'!E22/'C-53'!E22)*1000</f>
        <v>11.989791547000001</v>
      </c>
      <c r="F22" s="250">
        <f>('C-54'!F22/'C-53'!F22)*1000</f>
        <v>12.2357</v>
      </c>
      <c r="G22" s="250">
        <f>('C-54'!G22/'C-53'!G22)*1000</f>
        <v>12.349257885756074</v>
      </c>
      <c r="H22" s="250">
        <f>('C-54'!H22/'C-53'!H22)*1000</f>
        <v>11.864222199362207</v>
      </c>
      <c r="I22" s="250">
        <f>('C-54'!I22/'C-53'!I22)*1000</f>
        <v>12.011261732574241</v>
      </c>
      <c r="J22" s="250">
        <f>('C-54'!J22/'C-53'!J22)*1000</f>
        <v>12.153870748176827</v>
      </c>
      <c r="K22" s="250">
        <f>('C-54'!K22/'C-53'!K22)*1000</f>
        <v>12.338942265795206</v>
      </c>
      <c r="L22" s="250">
        <f>('C-54'!L22/'C-53'!L22)*1000</f>
        <v>10.057214536075987</v>
      </c>
      <c r="M22" s="250">
        <f>('C-54'!M22/'C-53'!M22)*1000</f>
        <v>12.003721689895471</v>
      </c>
      <c r="N22" s="250">
        <f>('C-54'!N22/'C-53'!N22)*1000</f>
        <v>11.273082622265967</v>
      </c>
    </row>
    <row r="23" spans="1:14" ht="15.95" customHeight="1" x14ac:dyDescent="0.15">
      <c r="A23" s="148" t="s">
        <v>33</v>
      </c>
      <c r="B23" s="688">
        <f>('C-54'!B23/'C-53'!B23)*1000</f>
        <v>11.526580573523566</v>
      </c>
      <c r="C23" s="250">
        <f>('C-54'!C23/'C-53'!C23)*1000</f>
        <v>11.273733130088857</v>
      </c>
      <c r="D23" s="250">
        <f>('C-54'!D23/'C-53'!D23)*1000</f>
        <v>11.578879223143845</v>
      </c>
      <c r="E23" s="250">
        <f>('C-54'!E23/'C-53'!E23)*1000</f>
        <v>11.614949331171458</v>
      </c>
      <c r="F23" s="250">
        <f>('C-54'!F23/'C-53'!F23)*1000</f>
        <v>11.637110341415136</v>
      </c>
      <c r="G23" s="250">
        <f>('C-54'!G23/'C-53'!G23)*1000</f>
        <v>11.6683964544722</v>
      </c>
      <c r="H23" s="250">
        <f>('C-54'!H23/'C-53'!H23)*1000</f>
        <v>11.648485329733594</v>
      </c>
      <c r="I23" s="250">
        <f>('C-54'!I23/'C-53'!I23)*1000</f>
        <v>11.512128507715987</v>
      </c>
      <c r="J23" s="250">
        <f>('C-54'!J23/'C-53'!J23)*1000</f>
        <v>11.509673866005745</v>
      </c>
      <c r="K23" s="250">
        <f>('C-54'!K23/'C-53'!K23)*1000</f>
        <v>11.470120568222512</v>
      </c>
      <c r="L23" s="250">
        <f>('C-54'!L23/'C-53'!L23)*1000</f>
        <v>11.499443649658238</v>
      </c>
      <c r="M23" s="250">
        <f>('C-54'!M23/'C-53'!M23)*1000</f>
        <v>11.471851159894126</v>
      </c>
      <c r="N23" s="250">
        <f>('C-54'!N23/'C-53'!N23)*1000</f>
        <v>11.466140512631384</v>
      </c>
    </row>
    <row r="24" spans="1:14" ht="15.95" customHeight="1" x14ac:dyDescent="0.15">
      <c r="A24" s="148" t="s">
        <v>34</v>
      </c>
      <c r="B24" s="688">
        <f>('C-54'!B24/'C-53'!B24)*1000</f>
        <v>12.8387583678266</v>
      </c>
      <c r="C24" s="250">
        <f>('C-54'!C24/'C-53'!C24)*1000</f>
        <v>12.201720555620403</v>
      </c>
      <c r="D24" s="250">
        <f>('C-54'!D24/'C-53'!D24)*1000</f>
        <v>12.327701863354038</v>
      </c>
      <c r="E24" s="250">
        <f>('C-54'!E24/'C-53'!E24)*1000</f>
        <v>12.081817134076067</v>
      </c>
      <c r="F24" s="250">
        <f>('C-54'!F24/'C-53'!F24)*1000</f>
        <v>11.956567473644958</v>
      </c>
      <c r="G24" s="250">
        <f>('C-54'!G24/'C-53'!G24)*1000</f>
        <v>12.453006882545413</v>
      </c>
      <c r="H24" s="250">
        <f>('C-54'!H24/'C-53'!H24)*1000</f>
        <v>13.316418841634604</v>
      </c>
      <c r="I24" s="250">
        <f>('C-54'!I24/'C-53'!I24)*1000</f>
        <v>12.162420382165605</v>
      </c>
      <c r="J24" s="250">
        <f>('C-54'!J24/'C-53'!J24)*1000</f>
        <v>12.069532854209445</v>
      </c>
      <c r="K24" s="250">
        <f>('C-54'!K24/'C-53'!K24)*1000</f>
        <v>13.459778315709006</v>
      </c>
      <c r="L24" s="250">
        <f>('C-54'!L24/'C-53'!L24)*1000</f>
        <v>13.989737742303308</v>
      </c>
      <c r="M24" s="250">
        <f>('C-54'!M24/'C-53'!M24)*1000</f>
        <v>14.076368991832908</v>
      </c>
      <c r="N24" s="250">
        <f>('C-54'!N24/'C-53'!N24)*1000</f>
        <v>14.162628336755645</v>
      </c>
    </row>
    <row r="25" spans="1:14" ht="15.95" customHeight="1" x14ac:dyDescent="0.15">
      <c r="A25" s="124" t="s">
        <v>35</v>
      </c>
      <c r="B25" s="688">
        <f>('C-54'!B25/'C-53'!B25)*1000</f>
        <v>14.39820712321939</v>
      </c>
      <c r="C25" s="250">
        <f>('C-54'!C25/'C-53'!C25)*1000</f>
        <v>14.414383740119865</v>
      </c>
      <c r="D25" s="250">
        <f>('C-54'!D25/'C-53'!D25)*1000</f>
        <v>14.014142588782541</v>
      </c>
      <c r="E25" s="250">
        <f>('C-54'!E25/'C-53'!E25)*1000</f>
        <v>14.427145854236977</v>
      </c>
      <c r="F25" s="250">
        <f>('C-54'!F25/'C-53'!F25)*1000</f>
        <v>14.786537186167694</v>
      </c>
      <c r="G25" s="250">
        <f>('C-54'!G25/'C-53'!G25)*1000</f>
        <v>14.842757450018862</v>
      </c>
      <c r="H25" s="250">
        <f>('C-54'!H25/'C-53'!H25)*1000</f>
        <v>14.773716381418092</v>
      </c>
      <c r="I25" s="250">
        <f>('C-54'!I25/'C-53'!I25)*1000</f>
        <v>14.580880278378633</v>
      </c>
      <c r="J25" s="250">
        <f>('C-54'!J25/'C-53'!J25)*1000</f>
        <v>14.439002822201319</v>
      </c>
      <c r="K25" s="250">
        <f>('C-54'!K25/'C-53'!K25)*1000</f>
        <v>14.309549860831176</v>
      </c>
      <c r="L25" s="250">
        <f>('C-54'!L25/'C-53'!L25)*1000</f>
        <v>14.200351082504389</v>
      </c>
      <c r="M25" s="250">
        <f>('C-54'!M25/'C-53'!M25)*1000</f>
        <v>14.006731603819075</v>
      </c>
      <c r="N25" s="250">
        <f>('C-54'!N25/'C-53'!N25)*1000</f>
        <v>13.986677940623826</v>
      </c>
    </row>
    <row r="26" spans="1:14" ht="15.95" customHeight="1" x14ac:dyDescent="0.15">
      <c r="A26" s="148" t="s">
        <v>36</v>
      </c>
      <c r="B26" s="688">
        <f>('C-54'!B26/'C-53'!B26)*1000</f>
        <v>21.277673917539989</v>
      </c>
      <c r="C26" s="250">
        <f>('C-54'!C26/'C-53'!C26)*1000</f>
        <v>23.337399999999999</v>
      </c>
      <c r="D26" s="250">
        <f>('C-54'!D26/'C-53'!D26)*1000</f>
        <v>22.112400000000004</v>
      </c>
      <c r="E26" s="250">
        <f>('C-54'!E26/'C-53'!E26)*1000</f>
        <v>23.012149999999995</v>
      </c>
      <c r="F26" s="250">
        <f>('C-54'!F26/'C-53'!F26)*1000</f>
        <v>18.041196969696969</v>
      </c>
      <c r="G26" s="250">
        <f>('C-54'!G26/'C-53'!G26)*1000</f>
        <v>19.436158557993728</v>
      </c>
      <c r="H26" s="250">
        <f>('C-54'!H26/'C-53'!H26)*1000</f>
        <v>19.564539682539682</v>
      </c>
      <c r="I26" s="250">
        <f>('C-54'!I26/'C-53'!I26)*1000</f>
        <v>21.041428571428572</v>
      </c>
      <c r="J26" s="250">
        <f>('C-54'!J26/'C-53'!J26)*1000</f>
        <v>22.2</v>
      </c>
      <c r="K26" s="250">
        <f>('C-54'!K26/'C-53'!K26)*1000</f>
        <v>21.642697530864197</v>
      </c>
      <c r="L26" s="250">
        <f>('C-54'!L26/'C-53'!L26)*1000</f>
        <v>21.85140367231638</v>
      </c>
      <c r="M26" s="250">
        <f>('C-54'!M26/'C-53'!M26)*1000</f>
        <v>21.842176870748297</v>
      </c>
      <c r="N26" s="250">
        <f>('C-54'!N26/'C-53'!N26)*1000</f>
        <v>21.424544999999995</v>
      </c>
    </row>
    <row r="27" spans="1:14" ht="15.95" customHeight="1" x14ac:dyDescent="0.15">
      <c r="A27" s="148" t="s">
        <v>37</v>
      </c>
      <c r="B27" s="688">
        <f>('C-54'!B27/'C-53'!B27)*1000</f>
        <v>24.094552701301691</v>
      </c>
      <c r="C27" s="250">
        <f>('C-54'!C27/'C-53'!C27)*1000</f>
        <v>23.692532445923462</v>
      </c>
      <c r="D27" s="250">
        <f>('C-54'!D27/'C-53'!D27)*1000</f>
        <v>24.341232227488149</v>
      </c>
      <c r="E27" s="250">
        <f>('C-54'!E27/'C-53'!E27)*1000</f>
        <v>24.515742128935532</v>
      </c>
      <c r="F27" s="250">
        <f>('C-54'!F27/'C-53'!F27)*1000</f>
        <v>23.248609077598829</v>
      </c>
      <c r="G27" s="250">
        <f>('C-54'!G27/'C-53'!G27)*1000</f>
        <v>24.903225806451616</v>
      </c>
      <c r="H27" s="250">
        <f>('C-54'!H27/'C-53'!H27)*1000</f>
        <v>24.558265582655824</v>
      </c>
      <c r="I27" s="250">
        <f>('C-54'!I27/'C-53'!I27)*1000</f>
        <v>22.361001317523058</v>
      </c>
      <c r="J27" s="250">
        <f>('C-54'!J27/'C-53'!J27)*1000</f>
        <v>23.502463054187192</v>
      </c>
      <c r="K27" s="250">
        <f>('C-54'!K27/'C-53'!K27)*1000</f>
        <v>24.442185514612451</v>
      </c>
      <c r="L27" s="250">
        <f>('C-54'!L27/'C-53'!L27)*1000</f>
        <v>24.97119341563786</v>
      </c>
      <c r="M27" s="250">
        <f>('C-54'!M27/'C-53'!M27)*1000</f>
        <v>23.726927939317321</v>
      </c>
      <c r="N27" s="250">
        <f>('C-54'!N27/'C-53'!N27)*1000</f>
        <v>24.92552083333333</v>
      </c>
    </row>
    <row r="28" spans="1:14" ht="15.95" customHeight="1" x14ac:dyDescent="0.15">
      <c r="A28" s="148" t="s">
        <v>38</v>
      </c>
      <c r="B28" s="688">
        <f>('C-54'!B28/'C-53'!B28)*1000</f>
        <v>12.318857576780289</v>
      </c>
      <c r="C28" s="250">
        <f>('C-54'!C28/'C-53'!C28)*1000</f>
        <v>11.378738455492236</v>
      </c>
      <c r="D28" s="250">
        <f>('C-54'!D28/'C-53'!D28)*1000</f>
        <v>11.706539742979533</v>
      </c>
      <c r="E28" s="250">
        <f>('C-54'!E28/'C-53'!E28)*1000</f>
        <v>12.400099991667362</v>
      </c>
      <c r="F28" s="250">
        <f>('C-54'!F28/'C-53'!F28)*1000</f>
        <v>12.606069138119818</v>
      </c>
      <c r="G28" s="250">
        <f>('C-54'!G28/'C-53'!G28)*1000</f>
        <v>12.619127542148636</v>
      </c>
      <c r="H28" s="250">
        <f>('C-54'!H28/'C-53'!H28)*1000</f>
        <v>12.678702753886213</v>
      </c>
      <c r="I28" s="250">
        <f>('C-54'!I28/'C-53'!I28)*1000</f>
        <v>12.245154467860111</v>
      </c>
      <c r="J28" s="250">
        <f>('C-54'!J28/'C-53'!J28)*1000</f>
        <v>12.193564533428672</v>
      </c>
      <c r="K28" s="250">
        <f>('C-54'!K28/'C-53'!K28)*1000</f>
        <v>12.464011854047046</v>
      </c>
      <c r="L28" s="250">
        <f>('C-54'!L28/'C-53'!L28)*1000</f>
        <v>12.408341915550979</v>
      </c>
      <c r="M28" s="250">
        <f>('C-54'!M28/'C-53'!M28)*1000</f>
        <v>12.392597414674976</v>
      </c>
      <c r="N28" s="250">
        <f>('C-54'!N28/'C-53'!N28)*1000</f>
        <v>12.45468844525106</v>
      </c>
    </row>
    <row r="29" spans="1:14" ht="15.95" customHeight="1" x14ac:dyDescent="0.15">
      <c r="A29" s="124" t="s">
        <v>39</v>
      </c>
      <c r="B29" s="688">
        <f>('C-54'!B29/'C-53'!B29)*1000</f>
        <v>11.370891751762967</v>
      </c>
      <c r="C29" s="250">
        <f>('C-54'!C29/'C-53'!C29)*1000</f>
        <v>10.92380944955559</v>
      </c>
      <c r="D29" s="250">
        <f>('C-54'!D29/'C-53'!D29)*1000</f>
        <v>11.280964532177821</v>
      </c>
      <c r="E29" s="250">
        <f>('C-54'!E29/'C-53'!E29)*1000</f>
        <v>11.546619457089866</v>
      </c>
      <c r="F29" s="250">
        <f>('C-54'!F29/'C-53'!F29)*1000</f>
        <v>11.4170533446232</v>
      </c>
      <c r="G29" s="250">
        <f>('C-54'!G29/'C-53'!G29)*1000</f>
        <v>11.66381544841887</v>
      </c>
      <c r="H29" s="250">
        <f>('C-54'!H29/'C-53'!H29)*1000</f>
        <v>11.451665001665001</v>
      </c>
      <c r="I29" s="250">
        <f>('C-54'!I29/'C-53'!I29)*1000</f>
        <v>11.552747252747251</v>
      </c>
      <c r="J29" s="250">
        <f>('C-54'!J29/'C-53'!J29)*1000</f>
        <v>11.375850636887106</v>
      </c>
      <c r="K29" s="250">
        <f>('C-54'!K29/'C-53'!K29)*1000</f>
        <v>11.57835107342594</v>
      </c>
      <c r="L29" s="250">
        <f>('C-54'!L29/'C-53'!L29)*1000</f>
        <v>11.516134980638023</v>
      </c>
      <c r="M29" s="250">
        <f>('C-54'!M29/'C-53'!M29)*1000</f>
        <v>11.076553407171017</v>
      </c>
      <c r="N29" s="250">
        <f>('C-54'!N29/'C-53'!N29)*1000</f>
        <v>11.08624192059095</v>
      </c>
    </row>
    <row r="30" spans="1:14" ht="15.95" customHeight="1" x14ac:dyDescent="0.15">
      <c r="A30" s="124" t="s">
        <v>97</v>
      </c>
      <c r="B30" s="688">
        <f>('C-54'!B30/'C-53'!B30)*1000</f>
        <v>11.879626338509837</v>
      </c>
      <c r="C30" s="250">
        <v>0</v>
      </c>
      <c r="D30" s="250">
        <f>('C-54'!D30/'C-53'!D30)*1000</f>
        <v>11.546720547093566</v>
      </c>
      <c r="E30" s="250">
        <f>('C-54'!E30/'C-53'!E30)*1000</f>
        <v>11.83310854206808</v>
      </c>
      <c r="F30" s="250">
        <f>('C-54'!F30/'C-53'!F30)*1000</f>
        <v>11.831026713871902</v>
      </c>
      <c r="G30" s="250">
        <f>('C-54'!G30/'C-53'!G30)*1000</f>
        <v>12.213811599061348</v>
      </c>
      <c r="H30" s="250">
        <f>('C-54'!H30/'C-53'!H30)*1000</f>
        <v>11.921518173045994</v>
      </c>
      <c r="I30" s="250">
        <f>('C-54'!I30/'C-53'!I30)*1000</f>
        <v>11.985108449336353</v>
      </c>
      <c r="J30" s="250">
        <f>('C-54'!J30/'C-53'!J30)*1000</f>
        <v>11.91842193246406</v>
      </c>
      <c r="K30" s="250">
        <f>('C-54'!K30/'C-53'!K30)*1000</f>
        <v>12.364845938375352</v>
      </c>
      <c r="L30" s="250">
        <f>('C-54'!L30/'C-53'!L30)*1000</f>
        <v>12.31779359430605</v>
      </c>
      <c r="M30" s="250">
        <f>('C-54'!M30/'C-53'!M30)*1000</f>
        <v>11.550416982562547</v>
      </c>
      <c r="N30" s="250">
        <f>('C-54'!N30/'C-53'!N30)*1000</f>
        <v>11.678826626551334</v>
      </c>
    </row>
    <row r="31" spans="1:14" ht="15.95" customHeight="1" x14ac:dyDescent="0.15">
      <c r="A31" s="124" t="s">
        <v>98</v>
      </c>
      <c r="B31" s="688">
        <f>('C-54'!B31/'C-53'!B31)*1000</f>
        <v>10.836370571083554</v>
      </c>
      <c r="C31" s="250">
        <f>('C-54'!C31/'C-53'!C31)*1000</f>
        <v>10.456672705314011</v>
      </c>
      <c r="D31" s="250">
        <f>('C-54'!D31/'C-53'!D31)*1000</f>
        <v>10.997309223623093</v>
      </c>
      <c r="E31" s="250">
        <f>('C-54'!E31/'C-53'!E31)*1000</f>
        <v>11.229925452609159</v>
      </c>
      <c r="F31" s="250">
        <f>('C-54'!F31/'C-53'!F31)*1000</f>
        <v>10.957362401715512</v>
      </c>
      <c r="G31" s="250">
        <f>('C-54'!G31/'C-53'!G31)*1000</f>
        <v>11.078708987161198</v>
      </c>
      <c r="H31" s="250">
        <f>('C-54'!H31/'C-53'!H31)*1000</f>
        <v>10.947428374180188</v>
      </c>
      <c r="I31" s="250">
        <f>('C-54'!I31/'C-53'!I31)*1000</f>
        <v>11.080148619957537</v>
      </c>
      <c r="J31" s="250">
        <f>('C-54'!J31/'C-53'!J31)*1000</f>
        <v>10.783576642335767</v>
      </c>
      <c r="K31" s="250">
        <f>('C-54'!K31/'C-53'!K31)*1000</f>
        <v>10.742389281726833</v>
      </c>
      <c r="L31" s="250">
        <f>('C-54'!L31/'C-53'!L31)*1000</f>
        <v>10.654037504783775</v>
      </c>
      <c r="M31" s="250">
        <f>('C-54'!M31/'C-53'!M31)*1000</f>
        <v>10.611677203421346</v>
      </c>
      <c r="N31" s="250">
        <f>('C-54'!N31/'C-53'!N31)*1000</f>
        <v>10.514513788098693</v>
      </c>
    </row>
    <row r="32" spans="1:14" ht="15.95" customHeight="1" x14ac:dyDescent="0.15">
      <c r="A32" s="148" t="s">
        <v>42</v>
      </c>
      <c r="B32" s="688">
        <f>('C-54'!B32/'C-53'!B32)*1000</f>
        <v>13.080592536063408</v>
      </c>
      <c r="C32" s="250">
        <f>('C-54'!C32/'C-53'!C32)*1000</f>
        <v>12.778827106463355</v>
      </c>
      <c r="D32" s="250">
        <f>('C-54'!D32/'C-53'!D32)*1000</f>
        <v>13.009825673534076</v>
      </c>
      <c r="E32" s="250">
        <f>('C-54'!E32/'C-53'!E32)*1000</f>
        <v>13.069960808422353</v>
      </c>
      <c r="F32" s="250">
        <f>('C-54'!F32/'C-53'!F32)*1000</f>
        <v>13.309829452975725</v>
      </c>
      <c r="G32" s="250">
        <f>('C-54'!G32/'C-53'!G32)*1000</f>
        <v>13.3650905700586</v>
      </c>
      <c r="H32" s="250">
        <f>('C-54'!H32/'C-53'!H32)*1000</f>
        <v>13.356671375369196</v>
      </c>
      <c r="I32" s="250">
        <f>('C-54'!I32/'C-53'!I32)*1000</f>
        <v>13.363039905331668</v>
      </c>
      <c r="J32" s="250">
        <f>('C-54'!J32/'C-53'!J32)*1000</f>
        <v>13.265690361660429</v>
      </c>
      <c r="K32" s="250">
        <f>('C-54'!K32/'C-53'!K32)*1000</f>
        <v>12.965045100609055</v>
      </c>
      <c r="L32" s="250">
        <f>('C-54'!L32/'C-53'!L32)*1000</f>
        <v>12.94094766921142</v>
      </c>
      <c r="M32" s="250">
        <f>('C-54'!M32/'C-53'!M32)*1000</f>
        <v>12.559564908961928</v>
      </c>
      <c r="N32" s="250">
        <f>('C-54'!N32/'C-53'!N32)*1000</f>
        <v>12.472584281444977</v>
      </c>
    </row>
    <row r="33" spans="1:14" ht="15.95" customHeight="1" x14ac:dyDescent="0.15">
      <c r="A33" s="148" t="s">
        <v>43</v>
      </c>
      <c r="B33" s="688">
        <f>('C-54'!B33/'C-53'!B33)*1000</f>
        <v>13.961444652135606</v>
      </c>
      <c r="C33" s="250">
        <f>('C-54'!C33/'C-53'!C33)*1000</f>
        <v>13.579691669137267</v>
      </c>
      <c r="D33" s="250">
        <f>('C-54'!D33/'C-53'!D33)*1000</f>
        <v>14.055835576217275</v>
      </c>
      <c r="E33" s="250">
        <f>('C-54'!E33/'C-53'!E33)*1000</f>
        <v>14.187413831443182</v>
      </c>
      <c r="F33" s="250">
        <f>('C-54'!F33/'C-53'!F33)*1000</f>
        <v>14.408671952428149</v>
      </c>
      <c r="G33" s="250">
        <f>('C-54'!G33/'C-53'!G33)*1000</f>
        <v>14.289669087974172</v>
      </c>
      <c r="H33" s="250">
        <f>('C-54'!H33/'C-53'!H33)*1000</f>
        <v>14.422658126501203</v>
      </c>
      <c r="I33" s="250">
        <f>('C-54'!I33/'C-53'!I33)*1000</f>
        <v>14.233038071714503</v>
      </c>
      <c r="J33" s="250">
        <f>('C-54'!J33/'C-53'!J33)*1000</f>
        <v>14.087296793106511</v>
      </c>
      <c r="K33" s="250">
        <f>('C-54'!K33/'C-53'!K33)*1000</f>
        <v>13.620277989337396</v>
      </c>
      <c r="L33" s="250">
        <f>('C-54'!L33/'C-53'!L33)*1000</f>
        <v>13.182068820372516</v>
      </c>
      <c r="M33" s="250">
        <f>('C-54'!M33/'C-53'!M33)*1000</f>
        <v>13.36843247937473</v>
      </c>
      <c r="N33" s="250">
        <f>('C-54'!N33/'C-53'!N33)*1000</f>
        <v>13.526027397260275</v>
      </c>
    </row>
    <row r="34" spans="1:14" ht="15.95" customHeight="1" x14ac:dyDescent="0.15">
      <c r="A34" s="124" t="s">
        <v>99</v>
      </c>
      <c r="B34" s="688">
        <f>('C-54'!B34/'C-53'!B34)*1000</f>
        <v>11.05462578266744</v>
      </c>
      <c r="C34" s="250">
        <f>('C-54'!C34/'C-53'!C34)*1000</f>
        <v>10.954477611940298</v>
      </c>
      <c r="D34" s="250">
        <f>('C-54'!D34/'C-53'!D34)*1000</f>
        <v>11.79753086419753</v>
      </c>
      <c r="E34" s="250">
        <f>('C-54'!E34/'C-53'!E34)*1000</f>
        <v>10.501072386058981</v>
      </c>
      <c r="F34" s="250">
        <f>('C-54'!F34/'C-53'!F34)*1000</f>
        <v>10.501208530805688</v>
      </c>
      <c r="G34" s="250">
        <f>('C-54'!G34/'C-53'!G34)*1000</f>
        <v>11.297032418952618</v>
      </c>
      <c r="H34" s="250">
        <f>('C-54'!H34/'C-53'!H34)*1000</f>
        <v>11.59079283887468</v>
      </c>
      <c r="I34" s="250">
        <f>('C-54'!I34/'C-53'!I34)*1000</f>
        <v>11.880154241645243</v>
      </c>
      <c r="J34" s="250">
        <f>('C-54'!J34/'C-53'!J34)*1000</f>
        <v>11.674251497005987</v>
      </c>
      <c r="K34" s="250">
        <f>('C-54'!K34/'C-53'!K34)*1000</f>
        <v>10.29364652892562</v>
      </c>
      <c r="L34" s="250">
        <f>('C-54'!L34/'C-53'!L34)*1000</f>
        <v>10.36693665158371</v>
      </c>
      <c r="M34" s="250">
        <f>('C-54'!M34/'C-53'!M34)*1000</f>
        <v>10.734292343387471</v>
      </c>
      <c r="N34" s="250">
        <f>('C-54'!N34/'C-53'!N34)*1000</f>
        <v>11.149676407407407</v>
      </c>
    </row>
    <row r="35" spans="1:14" ht="15.95" customHeight="1" x14ac:dyDescent="0.15">
      <c r="A35" s="124" t="s">
        <v>45</v>
      </c>
      <c r="B35" s="688">
        <f>('C-54'!B35/'C-53'!B35)*1000</f>
        <v>13.469157175398633</v>
      </c>
      <c r="C35" s="250">
        <f>('C-54'!C35/'C-53'!C35)*1000</f>
        <v>13.427692307692309</v>
      </c>
      <c r="D35" s="250">
        <f>('C-54'!D35/'C-53'!D35)*1000</f>
        <v>13.403592814371256</v>
      </c>
      <c r="E35" s="250">
        <f>('C-54'!E35/'C-53'!E35)*1000</f>
        <v>13.954054054054049</v>
      </c>
      <c r="F35" s="250">
        <f>('C-54'!F35/'C-53'!F35)*1000</f>
        <v>13.950310559006212</v>
      </c>
      <c r="G35" s="250">
        <f>('C-54'!G35/'C-53'!G35)*1000</f>
        <v>14.032592592592593</v>
      </c>
      <c r="H35" s="250">
        <f>('C-54'!H35/'C-53'!H35)*1000</f>
        <v>13.880000000000003</v>
      </c>
      <c r="I35" s="250">
        <f>('C-54'!I35/'C-53'!I35)*1000</f>
        <v>13.787709497206709</v>
      </c>
      <c r="J35" s="250">
        <f>('C-54'!J35/'C-53'!J35)*1000</f>
        <v>13.113043478260867</v>
      </c>
      <c r="K35" s="250">
        <f>('C-54'!K35/'C-53'!K35)*1000</f>
        <v>14.016438356164386</v>
      </c>
      <c r="L35" s="250">
        <f>('C-54'!L35/'C-53'!L35)*1000</f>
        <v>13.080373831775702</v>
      </c>
      <c r="M35" s="250">
        <f>('C-54'!M35/'C-53'!M35)*1000</f>
        <v>12.803864734299518</v>
      </c>
      <c r="N35" s="250">
        <f>('C-54'!N35/'C-53'!N35)*1000</f>
        <v>12.798305084745762</v>
      </c>
    </row>
    <row r="36" spans="1:14" ht="15.95" customHeight="1" x14ac:dyDescent="0.15">
      <c r="A36" s="124" t="s">
        <v>46</v>
      </c>
      <c r="B36" s="688">
        <f>('C-54'!B36/'C-53'!B36)*1000</f>
        <v>11.746158346333853</v>
      </c>
      <c r="C36" s="250">
        <f>('C-54'!C36/'C-53'!C36)*1000</f>
        <v>12.387096774193548</v>
      </c>
      <c r="D36" s="250">
        <f>('C-54'!D36/'C-53'!D36)*1000</f>
        <v>12.253040540540541</v>
      </c>
      <c r="E36" s="250">
        <f>('C-54'!E36/'C-53'!E36)*1000</f>
        <v>12.353846153846154</v>
      </c>
      <c r="F36" s="250">
        <f>('C-54'!F36/'C-53'!F36)*1000</f>
        <v>12.033088235294118</v>
      </c>
      <c r="G36" s="250">
        <f>('C-54'!G36/'C-53'!G36)*1000</f>
        <v>12.503030303030304</v>
      </c>
      <c r="H36" s="250">
        <f>('C-54'!H36/'C-53'!H36)*1000</f>
        <v>12.41</v>
      </c>
      <c r="I36" s="250">
        <f>('C-54'!I36/'C-53'!I36)*1000</f>
        <v>12.268599033816425</v>
      </c>
      <c r="J36" s="250">
        <f>('C-54'!J36/'C-53'!J36)*1000</f>
        <v>11.130434782608697</v>
      </c>
      <c r="K36" s="250">
        <f>('C-54'!K36/'C-53'!K36)*1000</f>
        <v>12.796638655462184</v>
      </c>
      <c r="L36" s="250">
        <f>('C-54'!L36/'C-53'!L36)*1000</f>
        <v>9.9522184300341294</v>
      </c>
      <c r="M36" s="250">
        <f>('C-54'!M36/'C-53'!M36)*1000</f>
        <v>10.184615384615384</v>
      </c>
      <c r="N36" s="250">
        <f>('C-54'!N36/'C-53'!N36)*1000</f>
        <v>12.543806646525679</v>
      </c>
    </row>
    <row r="37" spans="1:14" ht="15.95" customHeight="1" thickBot="1" x14ac:dyDescent="0.2">
      <c r="A37" s="150" t="s">
        <v>47</v>
      </c>
      <c r="B37" s="689">
        <f>('C-54'!B37/'C-53'!B37)*1000</f>
        <v>16.142675015271838</v>
      </c>
      <c r="C37" s="251">
        <f>('C-54'!C37/'C-53'!C37)*1000</f>
        <v>15.331081081081082</v>
      </c>
      <c r="D37" s="251">
        <f>('C-54'!D37/'C-53'!D37)*1000</f>
        <v>17.750000000000004</v>
      </c>
      <c r="E37" s="251">
        <f>('C-54'!E37/'C-53'!E37)*1000</f>
        <v>17.208878378378376</v>
      </c>
      <c r="F37" s="251">
        <f>('C-54'!F37/'C-53'!F37)*1000</f>
        <v>16.096828358208956</v>
      </c>
      <c r="G37" s="251">
        <f>('C-54'!G37/'C-53'!G37)*1000</f>
        <v>15.471165644171778</v>
      </c>
      <c r="H37" s="251">
        <f>('C-54'!H37/'C-53'!H37)*1000</f>
        <v>14.340268456375838</v>
      </c>
      <c r="I37" s="251">
        <f>('C-54'!I37/'C-53'!I37)*1000</f>
        <v>13.906858974358975</v>
      </c>
      <c r="J37" s="251">
        <f>('C-54'!J37/'C-53'!J37)*1000</f>
        <v>13.418181818181818</v>
      </c>
      <c r="K37" s="251">
        <f>('C-54'!K37/'C-53'!K37)*1000</f>
        <v>18.398058252427184</v>
      </c>
      <c r="L37" s="251">
        <f>('C-54'!L37/'C-53'!L37)*1000</f>
        <v>18.2</v>
      </c>
      <c r="M37" s="251">
        <f>('C-54'!M37/'C-53'!M37)*1000</f>
        <v>19.045192307692307</v>
      </c>
      <c r="N37" s="251">
        <f>('C-54'!N37/'C-53'!N37)*1000</f>
        <v>17.58041958041958</v>
      </c>
    </row>
    <row r="38" spans="1:14" ht="9" customHeight="1" x14ac:dyDescent="0.15">
      <c r="A38" s="468" t="s">
        <v>350</v>
      </c>
      <c r="B38" s="498"/>
      <c r="C38" s="498"/>
      <c r="D38" s="498"/>
      <c r="E38" s="498"/>
      <c r="F38" s="243"/>
      <c r="G38" s="131"/>
      <c r="H38" s="131"/>
      <c r="I38" s="131"/>
      <c r="J38" s="131"/>
      <c r="K38" s="131"/>
      <c r="L38" s="131"/>
      <c r="M38" s="131"/>
      <c r="N38" s="131"/>
    </row>
    <row r="39" spans="1:14" ht="9" customHeight="1" x14ac:dyDescent="0.15">
      <c r="A39" s="468" t="s">
        <v>321</v>
      </c>
      <c r="B39" s="495"/>
      <c r="C39" s="495"/>
      <c r="D39" s="495"/>
      <c r="E39" s="495"/>
      <c r="F39" s="243"/>
      <c r="G39" s="131"/>
      <c r="H39" s="131"/>
      <c r="I39" s="131"/>
      <c r="J39" s="131"/>
      <c r="K39" s="131"/>
      <c r="L39" s="131"/>
      <c r="M39" s="131"/>
      <c r="N39" s="131"/>
    </row>
    <row r="40" spans="1:14" ht="9" customHeight="1" x14ac:dyDescent="0.15">
      <c r="A40" s="470" t="s">
        <v>320</v>
      </c>
      <c r="B40" s="496"/>
      <c r="C40" s="496"/>
      <c r="D40" s="496"/>
      <c r="E40" s="495"/>
      <c r="F40" s="243"/>
      <c r="G40" s="131"/>
      <c r="H40" s="131"/>
      <c r="I40" s="131"/>
      <c r="J40" s="131"/>
      <c r="K40" s="131"/>
      <c r="L40" s="131"/>
      <c r="M40" s="131"/>
      <c r="N40" s="131"/>
    </row>
    <row r="41" spans="1:14" ht="13.35" customHeight="1" x14ac:dyDescent="0.15">
      <c r="A41" s="1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</row>
    <row r="42" spans="1:14" ht="13.35" customHeight="1" x14ac:dyDescent="0.15">
      <c r="A42" s="70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</row>
    <row r="43" spans="1:14" ht="13.35" customHeight="1" x14ac:dyDescent="0.15">
      <c r="A43" s="70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</row>
    <row r="44" spans="1:14" ht="13.35" customHeight="1" x14ac:dyDescent="0.15">
      <c r="A44" s="22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</row>
    <row r="45" spans="1:14" ht="13.35" customHeight="1" x14ac:dyDescent="0.15">
      <c r="A45" s="30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</row>
    <row r="46" spans="1:14" ht="13.35" customHeight="1" x14ac:dyDescent="0.15">
      <c r="A46" s="22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</row>
    <row r="47" spans="1:14" ht="13.35" customHeight="1" x14ac:dyDescent="0.15">
      <c r="A47" s="70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</row>
    <row r="48" spans="1:14" ht="13.35" customHeight="1" x14ac:dyDescent="0.15">
      <c r="A48" s="70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</row>
    <row r="49" spans="1:14" ht="13.35" customHeight="1" x14ac:dyDescent="0.15">
      <c r="A49" s="70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</row>
    <row r="50" spans="1:14" ht="13.35" customHeight="1" x14ac:dyDescent="0.15">
      <c r="A50" s="70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</row>
    <row r="51" spans="1:14" ht="13.35" customHeight="1" x14ac:dyDescent="0.15">
      <c r="A51" s="70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</row>
    <row r="52" spans="1:14" ht="13.35" customHeight="1" x14ac:dyDescent="0.15">
      <c r="A52" s="70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</row>
    <row r="53" spans="1:14" ht="13.35" customHeight="1" x14ac:dyDescent="0.15">
      <c r="A53" s="70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</row>
    <row r="54" spans="1:14" ht="13.35" customHeight="1" x14ac:dyDescent="0.15">
      <c r="A54" s="70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</row>
    <row r="55" spans="1:14" ht="13.35" customHeight="1" x14ac:dyDescent="0.15"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</row>
    <row r="56" spans="1:14" ht="13.35" customHeight="1" x14ac:dyDescent="0.15"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</row>
    <row r="57" spans="1:14" ht="13.35" customHeight="1" x14ac:dyDescent="0.15"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</row>
    <row r="58" spans="1:14" ht="13.35" customHeight="1" x14ac:dyDescent="0.15"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</row>
  </sheetData>
  <mergeCells count="1">
    <mergeCell ref="A6:N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Hoja57">
    <tabColor theme="9" tint="0.59999389629810485"/>
  </sheetPr>
  <dimension ref="A4:P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461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8" t="s">
        <v>224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/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  <c r="O7" s="125"/>
    </row>
    <row r="8" spans="1:16" ht="18" customHeight="1" x14ac:dyDescent="0.15">
      <c r="A8" s="680" t="s">
        <v>93</v>
      </c>
      <c r="B8" s="681">
        <f t="shared" ref="B8:B37" si="0">SUM(C8:N8)</f>
        <v>3775007.7770202439</v>
      </c>
      <c r="C8" s="681">
        <f t="shared" ref="C8:N8" si="1">(C9+C10+C11+C12+C13+C17+C18+C19+C20+C21+C22+C23+C24+C25+C26+C27+C28+C29+C32+C33+C34+C35+C36+C37)</f>
        <v>288357</v>
      </c>
      <c r="D8" s="681">
        <f t="shared" si="1"/>
        <v>287352</v>
      </c>
      <c r="E8" s="681">
        <f t="shared" si="1"/>
        <v>286001.36024884001</v>
      </c>
      <c r="F8" s="681">
        <f t="shared" si="1"/>
        <v>286655</v>
      </c>
      <c r="G8" s="681">
        <f t="shared" si="1"/>
        <v>300393.40000000002</v>
      </c>
      <c r="H8" s="681">
        <f t="shared" si="1"/>
        <v>296338</v>
      </c>
      <c r="I8" s="681">
        <f t="shared" si="1"/>
        <v>351507</v>
      </c>
      <c r="J8" s="681">
        <f t="shared" si="1"/>
        <v>341033</v>
      </c>
      <c r="K8" s="681">
        <f t="shared" si="1"/>
        <v>327875.67142893281</v>
      </c>
      <c r="L8" s="681">
        <f t="shared" si="1"/>
        <v>321313.51304386323</v>
      </c>
      <c r="M8" s="681">
        <f t="shared" si="1"/>
        <v>325867</v>
      </c>
      <c r="N8" s="681">
        <f t="shared" si="1"/>
        <v>362314.83229860803</v>
      </c>
      <c r="O8" s="154"/>
    </row>
    <row r="9" spans="1:16" ht="15.95" customHeight="1" x14ac:dyDescent="0.15">
      <c r="A9" s="148" t="s">
        <v>19</v>
      </c>
      <c r="B9" s="675">
        <f t="shared" si="0"/>
        <v>5883</v>
      </c>
      <c r="C9" s="244">
        <v>554</v>
      </c>
      <c r="D9" s="244">
        <v>504</v>
      </c>
      <c r="E9" s="244">
        <v>475</v>
      </c>
      <c r="F9" s="244">
        <v>458</v>
      </c>
      <c r="G9" s="244">
        <v>460</v>
      </c>
      <c r="H9" s="244">
        <v>416</v>
      </c>
      <c r="I9" s="244">
        <v>525</v>
      </c>
      <c r="J9" s="244">
        <v>519</v>
      </c>
      <c r="K9" s="244">
        <v>497</v>
      </c>
      <c r="L9" s="244">
        <v>441</v>
      </c>
      <c r="M9" s="244">
        <v>525</v>
      </c>
      <c r="N9" s="244">
        <v>509</v>
      </c>
      <c r="O9" s="154"/>
    </row>
    <row r="10" spans="1:16" ht="15.95" customHeight="1" x14ac:dyDescent="0.15">
      <c r="A10" s="148" t="s">
        <v>20</v>
      </c>
      <c r="B10" s="675">
        <f t="shared" si="0"/>
        <v>114622.67702024401</v>
      </c>
      <c r="C10" s="244">
        <v>9617</v>
      </c>
      <c r="D10" s="244">
        <v>7868</v>
      </c>
      <c r="E10" s="244">
        <v>8742.3602488399993</v>
      </c>
      <c r="F10" s="244">
        <v>9617</v>
      </c>
      <c r="G10" s="244">
        <v>10491</v>
      </c>
      <c r="H10" s="244">
        <v>11365</v>
      </c>
      <c r="I10" s="244">
        <v>11540</v>
      </c>
      <c r="J10" s="244">
        <v>9791</v>
      </c>
      <c r="K10" s="244">
        <v>8042.9714289328003</v>
      </c>
      <c r="L10" s="244">
        <v>8567.5130438632004</v>
      </c>
      <c r="M10" s="244">
        <v>8490</v>
      </c>
      <c r="N10" s="244">
        <v>10490.832298608</v>
      </c>
      <c r="O10" s="154"/>
    </row>
    <row r="11" spans="1:16" ht="15.95" customHeight="1" x14ac:dyDescent="0.15">
      <c r="A11" s="148" t="s">
        <v>21</v>
      </c>
      <c r="B11" s="675">
        <f t="shared" si="0"/>
        <v>29125</v>
      </c>
      <c r="C11" s="244">
        <v>2894</v>
      </c>
      <c r="D11" s="244">
        <v>2548</v>
      </c>
      <c r="E11" s="244">
        <v>2316</v>
      </c>
      <c r="F11" s="244">
        <v>2304</v>
      </c>
      <c r="G11" s="244">
        <v>2418</v>
      </c>
      <c r="H11" s="244">
        <v>2394</v>
      </c>
      <c r="I11" s="244">
        <v>2247</v>
      </c>
      <c r="J11" s="244">
        <v>2101</v>
      </c>
      <c r="K11" s="244">
        <v>1893</v>
      </c>
      <c r="L11" s="244">
        <v>1944</v>
      </c>
      <c r="M11" s="244">
        <v>1997</v>
      </c>
      <c r="N11" s="244">
        <v>4069</v>
      </c>
      <c r="O11" s="154"/>
    </row>
    <row r="12" spans="1:16" ht="15.95" customHeight="1" x14ac:dyDescent="0.15">
      <c r="A12" s="126" t="s">
        <v>22</v>
      </c>
      <c r="B12" s="675">
        <f t="shared" si="0"/>
        <v>354779</v>
      </c>
      <c r="C12" s="244">
        <v>29497</v>
      </c>
      <c r="D12" s="244">
        <v>28398</v>
      </c>
      <c r="E12" s="244">
        <v>28445</v>
      </c>
      <c r="F12" s="244">
        <v>29034</v>
      </c>
      <c r="G12" s="244">
        <v>29865</v>
      </c>
      <c r="H12" s="244">
        <v>29934</v>
      </c>
      <c r="I12" s="244">
        <v>31523</v>
      </c>
      <c r="J12" s="244">
        <v>31111</v>
      </c>
      <c r="K12" s="244">
        <v>30158</v>
      </c>
      <c r="L12" s="244">
        <v>29993</v>
      </c>
      <c r="M12" s="244">
        <v>28045</v>
      </c>
      <c r="N12" s="244">
        <v>28776</v>
      </c>
      <c r="O12" s="154"/>
    </row>
    <row r="13" spans="1:16" ht="15.95" customHeight="1" x14ac:dyDescent="0.15">
      <c r="A13" s="126" t="s">
        <v>23</v>
      </c>
      <c r="B13" s="675">
        <f t="shared" si="0"/>
        <v>139710.09999999998</v>
      </c>
      <c r="C13" s="244">
        <v>11335</v>
      </c>
      <c r="D13" s="244">
        <v>11648</v>
      </c>
      <c r="E13" s="244">
        <v>10536</v>
      </c>
      <c r="F13" s="244">
        <v>10316</v>
      </c>
      <c r="G13" s="244">
        <v>11185.4</v>
      </c>
      <c r="H13" s="244">
        <v>11853</v>
      </c>
      <c r="I13" s="244">
        <v>11832</v>
      </c>
      <c r="J13" s="244">
        <v>11487</v>
      </c>
      <c r="K13" s="244">
        <v>11624.7</v>
      </c>
      <c r="L13" s="244">
        <v>11425</v>
      </c>
      <c r="M13" s="244">
        <v>12996</v>
      </c>
      <c r="N13" s="244">
        <v>13472</v>
      </c>
      <c r="O13" s="154"/>
    </row>
    <row r="14" spans="1:16" ht="15.95" customHeight="1" x14ac:dyDescent="0.15">
      <c r="A14" s="124" t="s">
        <v>94</v>
      </c>
      <c r="B14" s="675">
        <f t="shared" si="0"/>
        <v>55799.7</v>
      </c>
      <c r="C14" s="244">
        <v>4697</v>
      </c>
      <c r="D14" s="244">
        <v>5047</v>
      </c>
      <c r="E14" s="244">
        <v>4602</v>
      </c>
      <c r="F14" s="244">
        <v>4269</v>
      </c>
      <c r="G14" s="244">
        <v>4682</v>
      </c>
      <c r="H14" s="244">
        <v>4519</v>
      </c>
      <c r="I14" s="244">
        <v>4680</v>
      </c>
      <c r="J14" s="244">
        <v>4573</v>
      </c>
      <c r="K14" s="244">
        <v>4689.7</v>
      </c>
      <c r="L14" s="244">
        <v>4719</v>
      </c>
      <c r="M14" s="244">
        <v>4783</v>
      </c>
      <c r="N14" s="244">
        <v>4539</v>
      </c>
      <c r="O14" s="154"/>
    </row>
    <row r="15" spans="1:16" ht="15.95" customHeight="1" x14ac:dyDescent="0.15">
      <c r="A15" s="124" t="s">
        <v>95</v>
      </c>
      <c r="B15" s="675">
        <f t="shared" si="0"/>
        <v>44265.4</v>
      </c>
      <c r="C15" s="244">
        <v>3599</v>
      </c>
      <c r="D15" s="244">
        <v>3614</v>
      </c>
      <c r="E15" s="244">
        <v>3247</v>
      </c>
      <c r="F15" s="244">
        <v>2567</v>
      </c>
      <c r="G15" s="244">
        <v>2789.4</v>
      </c>
      <c r="H15" s="244">
        <v>3647</v>
      </c>
      <c r="I15" s="244">
        <v>3694</v>
      </c>
      <c r="J15" s="244">
        <v>3567</v>
      </c>
      <c r="K15" s="244">
        <v>3453</v>
      </c>
      <c r="L15" s="244">
        <v>3460</v>
      </c>
      <c r="M15" s="244">
        <v>5014</v>
      </c>
      <c r="N15" s="244">
        <v>5614</v>
      </c>
      <c r="O15" s="154"/>
    </row>
    <row r="16" spans="1:16" ht="15.95" customHeight="1" x14ac:dyDescent="0.15">
      <c r="A16" s="124" t="s">
        <v>96</v>
      </c>
      <c r="B16" s="675">
        <f t="shared" si="0"/>
        <v>39645</v>
      </c>
      <c r="C16" s="244">
        <v>3039</v>
      </c>
      <c r="D16" s="244">
        <v>2987</v>
      </c>
      <c r="E16" s="244">
        <v>2687</v>
      </c>
      <c r="F16" s="244">
        <v>3480</v>
      </c>
      <c r="G16" s="244">
        <v>3714</v>
      </c>
      <c r="H16" s="244">
        <v>3687</v>
      </c>
      <c r="I16" s="244">
        <v>3458</v>
      </c>
      <c r="J16" s="244">
        <v>3347</v>
      </c>
      <c r="K16" s="244">
        <v>3482</v>
      </c>
      <c r="L16" s="244">
        <v>3246</v>
      </c>
      <c r="M16" s="244">
        <v>3199</v>
      </c>
      <c r="N16" s="244">
        <v>3319</v>
      </c>
      <c r="O16" s="154"/>
    </row>
    <row r="17" spans="1:15" ht="15.95" customHeight="1" x14ac:dyDescent="0.15">
      <c r="A17" s="148" t="s">
        <v>27</v>
      </c>
      <c r="B17" s="675">
        <f t="shared" si="0"/>
        <v>35262</v>
      </c>
      <c r="C17" s="244">
        <v>3024</v>
      </c>
      <c r="D17" s="244">
        <v>2963</v>
      </c>
      <c r="E17" s="244">
        <v>2827</v>
      </c>
      <c r="F17" s="244">
        <v>2484</v>
      </c>
      <c r="G17" s="244">
        <v>2675</v>
      </c>
      <c r="H17" s="244">
        <v>2747</v>
      </c>
      <c r="I17" s="244">
        <v>2863</v>
      </c>
      <c r="J17" s="244">
        <v>2844</v>
      </c>
      <c r="K17" s="244">
        <v>2953</v>
      </c>
      <c r="L17" s="244">
        <v>3019</v>
      </c>
      <c r="M17" s="244">
        <v>3120</v>
      </c>
      <c r="N17" s="244">
        <v>3743</v>
      </c>
      <c r="O17" s="154"/>
    </row>
    <row r="18" spans="1:15" ht="15.95" customHeight="1" x14ac:dyDescent="0.15">
      <c r="A18" s="126" t="s">
        <v>28</v>
      </c>
      <c r="B18" s="675">
        <f t="shared" si="0"/>
        <v>60603</v>
      </c>
      <c r="C18" s="244">
        <v>4976</v>
      </c>
      <c r="D18" s="244">
        <v>4651</v>
      </c>
      <c r="E18" s="244">
        <v>4854</v>
      </c>
      <c r="F18" s="244">
        <v>5261</v>
      </c>
      <c r="G18" s="244">
        <v>5272</v>
      </c>
      <c r="H18" s="244">
        <v>5168</v>
      </c>
      <c r="I18" s="244">
        <v>6130</v>
      </c>
      <c r="J18" s="244">
        <v>4702</v>
      </c>
      <c r="K18" s="244">
        <v>5111</v>
      </c>
      <c r="L18" s="244">
        <v>4912</v>
      </c>
      <c r="M18" s="244">
        <v>4454</v>
      </c>
      <c r="N18" s="244">
        <v>5112</v>
      </c>
      <c r="O18" s="154"/>
    </row>
    <row r="19" spans="1:15" ht="15.95" customHeight="1" x14ac:dyDescent="0.15">
      <c r="A19" s="126" t="s">
        <v>29</v>
      </c>
      <c r="B19" s="675">
        <f t="shared" si="0"/>
        <v>1474086.3</v>
      </c>
      <c r="C19" s="244">
        <v>101529</v>
      </c>
      <c r="D19" s="244">
        <v>108951</v>
      </c>
      <c r="E19" s="244">
        <v>102275</v>
      </c>
      <c r="F19" s="244">
        <v>103425</v>
      </c>
      <c r="G19" s="244">
        <v>105046</v>
      </c>
      <c r="H19" s="244">
        <v>107754</v>
      </c>
      <c r="I19" s="244">
        <v>144983</v>
      </c>
      <c r="J19" s="244">
        <v>141853.29999999999</v>
      </c>
      <c r="K19" s="244">
        <v>135683</v>
      </c>
      <c r="L19" s="244">
        <v>133721</v>
      </c>
      <c r="M19" s="244">
        <v>137951</v>
      </c>
      <c r="N19" s="244">
        <v>150915</v>
      </c>
      <c r="O19" s="154"/>
    </row>
    <row r="20" spans="1:15" ht="15.95" customHeight="1" x14ac:dyDescent="0.15">
      <c r="A20" s="148" t="s">
        <v>30</v>
      </c>
      <c r="B20" s="675">
        <f t="shared" si="0"/>
        <v>325151</v>
      </c>
      <c r="C20" s="244">
        <v>30627</v>
      </c>
      <c r="D20" s="244">
        <v>25584</v>
      </c>
      <c r="E20" s="244">
        <v>25144</v>
      </c>
      <c r="F20" s="244">
        <v>22844</v>
      </c>
      <c r="G20" s="244">
        <v>29391</v>
      </c>
      <c r="H20" s="244">
        <v>23250</v>
      </c>
      <c r="I20" s="244">
        <v>27809</v>
      </c>
      <c r="J20" s="244">
        <v>29904</v>
      </c>
      <c r="K20" s="244">
        <v>28469</v>
      </c>
      <c r="L20" s="244">
        <v>24778</v>
      </c>
      <c r="M20" s="244">
        <v>28670</v>
      </c>
      <c r="N20" s="244">
        <v>28681</v>
      </c>
      <c r="O20" s="154"/>
    </row>
    <row r="21" spans="1:15" ht="15.95" customHeight="1" x14ac:dyDescent="0.15">
      <c r="A21" s="148" t="s">
        <v>31</v>
      </c>
      <c r="B21" s="675">
        <f t="shared" si="0"/>
        <v>203305</v>
      </c>
      <c r="C21" s="244">
        <v>13112</v>
      </c>
      <c r="D21" s="244">
        <v>11864</v>
      </c>
      <c r="E21" s="244">
        <v>15892</v>
      </c>
      <c r="F21" s="244">
        <v>15182</v>
      </c>
      <c r="G21" s="244">
        <v>15605</v>
      </c>
      <c r="H21" s="244">
        <v>13318</v>
      </c>
      <c r="I21" s="244">
        <v>21350</v>
      </c>
      <c r="J21" s="244">
        <v>20054</v>
      </c>
      <c r="K21" s="244">
        <v>19271</v>
      </c>
      <c r="L21" s="244">
        <v>19645</v>
      </c>
      <c r="M21" s="244">
        <v>16065</v>
      </c>
      <c r="N21" s="244">
        <v>21947</v>
      </c>
      <c r="O21" s="154"/>
    </row>
    <row r="22" spans="1:15" ht="15.95" customHeight="1" x14ac:dyDescent="0.15">
      <c r="A22" s="148" t="s">
        <v>32</v>
      </c>
      <c r="B22" s="675">
        <f t="shared" si="0"/>
        <v>38740</v>
      </c>
      <c r="C22" s="244">
        <v>2102</v>
      </c>
      <c r="D22" s="244">
        <v>2217</v>
      </c>
      <c r="E22" s="244">
        <v>3001</v>
      </c>
      <c r="F22" s="244">
        <v>3505</v>
      </c>
      <c r="G22" s="244">
        <v>3514</v>
      </c>
      <c r="H22" s="244">
        <v>4028</v>
      </c>
      <c r="I22" s="244">
        <v>4824</v>
      </c>
      <c r="J22" s="244">
        <v>3824</v>
      </c>
      <c r="K22" s="244">
        <v>3367</v>
      </c>
      <c r="L22" s="244">
        <v>2547</v>
      </c>
      <c r="M22" s="244">
        <v>2502</v>
      </c>
      <c r="N22" s="244">
        <v>3309</v>
      </c>
      <c r="O22" s="154"/>
    </row>
    <row r="23" spans="1:15" ht="15.95" customHeight="1" x14ac:dyDescent="0.15">
      <c r="A23" s="148" t="s">
        <v>33</v>
      </c>
      <c r="B23" s="675">
        <f t="shared" si="0"/>
        <v>127223</v>
      </c>
      <c r="C23" s="244">
        <v>11052</v>
      </c>
      <c r="D23" s="244">
        <v>10521</v>
      </c>
      <c r="E23" s="244">
        <v>10504</v>
      </c>
      <c r="F23" s="244">
        <v>9818</v>
      </c>
      <c r="G23" s="244">
        <v>10402</v>
      </c>
      <c r="H23" s="244">
        <v>10329</v>
      </c>
      <c r="I23" s="244">
        <v>10546</v>
      </c>
      <c r="J23" s="244">
        <v>10488</v>
      </c>
      <c r="K23" s="244">
        <v>10357</v>
      </c>
      <c r="L23" s="244">
        <v>10419</v>
      </c>
      <c r="M23" s="244">
        <v>10545</v>
      </c>
      <c r="N23" s="244">
        <v>12242</v>
      </c>
      <c r="O23" s="154"/>
    </row>
    <row r="24" spans="1:15" ht="15.95" customHeight="1" x14ac:dyDescent="0.15">
      <c r="A24" s="148" t="s">
        <v>34</v>
      </c>
      <c r="B24" s="675">
        <f t="shared" si="0"/>
        <v>34887</v>
      </c>
      <c r="C24" s="244">
        <v>3015</v>
      </c>
      <c r="D24" s="244">
        <v>2931</v>
      </c>
      <c r="E24" s="244">
        <v>2798</v>
      </c>
      <c r="F24" s="244">
        <v>2874</v>
      </c>
      <c r="G24" s="244">
        <v>2976</v>
      </c>
      <c r="H24" s="244">
        <v>3019</v>
      </c>
      <c r="I24" s="244">
        <v>2894</v>
      </c>
      <c r="J24" s="244">
        <v>2681</v>
      </c>
      <c r="K24" s="244">
        <v>2780</v>
      </c>
      <c r="L24" s="244">
        <v>2873</v>
      </c>
      <c r="M24" s="244">
        <v>2899</v>
      </c>
      <c r="N24" s="244">
        <v>3147</v>
      </c>
      <c r="O24" s="154"/>
    </row>
    <row r="25" spans="1:15" ht="15.95" customHeight="1" x14ac:dyDescent="0.15">
      <c r="A25" s="126" t="s">
        <v>35</v>
      </c>
      <c r="B25" s="675">
        <f t="shared" si="0"/>
        <v>218204</v>
      </c>
      <c r="C25" s="244">
        <v>17691</v>
      </c>
      <c r="D25" s="244">
        <v>17866</v>
      </c>
      <c r="E25" s="244">
        <v>18244</v>
      </c>
      <c r="F25" s="244">
        <v>17080</v>
      </c>
      <c r="G25" s="244">
        <v>18031</v>
      </c>
      <c r="H25" s="244">
        <v>18017</v>
      </c>
      <c r="I25" s="244">
        <v>18151</v>
      </c>
      <c r="J25" s="244">
        <v>18695</v>
      </c>
      <c r="K25" s="244">
        <v>18365</v>
      </c>
      <c r="L25" s="244">
        <v>18679</v>
      </c>
      <c r="M25" s="244">
        <v>18323</v>
      </c>
      <c r="N25" s="244">
        <v>19062</v>
      </c>
      <c r="O25" s="154"/>
    </row>
    <row r="26" spans="1:15" ht="15.95" customHeight="1" x14ac:dyDescent="0.15">
      <c r="A26" s="148" t="s">
        <v>36</v>
      </c>
      <c r="B26" s="675">
        <f t="shared" si="0"/>
        <v>27989</v>
      </c>
      <c r="C26" s="244">
        <v>2286</v>
      </c>
      <c r="D26" s="244">
        <v>2290</v>
      </c>
      <c r="E26" s="244">
        <v>2350</v>
      </c>
      <c r="F26" s="244">
        <v>1961</v>
      </c>
      <c r="G26" s="244">
        <v>2448</v>
      </c>
      <c r="H26" s="244">
        <v>2301</v>
      </c>
      <c r="I26" s="244">
        <v>2545</v>
      </c>
      <c r="J26" s="244">
        <v>2212</v>
      </c>
      <c r="K26" s="244">
        <v>1950</v>
      </c>
      <c r="L26" s="244">
        <v>2122</v>
      </c>
      <c r="M26" s="244">
        <v>2522</v>
      </c>
      <c r="N26" s="244">
        <v>3002</v>
      </c>
      <c r="O26" s="154"/>
    </row>
    <row r="27" spans="1:15" ht="15.95" customHeight="1" x14ac:dyDescent="0.15">
      <c r="A27" s="148" t="s">
        <v>37</v>
      </c>
      <c r="B27" s="675">
        <f t="shared" si="0"/>
        <v>70781</v>
      </c>
      <c r="C27" s="244">
        <v>5798</v>
      </c>
      <c r="D27" s="244">
        <v>5727</v>
      </c>
      <c r="E27" s="244">
        <v>5776</v>
      </c>
      <c r="F27" s="244">
        <v>5815</v>
      </c>
      <c r="G27" s="244">
        <v>5876</v>
      </c>
      <c r="H27" s="244">
        <v>5869</v>
      </c>
      <c r="I27" s="244">
        <v>5914</v>
      </c>
      <c r="J27" s="244">
        <v>5870</v>
      </c>
      <c r="K27" s="244">
        <v>5890</v>
      </c>
      <c r="L27" s="244">
        <v>5820</v>
      </c>
      <c r="M27" s="244">
        <v>6047</v>
      </c>
      <c r="N27" s="244">
        <v>6379</v>
      </c>
      <c r="O27" s="154"/>
    </row>
    <row r="28" spans="1:15" ht="15.95" customHeight="1" x14ac:dyDescent="0.15">
      <c r="A28" s="148" t="s">
        <v>38</v>
      </c>
      <c r="B28" s="675">
        <f t="shared" si="0"/>
        <v>67426</v>
      </c>
      <c r="C28" s="244">
        <v>4927</v>
      </c>
      <c r="D28" s="244">
        <v>4882</v>
      </c>
      <c r="E28" s="244">
        <v>5847</v>
      </c>
      <c r="F28" s="244">
        <v>6270</v>
      </c>
      <c r="G28" s="244">
        <v>6245</v>
      </c>
      <c r="H28" s="244">
        <v>5780</v>
      </c>
      <c r="I28" s="244">
        <v>6320</v>
      </c>
      <c r="J28" s="244">
        <v>5631</v>
      </c>
      <c r="K28" s="244">
        <v>5006</v>
      </c>
      <c r="L28" s="244">
        <v>4775</v>
      </c>
      <c r="M28" s="244">
        <v>5083</v>
      </c>
      <c r="N28" s="244">
        <v>6660</v>
      </c>
      <c r="O28" s="154"/>
    </row>
    <row r="29" spans="1:15" ht="15.95" customHeight="1" x14ac:dyDescent="0.15">
      <c r="A29" s="126" t="s">
        <v>39</v>
      </c>
      <c r="B29" s="675">
        <f t="shared" si="0"/>
        <v>55581.7</v>
      </c>
      <c r="C29" s="244">
        <v>5287</v>
      </c>
      <c r="D29" s="244">
        <v>5024</v>
      </c>
      <c r="E29" s="244">
        <v>4798</v>
      </c>
      <c r="F29" s="244">
        <v>4663</v>
      </c>
      <c r="G29" s="244">
        <v>4563</v>
      </c>
      <c r="H29" s="244">
        <v>4555</v>
      </c>
      <c r="I29" s="244">
        <v>4615</v>
      </c>
      <c r="J29" s="244">
        <v>4427.7</v>
      </c>
      <c r="K29" s="244">
        <v>4402</v>
      </c>
      <c r="L29" s="244">
        <v>4357</v>
      </c>
      <c r="M29" s="244">
        <v>4361</v>
      </c>
      <c r="N29" s="244">
        <v>4529</v>
      </c>
      <c r="O29" s="154"/>
    </row>
    <row r="30" spans="1:15" ht="15.95" customHeight="1" x14ac:dyDescent="0.15">
      <c r="A30" s="124" t="s">
        <v>97</v>
      </c>
      <c r="B30" s="675">
        <f t="shared" si="0"/>
        <v>21809</v>
      </c>
      <c r="C30" s="244">
        <v>2009</v>
      </c>
      <c r="D30" s="244">
        <v>1987</v>
      </c>
      <c r="E30" s="244">
        <v>1816</v>
      </c>
      <c r="F30" s="244">
        <v>1796</v>
      </c>
      <c r="G30" s="244">
        <v>1814</v>
      </c>
      <c r="H30" s="244">
        <v>1882</v>
      </c>
      <c r="I30" s="244">
        <v>1803</v>
      </c>
      <c r="J30" s="244">
        <v>1788</v>
      </c>
      <c r="K30" s="244">
        <v>1705</v>
      </c>
      <c r="L30" s="244">
        <v>1698</v>
      </c>
      <c r="M30" s="244">
        <v>1722</v>
      </c>
      <c r="N30" s="244">
        <v>1789</v>
      </c>
      <c r="O30" s="154"/>
    </row>
    <row r="31" spans="1:15" ht="15.95" customHeight="1" x14ac:dyDescent="0.15">
      <c r="A31" s="124" t="s">
        <v>98</v>
      </c>
      <c r="B31" s="675">
        <f t="shared" si="0"/>
        <v>33772.699999999997</v>
      </c>
      <c r="C31" s="244">
        <v>3278</v>
      </c>
      <c r="D31" s="244">
        <v>3037</v>
      </c>
      <c r="E31" s="244">
        <v>2982</v>
      </c>
      <c r="F31" s="244">
        <v>2867</v>
      </c>
      <c r="G31" s="244">
        <v>2749</v>
      </c>
      <c r="H31" s="244">
        <v>2673</v>
      </c>
      <c r="I31" s="244">
        <v>2812</v>
      </c>
      <c r="J31" s="244">
        <v>2639.7</v>
      </c>
      <c r="K31" s="244">
        <v>2697</v>
      </c>
      <c r="L31" s="244">
        <v>2659</v>
      </c>
      <c r="M31" s="244">
        <v>2639</v>
      </c>
      <c r="N31" s="244">
        <v>2740</v>
      </c>
      <c r="O31" s="154"/>
    </row>
    <row r="32" spans="1:15" ht="15.95" customHeight="1" x14ac:dyDescent="0.15">
      <c r="A32" s="148" t="s">
        <v>42</v>
      </c>
      <c r="B32" s="675">
        <f t="shared" si="0"/>
        <v>148458</v>
      </c>
      <c r="C32" s="244">
        <v>11340</v>
      </c>
      <c r="D32" s="244">
        <v>11908</v>
      </c>
      <c r="E32" s="244">
        <v>12263</v>
      </c>
      <c r="F32" s="244">
        <v>12752</v>
      </c>
      <c r="G32" s="244">
        <v>12901</v>
      </c>
      <c r="H32" s="244">
        <v>12912</v>
      </c>
      <c r="I32" s="244">
        <v>13002</v>
      </c>
      <c r="J32" s="244">
        <v>12333</v>
      </c>
      <c r="K32" s="244">
        <v>12069</v>
      </c>
      <c r="L32" s="244">
        <v>12937</v>
      </c>
      <c r="M32" s="244">
        <v>11582</v>
      </c>
      <c r="N32" s="244">
        <v>12459</v>
      </c>
      <c r="O32" s="154"/>
    </row>
    <row r="33" spans="1:15" ht="15.95" customHeight="1" x14ac:dyDescent="0.15">
      <c r="A33" s="148" t="s">
        <v>43</v>
      </c>
      <c r="B33" s="675">
        <f t="shared" si="0"/>
        <v>76790</v>
      </c>
      <c r="C33" s="244">
        <v>4670</v>
      </c>
      <c r="D33" s="244">
        <v>6040</v>
      </c>
      <c r="E33" s="244">
        <v>5920</v>
      </c>
      <c r="F33" s="244">
        <v>7955</v>
      </c>
      <c r="G33" s="244">
        <v>7700</v>
      </c>
      <c r="H33" s="244">
        <v>7575</v>
      </c>
      <c r="I33" s="244">
        <v>8095</v>
      </c>
      <c r="J33" s="244">
        <v>6930</v>
      </c>
      <c r="K33" s="244">
        <v>6135</v>
      </c>
      <c r="L33" s="244">
        <v>5520</v>
      </c>
      <c r="M33" s="244">
        <v>5425</v>
      </c>
      <c r="N33" s="244">
        <v>4825</v>
      </c>
      <c r="O33" s="154"/>
    </row>
    <row r="34" spans="1:15" ht="15.95" customHeight="1" x14ac:dyDescent="0.15">
      <c r="A34" s="126" t="s">
        <v>44</v>
      </c>
      <c r="B34" s="675">
        <f t="shared" si="0"/>
        <v>77484</v>
      </c>
      <c r="C34" s="244">
        <v>6618</v>
      </c>
      <c r="D34" s="244">
        <v>6498</v>
      </c>
      <c r="E34" s="244">
        <v>6140</v>
      </c>
      <c r="F34" s="244">
        <v>6045</v>
      </c>
      <c r="G34" s="244">
        <v>6104</v>
      </c>
      <c r="H34" s="244">
        <v>6380</v>
      </c>
      <c r="I34" s="244">
        <v>6380</v>
      </c>
      <c r="J34" s="244">
        <v>6272</v>
      </c>
      <c r="K34" s="244">
        <v>5824</v>
      </c>
      <c r="L34" s="244">
        <v>5250</v>
      </c>
      <c r="M34" s="244">
        <v>6396</v>
      </c>
      <c r="N34" s="244">
        <v>9577</v>
      </c>
      <c r="O34" s="154"/>
    </row>
    <row r="35" spans="1:15" ht="15.95" customHeight="1" x14ac:dyDescent="0.15">
      <c r="A35" s="126" t="s">
        <v>45</v>
      </c>
      <c r="B35" s="675">
        <f t="shared" si="0"/>
        <v>47114</v>
      </c>
      <c r="C35" s="244">
        <v>4044</v>
      </c>
      <c r="D35" s="244">
        <v>3831</v>
      </c>
      <c r="E35" s="244">
        <v>3749</v>
      </c>
      <c r="F35" s="244">
        <v>3783</v>
      </c>
      <c r="G35" s="244">
        <v>3671</v>
      </c>
      <c r="H35" s="244">
        <v>3953</v>
      </c>
      <c r="I35" s="244">
        <v>4001</v>
      </c>
      <c r="J35" s="244">
        <v>3929</v>
      </c>
      <c r="K35" s="244">
        <v>3924</v>
      </c>
      <c r="L35" s="244">
        <v>4042</v>
      </c>
      <c r="M35" s="244">
        <v>4182</v>
      </c>
      <c r="N35" s="244">
        <v>4005</v>
      </c>
      <c r="O35" s="154"/>
    </row>
    <row r="36" spans="1:15" ht="15.95" customHeight="1" x14ac:dyDescent="0.15">
      <c r="A36" s="126" t="s">
        <v>46</v>
      </c>
      <c r="B36" s="675">
        <f t="shared" si="0"/>
        <v>20397</v>
      </c>
      <c r="C36" s="244">
        <v>1336</v>
      </c>
      <c r="D36" s="244">
        <v>1403</v>
      </c>
      <c r="E36" s="244">
        <v>1558</v>
      </c>
      <c r="F36" s="244">
        <v>1485</v>
      </c>
      <c r="G36" s="244">
        <v>1386</v>
      </c>
      <c r="H36" s="244">
        <v>1496</v>
      </c>
      <c r="I36" s="244">
        <v>1710</v>
      </c>
      <c r="J36" s="244">
        <v>1799</v>
      </c>
      <c r="K36" s="244">
        <v>2046</v>
      </c>
      <c r="L36" s="244">
        <v>1859</v>
      </c>
      <c r="M36" s="244">
        <v>1901</v>
      </c>
      <c r="N36" s="244">
        <v>2418</v>
      </c>
      <c r="O36" s="154"/>
    </row>
    <row r="37" spans="1:15" ht="15.95" customHeight="1" thickBot="1" x14ac:dyDescent="0.2">
      <c r="A37" s="150" t="s">
        <v>47</v>
      </c>
      <c r="B37" s="676">
        <f t="shared" si="0"/>
        <v>21406</v>
      </c>
      <c r="C37" s="245">
        <v>1026</v>
      </c>
      <c r="D37" s="245">
        <v>1235</v>
      </c>
      <c r="E37" s="245">
        <v>1547</v>
      </c>
      <c r="F37" s="245">
        <v>1724</v>
      </c>
      <c r="G37" s="245">
        <v>2168</v>
      </c>
      <c r="H37" s="245">
        <v>1925</v>
      </c>
      <c r="I37" s="245">
        <v>1708</v>
      </c>
      <c r="J37" s="245">
        <v>1575</v>
      </c>
      <c r="K37" s="245">
        <v>2058</v>
      </c>
      <c r="L37" s="245">
        <v>1668</v>
      </c>
      <c r="M37" s="245">
        <v>1786</v>
      </c>
      <c r="N37" s="245">
        <v>2986</v>
      </c>
      <c r="O37" s="154"/>
    </row>
    <row r="38" spans="1:15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5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5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5" ht="13.35" customHeight="1" x14ac:dyDescent="0.15">
      <c r="A41" s="11"/>
    </row>
    <row r="42" spans="1:15" ht="13.35" customHeight="1" x14ac:dyDescent="0.15">
      <c r="A42" s="70"/>
    </row>
    <row r="43" spans="1:15" ht="13.35" customHeight="1" x14ac:dyDescent="0.15">
      <c r="A43" s="70"/>
    </row>
    <row r="44" spans="1:15" ht="13.35" customHeight="1" x14ac:dyDescent="0.15">
      <c r="A44" s="22"/>
    </row>
    <row r="45" spans="1:15" ht="13.35" customHeight="1" x14ac:dyDescent="0.15">
      <c r="A45" s="30"/>
    </row>
    <row r="46" spans="1:15" ht="13.35" customHeight="1" x14ac:dyDescent="0.15">
      <c r="A46" s="22"/>
    </row>
    <row r="47" spans="1:15" ht="13.35" customHeight="1" x14ac:dyDescent="0.15">
      <c r="A47" s="70"/>
    </row>
    <row r="48" spans="1:15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Hoja58">
    <tabColor theme="9" tint="0.59999389629810485"/>
  </sheetPr>
  <dimension ref="A2:Z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2" style="126" customWidth="1"/>
    <col min="2" max="2" width="12" style="131" customWidth="1"/>
    <col min="3" max="14" width="9.25" style="131" customWidth="1"/>
    <col min="15" max="21" width="8" style="126" customWidth="1"/>
    <col min="22" max="16384" width="7" style="126"/>
  </cols>
  <sheetData>
    <row r="2" spans="1:26" ht="13.35" customHeight="1" x14ac:dyDescent="0.15"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</row>
    <row r="4" spans="1:26" ht="12.95" customHeight="1" x14ac:dyDescent="0.25">
      <c r="A4" s="235" t="s">
        <v>462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  <c r="Q4" s="125"/>
    </row>
    <row r="5" spans="1:26" ht="12" customHeight="1" x14ac:dyDescent="0.15">
      <c r="A5" s="238" t="s">
        <v>218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  <c r="Q5" s="125"/>
    </row>
    <row r="6" spans="1:26" ht="6" customHeight="1" thickBot="1" x14ac:dyDescent="0.2"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Q6" s="127"/>
    </row>
    <row r="7" spans="1:26" ht="18" customHeight="1" x14ac:dyDescent="0.15">
      <c r="A7" s="774" t="s">
        <v>16</v>
      </c>
      <c r="B7" s="778" t="s">
        <v>103</v>
      </c>
      <c r="C7" s="779" t="s">
        <v>53</v>
      </c>
      <c r="D7" s="779" t="s">
        <v>54</v>
      </c>
      <c r="E7" s="779" t="s">
        <v>55</v>
      </c>
      <c r="F7" s="779" t="s">
        <v>56</v>
      </c>
      <c r="G7" s="779" t="s">
        <v>57</v>
      </c>
      <c r="H7" s="779" t="s">
        <v>58</v>
      </c>
      <c r="I7" s="779" t="s">
        <v>59</v>
      </c>
      <c r="J7" s="779" t="s">
        <v>60</v>
      </c>
      <c r="K7" s="779" t="s">
        <v>61</v>
      </c>
      <c r="L7" s="779" t="s">
        <v>62</v>
      </c>
      <c r="M7" s="779" t="s">
        <v>63</v>
      </c>
      <c r="N7" s="779" t="s">
        <v>64</v>
      </c>
      <c r="O7" s="125"/>
      <c r="Q7" s="125"/>
    </row>
    <row r="8" spans="1:26" ht="18" customHeight="1" x14ac:dyDescent="0.15">
      <c r="A8" s="680" t="s">
        <v>93</v>
      </c>
      <c r="B8" s="683">
        <f t="shared" ref="B8:B37" si="0">SUM(C8:N8)</f>
        <v>200449.75011889712</v>
      </c>
      <c r="C8" s="683">
        <f t="shared" ref="C8:N8" si="1">(C9+C10+C11+C12+C13+C17+C18+C19+C20+C21+C22+C23+C24+C25+C26+C27+C28+C29+C32+C33+C34+C35+C36+C37)</f>
        <v>15115.623982236384</v>
      </c>
      <c r="D8" s="683">
        <f t="shared" si="1"/>
        <v>15219.905151999999</v>
      </c>
      <c r="E8" s="683">
        <f t="shared" si="1"/>
        <v>15117.891630399998</v>
      </c>
      <c r="F8" s="683">
        <f t="shared" si="1"/>
        <v>15145.956341999998</v>
      </c>
      <c r="G8" s="683">
        <f t="shared" si="1"/>
        <v>15655.419152032551</v>
      </c>
      <c r="H8" s="683">
        <f t="shared" si="1"/>
        <v>15694.878710000003</v>
      </c>
      <c r="I8" s="683">
        <f t="shared" si="1"/>
        <v>18647.015461025498</v>
      </c>
      <c r="J8" s="683">
        <f t="shared" si="1"/>
        <v>18457.164969325506</v>
      </c>
      <c r="K8" s="683">
        <f t="shared" si="1"/>
        <v>17434.331222500001</v>
      </c>
      <c r="L8" s="683">
        <f t="shared" si="1"/>
        <v>17090.398035700004</v>
      </c>
      <c r="M8" s="683">
        <f t="shared" si="1"/>
        <v>17395.94425</v>
      </c>
      <c r="N8" s="683">
        <f t="shared" si="1"/>
        <v>19475.221211677199</v>
      </c>
      <c r="O8" s="154"/>
      <c r="Q8" s="131"/>
    </row>
    <row r="9" spans="1:26" ht="15.95" customHeight="1" x14ac:dyDescent="0.15">
      <c r="A9" s="148" t="s">
        <v>19</v>
      </c>
      <c r="B9" s="684">
        <f t="shared" si="0"/>
        <v>339.85999999999996</v>
      </c>
      <c r="C9" s="248">
        <v>32.44</v>
      </c>
      <c r="D9" s="248">
        <v>29.32</v>
      </c>
      <c r="E9" s="248">
        <v>27.32</v>
      </c>
      <c r="F9" s="248">
        <v>26.36</v>
      </c>
      <c r="G9" s="248">
        <v>26.68</v>
      </c>
      <c r="H9" s="248">
        <v>24.02</v>
      </c>
      <c r="I9" s="248">
        <v>30.42</v>
      </c>
      <c r="J9" s="248">
        <v>30.12</v>
      </c>
      <c r="K9" s="248">
        <v>28.94</v>
      </c>
      <c r="L9" s="248">
        <v>25.38</v>
      </c>
      <c r="M9" s="248">
        <v>30.4</v>
      </c>
      <c r="N9" s="248">
        <v>28.46</v>
      </c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</row>
    <row r="10" spans="1:26" ht="15.95" customHeight="1" x14ac:dyDescent="0.15">
      <c r="A10" s="148" t="s">
        <v>20</v>
      </c>
      <c r="B10" s="684">
        <f t="shared" si="0"/>
        <v>6027.8861767966991</v>
      </c>
      <c r="C10" s="248">
        <v>508.87130000000002</v>
      </c>
      <c r="D10" s="248">
        <v>410.07652000000002</v>
      </c>
      <c r="E10" s="248">
        <v>445.8603</v>
      </c>
      <c r="F10" s="248">
        <v>497.65879999999999</v>
      </c>
      <c r="G10" s="248">
        <v>545.03243999999995</v>
      </c>
      <c r="H10" s="248">
        <v>588.14200000000005</v>
      </c>
      <c r="I10" s="248">
        <v>598.88099999999997</v>
      </c>
      <c r="J10" s="248">
        <v>514.05070000000001</v>
      </c>
      <c r="K10" s="248">
        <v>434.32040000000001</v>
      </c>
      <c r="L10" s="248">
        <v>449.7944</v>
      </c>
      <c r="M10" s="248">
        <v>445.089</v>
      </c>
      <c r="N10" s="248">
        <v>590.10931679670011</v>
      </c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</row>
    <row r="11" spans="1:26" ht="15.95" customHeight="1" x14ac:dyDescent="0.15">
      <c r="A11" s="148" t="s">
        <v>21</v>
      </c>
      <c r="B11" s="684">
        <f t="shared" si="0"/>
        <v>1562.3037399999998</v>
      </c>
      <c r="C11" s="248">
        <v>155.68564000000001</v>
      </c>
      <c r="D11" s="248">
        <v>128.3647</v>
      </c>
      <c r="E11" s="248">
        <v>121.84</v>
      </c>
      <c r="F11" s="248">
        <v>125.315</v>
      </c>
      <c r="G11" s="248">
        <v>130.56870000000001</v>
      </c>
      <c r="H11" s="248">
        <v>128.39699999999999</v>
      </c>
      <c r="I11" s="248">
        <v>123.3489</v>
      </c>
      <c r="J11" s="248">
        <v>121.825</v>
      </c>
      <c r="K11" s="248">
        <v>99.840800000000002</v>
      </c>
      <c r="L11" s="248">
        <v>105.423</v>
      </c>
      <c r="M11" s="248">
        <v>109.348</v>
      </c>
      <c r="N11" s="248">
        <v>212.34700000000001</v>
      </c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</row>
    <row r="12" spans="1:26" ht="15.95" customHeight="1" x14ac:dyDescent="0.15">
      <c r="A12" s="126" t="s">
        <v>22</v>
      </c>
      <c r="B12" s="684">
        <f t="shared" si="0"/>
        <v>21036.274815000001</v>
      </c>
      <c r="C12" s="248">
        <v>1822.84239</v>
      </c>
      <c r="D12" s="248">
        <v>1709.8820175000001</v>
      </c>
      <c r="E12" s="248">
        <v>1710.7753049999997</v>
      </c>
      <c r="F12" s="248">
        <v>1709.6823675000001</v>
      </c>
      <c r="G12" s="248">
        <v>1693.4517825</v>
      </c>
      <c r="H12" s="248">
        <v>1782.2974125000001</v>
      </c>
      <c r="I12" s="248">
        <v>1952.3589300000006</v>
      </c>
      <c r="J12" s="248">
        <v>1920.6750225000003</v>
      </c>
      <c r="K12" s="248">
        <v>1740.5661524999998</v>
      </c>
      <c r="L12" s="248">
        <v>1720.6518225000002</v>
      </c>
      <c r="M12" s="248">
        <v>1590.071025</v>
      </c>
      <c r="N12" s="248">
        <v>1683.0205875000001</v>
      </c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</row>
    <row r="13" spans="1:26" ht="15.95" customHeight="1" x14ac:dyDescent="0.15">
      <c r="A13" s="126" t="s">
        <v>23</v>
      </c>
      <c r="B13" s="684">
        <f t="shared" si="0"/>
        <v>5722.5219900000002</v>
      </c>
      <c r="C13" s="248">
        <v>470.67026999999996</v>
      </c>
      <c r="D13" s="248">
        <v>473.43649999999991</v>
      </c>
      <c r="E13" s="248">
        <v>432.40130999999997</v>
      </c>
      <c r="F13" s="248">
        <v>419.34221000000002</v>
      </c>
      <c r="G13" s="248">
        <v>446.39440000000002</v>
      </c>
      <c r="H13" s="248">
        <v>482.23500000000001</v>
      </c>
      <c r="I13" s="248">
        <v>486.50300000000004</v>
      </c>
      <c r="J13" s="248">
        <v>472.40769999999998</v>
      </c>
      <c r="K13" s="248">
        <v>480.58590000000004</v>
      </c>
      <c r="L13" s="248">
        <v>473.91270000000003</v>
      </c>
      <c r="M13" s="248">
        <v>535.40200000000004</v>
      </c>
      <c r="N13" s="248">
        <v>549.23099999999999</v>
      </c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</row>
    <row r="14" spans="1:26" ht="15.95" customHeight="1" x14ac:dyDescent="0.15">
      <c r="A14" s="124" t="s">
        <v>94</v>
      </c>
      <c r="B14" s="684">
        <f t="shared" si="0"/>
        <v>2000.47181</v>
      </c>
      <c r="C14" s="248">
        <v>166.61288999999999</v>
      </c>
      <c r="D14" s="248">
        <v>173.43979999999999</v>
      </c>
      <c r="E14" s="248">
        <v>165.63410999999999</v>
      </c>
      <c r="F14" s="248">
        <v>154.03890999999999</v>
      </c>
      <c r="G14" s="248">
        <v>153.39869999999999</v>
      </c>
      <c r="H14" s="248">
        <v>150.38900000000001</v>
      </c>
      <c r="I14" s="248">
        <v>167.69800000000001</v>
      </c>
      <c r="J14" s="248">
        <v>167.25899999999999</v>
      </c>
      <c r="K14" s="248">
        <v>172.63140000000001</v>
      </c>
      <c r="L14" s="248">
        <v>176.458</v>
      </c>
      <c r="M14" s="248">
        <v>177.608</v>
      </c>
      <c r="N14" s="248">
        <v>175.304</v>
      </c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</row>
    <row r="15" spans="1:26" ht="15.95" customHeight="1" x14ac:dyDescent="0.15">
      <c r="A15" s="124" t="s">
        <v>95</v>
      </c>
      <c r="B15" s="684">
        <f t="shared" si="0"/>
        <v>1894.60824</v>
      </c>
      <c r="C15" s="248">
        <v>156.39833999999999</v>
      </c>
      <c r="D15" s="248">
        <v>158.64779999999999</v>
      </c>
      <c r="E15" s="248">
        <v>136.3982</v>
      </c>
      <c r="F15" s="248">
        <v>104.9564</v>
      </c>
      <c r="G15" s="248">
        <v>110.364</v>
      </c>
      <c r="H15" s="248">
        <v>150.49799999999999</v>
      </c>
      <c r="I15" s="248">
        <v>158.34700000000001</v>
      </c>
      <c r="J15" s="248">
        <v>159.78399999999999</v>
      </c>
      <c r="K15" s="248">
        <v>157.6328</v>
      </c>
      <c r="L15" s="248">
        <v>156.7647</v>
      </c>
      <c r="M15" s="248">
        <v>218.34700000000001</v>
      </c>
      <c r="N15" s="248">
        <v>226.47</v>
      </c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</row>
    <row r="16" spans="1:26" ht="15.95" customHeight="1" x14ac:dyDescent="0.15">
      <c r="A16" s="124" t="s">
        <v>96</v>
      </c>
      <c r="B16" s="684">
        <f t="shared" si="0"/>
        <v>1827.4419400000002</v>
      </c>
      <c r="C16" s="248">
        <v>147.65904</v>
      </c>
      <c r="D16" s="248">
        <v>141.34889999999999</v>
      </c>
      <c r="E16" s="248">
        <v>130.369</v>
      </c>
      <c r="F16" s="248">
        <v>160.34690000000001</v>
      </c>
      <c r="G16" s="248">
        <v>182.6317</v>
      </c>
      <c r="H16" s="248">
        <v>181.34800000000001</v>
      </c>
      <c r="I16" s="248">
        <v>160.458</v>
      </c>
      <c r="J16" s="248">
        <v>145.3647</v>
      </c>
      <c r="K16" s="248">
        <v>150.32169999999999</v>
      </c>
      <c r="L16" s="248">
        <v>140.69</v>
      </c>
      <c r="M16" s="248">
        <v>139.447</v>
      </c>
      <c r="N16" s="248">
        <v>147.45699999999999</v>
      </c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</row>
    <row r="17" spans="1:26" ht="15.95" customHeight="1" x14ac:dyDescent="0.15">
      <c r="A17" s="148" t="s">
        <v>27</v>
      </c>
      <c r="B17" s="684">
        <f t="shared" si="0"/>
        <v>1850.9600850000002</v>
      </c>
      <c r="C17" s="248">
        <v>162.57595500000008</v>
      </c>
      <c r="D17" s="248">
        <v>157.66422749999998</v>
      </c>
      <c r="E17" s="248">
        <v>149.02354499999998</v>
      </c>
      <c r="F17" s="248">
        <v>128.95771500000006</v>
      </c>
      <c r="G17" s="248">
        <v>139.05972750000001</v>
      </c>
      <c r="H17" s="248">
        <v>144.28020750000005</v>
      </c>
      <c r="I17" s="248">
        <v>149.3784225</v>
      </c>
      <c r="J17" s="248">
        <v>149.10776999999999</v>
      </c>
      <c r="K17" s="248">
        <v>157.19261999999995</v>
      </c>
      <c r="L17" s="248">
        <v>158.17596749999996</v>
      </c>
      <c r="M17" s="248">
        <v>162.30546749999996</v>
      </c>
      <c r="N17" s="248">
        <v>193.23845999999998</v>
      </c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</row>
    <row r="18" spans="1:26" ht="15.95" customHeight="1" x14ac:dyDescent="0.15">
      <c r="A18" s="126" t="s">
        <v>28</v>
      </c>
      <c r="B18" s="684">
        <f t="shared" si="0"/>
        <v>1905.4247989</v>
      </c>
      <c r="C18" s="248">
        <v>159.80175200000002</v>
      </c>
      <c r="D18" s="248">
        <v>145.92789999999999</v>
      </c>
      <c r="E18" s="248">
        <v>155.93219999999999</v>
      </c>
      <c r="F18" s="248">
        <v>169.48949999999999</v>
      </c>
      <c r="G18" s="248">
        <v>167.82470000000001</v>
      </c>
      <c r="H18" s="248">
        <v>161.1431</v>
      </c>
      <c r="I18" s="248">
        <v>179.41702000000001</v>
      </c>
      <c r="J18" s="248">
        <v>152.11203829999999</v>
      </c>
      <c r="K18" s="248">
        <v>161.1224</v>
      </c>
      <c r="L18" s="248">
        <v>148.54223020000001</v>
      </c>
      <c r="M18" s="248">
        <v>139.89815999999999</v>
      </c>
      <c r="N18" s="248">
        <v>164.21379839999997</v>
      </c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</row>
    <row r="19" spans="1:26" ht="15.95" customHeight="1" x14ac:dyDescent="0.15">
      <c r="A19" s="126" t="s">
        <v>29</v>
      </c>
      <c r="B19" s="684">
        <f t="shared" si="0"/>
        <v>93275.560434999992</v>
      </c>
      <c r="C19" s="248">
        <v>6463.1192849999998</v>
      </c>
      <c r="D19" s="248">
        <v>6921.6792249999999</v>
      </c>
      <c r="E19" s="248">
        <v>6484.236825</v>
      </c>
      <c r="F19" s="248">
        <v>6542.264975000001</v>
      </c>
      <c r="G19" s="248">
        <v>6643.9572500000004</v>
      </c>
      <c r="H19" s="248">
        <v>6819.039450000002</v>
      </c>
      <c r="I19" s="248">
        <v>9106.1837249999971</v>
      </c>
      <c r="J19" s="248">
        <v>8892.0435249999991</v>
      </c>
      <c r="K19" s="248">
        <v>8573.1062499999989</v>
      </c>
      <c r="L19" s="248">
        <v>8414.67785</v>
      </c>
      <c r="M19" s="248">
        <v>8741.9208750000016</v>
      </c>
      <c r="N19" s="248">
        <v>9673.3312000000024</v>
      </c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</row>
    <row r="20" spans="1:26" ht="15.95" customHeight="1" x14ac:dyDescent="0.15">
      <c r="A20" s="148" t="s">
        <v>30</v>
      </c>
      <c r="B20" s="684">
        <f t="shared" si="0"/>
        <v>14410.951315000002</v>
      </c>
      <c r="C20" s="248">
        <v>1244.4887000000001</v>
      </c>
      <c r="D20" s="248">
        <v>1131.7479000000001</v>
      </c>
      <c r="E20" s="248">
        <v>1162.2034000000001</v>
      </c>
      <c r="F20" s="248">
        <v>1128.9347</v>
      </c>
      <c r="G20" s="248">
        <v>1297.018775</v>
      </c>
      <c r="H20" s="248">
        <v>1090.4489000000001</v>
      </c>
      <c r="I20" s="248">
        <v>1207.27044</v>
      </c>
      <c r="J20" s="248">
        <v>1335.3869999999999</v>
      </c>
      <c r="K20" s="248">
        <v>1248.682</v>
      </c>
      <c r="L20" s="248">
        <v>1025.5525</v>
      </c>
      <c r="M20" s="248">
        <v>1285.5889999999999</v>
      </c>
      <c r="N20" s="248">
        <v>1253.6279999999999</v>
      </c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</row>
    <row r="21" spans="1:26" ht="15.95" customHeight="1" x14ac:dyDescent="0.15">
      <c r="A21" s="148" t="s">
        <v>31</v>
      </c>
      <c r="B21" s="684">
        <f t="shared" si="0"/>
        <v>7711.9101454999991</v>
      </c>
      <c r="C21" s="248">
        <v>461.69318800000002</v>
      </c>
      <c r="D21" s="248">
        <v>416.36946750000021</v>
      </c>
      <c r="E21" s="248">
        <v>593.51924999999994</v>
      </c>
      <c r="F21" s="248">
        <v>549.74850000000004</v>
      </c>
      <c r="G21" s="248">
        <v>571.45949999999993</v>
      </c>
      <c r="H21" s="248">
        <v>501.60074999999989</v>
      </c>
      <c r="I21" s="248">
        <v>778.08224999999982</v>
      </c>
      <c r="J21" s="248">
        <v>976.53800000000024</v>
      </c>
      <c r="K21" s="248">
        <v>687.17651999999998</v>
      </c>
      <c r="L21" s="248">
        <v>796.19719999999995</v>
      </c>
      <c r="M21" s="248">
        <v>582.83876999999984</v>
      </c>
      <c r="N21" s="248">
        <v>796.68674999999962</v>
      </c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</row>
    <row r="22" spans="1:26" ht="15.95" customHeight="1" x14ac:dyDescent="0.15">
      <c r="A22" s="148" t="s">
        <v>32</v>
      </c>
      <c r="B22" s="684">
        <f t="shared" si="0"/>
        <v>1443.5935257199292</v>
      </c>
      <c r="C22" s="248">
        <v>75.906649736384509</v>
      </c>
      <c r="D22" s="248">
        <v>81.299607000000009</v>
      </c>
      <c r="E22" s="248">
        <v>105.77894790000001</v>
      </c>
      <c r="F22" s="248">
        <v>130.5538895</v>
      </c>
      <c r="G22" s="248">
        <v>140.23211203254499</v>
      </c>
      <c r="H22" s="248">
        <v>148.08625499999999</v>
      </c>
      <c r="I22" s="248">
        <v>179.82479352550001</v>
      </c>
      <c r="J22" s="248">
        <v>139.82479352550001</v>
      </c>
      <c r="K22" s="248">
        <v>132.93815000000001</v>
      </c>
      <c r="L22" s="248">
        <v>94.966845000000006</v>
      </c>
      <c r="M22" s="248">
        <v>90.114599999999996</v>
      </c>
      <c r="N22" s="248">
        <v>124.06688250000001</v>
      </c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</row>
    <row r="23" spans="1:26" ht="15.95" customHeight="1" x14ac:dyDescent="0.15">
      <c r="A23" s="148" t="s">
        <v>33</v>
      </c>
      <c r="B23" s="684">
        <f t="shared" si="0"/>
        <v>5937.0712500000009</v>
      </c>
      <c r="C23" s="248">
        <v>506.58300000000031</v>
      </c>
      <c r="D23" s="248">
        <v>485.49900000000002</v>
      </c>
      <c r="E23" s="248">
        <v>490.17450000000008</v>
      </c>
      <c r="F23" s="248">
        <v>463.24799999999999</v>
      </c>
      <c r="G23" s="248">
        <v>487.06650000000019</v>
      </c>
      <c r="H23" s="248">
        <v>485.74575000000016</v>
      </c>
      <c r="I23" s="248">
        <v>493.63499999999988</v>
      </c>
      <c r="J23" s="248">
        <v>490.60425000000026</v>
      </c>
      <c r="K23" s="248">
        <v>483.14475000000004</v>
      </c>
      <c r="L23" s="248">
        <v>486.53325000000018</v>
      </c>
      <c r="M23" s="248">
        <v>492.76349999999991</v>
      </c>
      <c r="N23" s="248">
        <v>572.0737499999999</v>
      </c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 spans="1:26" ht="15.95" customHeight="1" x14ac:dyDescent="0.15">
      <c r="A24" s="148" t="s">
        <v>34</v>
      </c>
      <c r="B24" s="684">
        <f t="shared" si="0"/>
        <v>1402.4117200000001</v>
      </c>
      <c r="C24" s="248">
        <v>121.3258</v>
      </c>
      <c r="D24" s="248">
        <v>117.26797999999999</v>
      </c>
      <c r="E24" s="248">
        <v>109.3498</v>
      </c>
      <c r="F24" s="248">
        <v>115.364</v>
      </c>
      <c r="G24" s="248">
        <v>120.96314</v>
      </c>
      <c r="H24" s="248">
        <v>123.143</v>
      </c>
      <c r="I24" s="248">
        <v>112.036</v>
      </c>
      <c r="J24" s="248">
        <v>105.3348</v>
      </c>
      <c r="K24" s="248">
        <v>110.35890000000001</v>
      </c>
      <c r="L24" s="248">
        <v>114.6478</v>
      </c>
      <c r="M24" s="248">
        <v>119.23650000000001</v>
      </c>
      <c r="N24" s="248">
        <v>133.38399999999999</v>
      </c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 spans="1:26" ht="15.95" customHeight="1" x14ac:dyDescent="0.15">
      <c r="A25" s="126" t="s">
        <v>35</v>
      </c>
      <c r="B25" s="684">
        <f t="shared" si="0"/>
        <v>12237.725</v>
      </c>
      <c r="C25" s="248">
        <v>991.5150000000001</v>
      </c>
      <c r="D25" s="248">
        <v>1002.2240000000002</v>
      </c>
      <c r="E25" s="248">
        <v>1023.6200000000002</v>
      </c>
      <c r="F25" s="248">
        <v>958.56699999999978</v>
      </c>
      <c r="G25" s="248">
        <v>1011.8710000000001</v>
      </c>
      <c r="H25" s="248">
        <v>1010.6880000000001</v>
      </c>
      <c r="I25" s="248">
        <v>1017.8860000000001</v>
      </c>
      <c r="J25" s="248">
        <v>1048.345</v>
      </c>
      <c r="K25" s="248">
        <v>1029.4589999999998</v>
      </c>
      <c r="L25" s="248">
        <v>1047.4650000000001</v>
      </c>
      <c r="M25" s="248">
        <v>1027.1220000000001</v>
      </c>
      <c r="N25" s="248">
        <v>1068.963</v>
      </c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 spans="1:26" ht="15.95" customHeight="1" x14ac:dyDescent="0.15">
      <c r="A26" s="148" t="s">
        <v>36</v>
      </c>
      <c r="B26" s="684">
        <f t="shared" si="0"/>
        <v>1317.9349576805002</v>
      </c>
      <c r="C26" s="248">
        <v>110.01220000000001</v>
      </c>
      <c r="D26" s="248">
        <v>110.1799</v>
      </c>
      <c r="E26" s="248">
        <v>117.9726</v>
      </c>
      <c r="F26" s="248">
        <v>97.015569999999997</v>
      </c>
      <c r="G26" s="248">
        <v>119.6512</v>
      </c>
      <c r="H26" s="248">
        <v>105.18810000000001</v>
      </c>
      <c r="I26" s="248">
        <v>118.9431</v>
      </c>
      <c r="J26" s="248">
        <v>102.88760000000001</v>
      </c>
      <c r="K26" s="248">
        <v>85.128590000000003</v>
      </c>
      <c r="L26" s="248">
        <v>103.14824299999999</v>
      </c>
      <c r="M26" s="248">
        <v>110.4717</v>
      </c>
      <c r="N26" s="248">
        <v>137.33615468050019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</row>
    <row r="27" spans="1:26" ht="15.95" customHeight="1" x14ac:dyDescent="0.15">
      <c r="A27" s="148" t="s">
        <v>37</v>
      </c>
      <c r="B27" s="684">
        <f t="shared" si="0"/>
        <v>3015.9881499999997</v>
      </c>
      <c r="C27" s="248">
        <v>228.16229999999999</v>
      </c>
      <c r="D27" s="248">
        <v>238.5975</v>
      </c>
      <c r="E27" s="248">
        <v>239.39850000000001</v>
      </c>
      <c r="F27" s="248">
        <v>237.02260000000001</v>
      </c>
      <c r="G27" s="248">
        <v>248.52449999999999</v>
      </c>
      <c r="H27" s="248">
        <v>254.48625000000001</v>
      </c>
      <c r="I27" s="248">
        <v>257.625</v>
      </c>
      <c r="J27" s="248">
        <v>256.005</v>
      </c>
      <c r="K27" s="248">
        <v>254.565</v>
      </c>
      <c r="L27" s="248">
        <v>254.47499999999999</v>
      </c>
      <c r="M27" s="248">
        <v>254.79150000000001</v>
      </c>
      <c r="N27" s="248">
        <v>292.33499999999998</v>
      </c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</row>
    <row r="28" spans="1:26" ht="15.95" customHeight="1" x14ac:dyDescent="0.15">
      <c r="A28" s="148" t="s">
        <v>38</v>
      </c>
      <c r="B28" s="684">
        <f t="shared" si="0"/>
        <v>3060.8287499999997</v>
      </c>
      <c r="C28" s="248">
        <v>221.37375000000003</v>
      </c>
      <c r="D28" s="248">
        <v>221.214</v>
      </c>
      <c r="E28" s="248">
        <v>272.96625</v>
      </c>
      <c r="F28" s="248">
        <v>288.65625</v>
      </c>
      <c r="G28" s="248">
        <v>286.6515</v>
      </c>
      <c r="H28" s="248">
        <v>266.58450000000005</v>
      </c>
      <c r="I28" s="248">
        <v>282.46049999999997</v>
      </c>
      <c r="J28" s="248">
        <v>252.71474999999998</v>
      </c>
      <c r="K28" s="248">
        <v>225.60449999999997</v>
      </c>
      <c r="L28" s="248">
        <v>214.36874999999998</v>
      </c>
      <c r="M28" s="248">
        <v>227.32425000000001</v>
      </c>
      <c r="N28" s="248">
        <v>300.90975000000003</v>
      </c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</row>
    <row r="29" spans="1:26" ht="15.95" customHeight="1" x14ac:dyDescent="0.15">
      <c r="A29" s="126" t="s">
        <v>39</v>
      </c>
      <c r="B29" s="684">
        <f t="shared" si="0"/>
        <v>2396.2378399999998</v>
      </c>
      <c r="C29" s="248">
        <v>219.2216</v>
      </c>
      <c r="D29" s="248">
        <v>210.31060000000002</v>
      </c>
      <c r="E29" s="248">
        <v>204.0215</v>
      </c>
      <c r="F29" s="248">
        <v>200.3117</v>
      </c>
      <c r="G29" s="248">
        <v>199.99941999999999</v>
      </c>
      <c r="H29" s="248">
        <v>196.428</v>
      </c>
      <c r="I29" s="248">
        <v>196.69054</v>
      </c>
      <c r="J29" s="248">
        <v>190.52098000000001</v>
      </c>
      <c r="K29" s="248">
        <v>193.17259999999999</v>
      </c>
      <c r="L29" s="248">
        <v>190.745</v>
      </c>
      <c r="M29" s="248">
        <v>192.89</v>
      </c>
      <c r="N29" s="248">
        <v>201.92590000000001</v>
      </c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</row>
    <row r="30" spans="1:26" ht="15.95" customHeight="1" x14ac:dyDescent="0.15">
      <c r="A30" s="124" t="s">
        <v>97</v>
      </c>
      <c r="B30" s="684">
        <f t="shared" si="0"/>
        <v>858.82722000000001</v>
      </c>
      <c r="C30" s="248">
        <v>78.856899999999996</v>
      </c>
      <c r="D30" s="248">
        <v>75.1648</v>
      </c>
      <c r="E30" s="248">
        <v>72.647000000000006</v>
      </c>
      <c r="F30" s="248">
        <v>71.369</v>
      </c>
      <c r="G30" s="248">
        <v>72.697999999999993</v>
      </c>
      <c r="H30" s="248">
        <v>73.08</v>
      </c>
      <c r="I30" s="248">
        <v>72.23254</v>
      </c>
      <c r="J30" s="248">
        <v>68.03398</v>
      </c>
      <c r="K30" s="248">
        <v>67.824600000000004</v>
      </c>
      <c r="L30" s="248">
        <v>66.346999999999994</v>
      </c>
      <c r="M30" s="248">
        <v>69.542000000000002</v>
      </c>
      <c r="N30" s="248">
        <v>71.031400000000005</v>
      </c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</row>
    <row r="31" spans="1:26" ht="15.95" customHeight="1" x14ac:dyDescent="0.15">
      <c r="A31" s="124" t="s">
        <v>98</v>
      </c>
      <c r="B31" s="684">
        <f t="shared" si="0"/>
        <v>1537.4106199999997</v>
      </c>
      <c r="C31" s="248">
        <v>140.3647</v>
      </c>
      <c r="D31" s="248">
        <v>135.14580000000001</v>
      </c>
      <c r="E31" s="248">
        <v>131.37450000000001</v>
      </c>
      <c r="F31" s="248">
        <v>128.9427</v>
      </c>
      <c r="G31" s="248">
        <v>127.30141999999999</v>
      </c>
      <c r="H31" s="248">
        <v>123.348</v>
      </c>
      <c r="I31" s="248">
        <v>124.458</v>
      </c>
      <c r="J31" s="248">
        <v>122.48699999999999</v>
      </c>
      <c r="K31" s="248">
        <v>125.348</v>
      </c>
      <c r="L31" s="248">
        <v>124.398</v>
      </c>
      <c r="M31" s="248">
        <v>123.348</v>
      </c>
      <c r="N31" s="248">
        <v>130.89449999999999</v>
      </c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</row>
    <row r="32" spans="1:26" ht="15.95" customHeight="1" x14ac:dyDescent="0.15">
      <c r="A32" s="148" t="s">
        <v>42</v>
      </c>
      <c r="B32" s="684">
        <f t="shared" si="0"/>
        <v>5904.7282500000019</v>
      </c>
      <c r="C32" s="248">
        <v>445.51274999999998</v>
      </c>
      <c r="D32" s="248">
        <v>472.2555000000001</v>
      </c>
      <c r="E32" s="248">
        <v>487.76324999999997</v>
      </c>
      <c r="F32" s="248">
        <v>511.38150000000019</v>
      </c>
      <c r="G32" s="248">
        <v>516.11775000000034</v>
      </c>
      <c r="H32" s="248">
        <v>516.85200000000009</v>
      </c>
      <c r="I32" s="248">
        <v>524.91900000000021</v>
      </c>
      <c r="J32" s="248">
        <v>487.61924999999997</v>
      </c>
      <c r="K32" s="248">
        <v>479.41275000000019</v>
      </c>
      <c r="L32" s="248">
        <v>514.98450000000003</v>
      </c>
      <c r="M32" s="248">
        <v>456.46724999999992</v>
      </c>
      <c r="N32" s="248">
        <v>491.44275000000022</v>
      </c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</row>
    <row r="33" spans="1:26" ht="15.95" customHeight="1" x14ac:dyDescent="0.15">
      <c r="A33" s="148" t="s">
        <v>43</v>
      </c>
      <c r="B33" s="684">
        <f t="shared" si="0"/>
        <v>2632.25</v>
      </c>
      <c r="C33" s="248">
        <v>156.63499999999996</v>
      </c>
      <c r="D33" s="248">
        <v>204.50499999999997</v>
      </c>
      <c r="E33" s="248">
        <v>202.685</v>
      </c>
      <c r="F33" s="248">
        <v>276.79499999999996</v>
      </c>
      <c r="G33" s="248">
        <v>268.19</v>
      </c>
      <c r="H33" s="248">
        <v>267.33499999999998</v>
      </c>
      <c r="I33" s="248">
        <v>283.16999999999996</v>
      </c>
      <c r="J33" s="248">
        <v>239.24</v>
      </c>
      <c r="K33" s="248">
        <v>208.53999999999996</v>
      </c>
      <c r="L33" s="248">
        <v>184.22</v>
      </c>
      <c r="M33" s="248">
        <v>181.06200000000001</v>
      </c>
      <c r="N33" s="248">
        <v>159.87299999999999</v>
      </c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</row>
    <row r="34" spans="1:26" ht="15.95" customHeight="1" x14ac:dyDescent="0.15">
      <c r="A34" s="126" t="s">
        <v>44</v>
      </c>
      <c r="B34" s="684">
        <f t="shared" si="0"/>
        <v>3055.5476793000003</v>
      </c>
      <c r="C34" s="248">
        <v>270.59469999999999</v>
      </c>
      <c r="D34" s="248">
        <v>256.87459999999999</v>
      </c>
      <c r="E34" s="248">
        <v>261.30290000000002</v>
      </c>
      <c r="F34" s="248">
        <v>242.5368</v>
      </c>
      <c r="G34" s="248">
        <v>241.261</v>
      </c>
      <c r="H34" s="248">
        <v>254.4093</v>
      </c>
      <c r="I34" s="248">
        <v>210.22110000000001</v>
      </c>
      <c r="J34" s="248">
        <v>234.12880000000001</v>
      </c>
      <c r="K34" s="248">
        <v>234.16844</v>
      </c>
      <c r="L34" s="248">
        <v>212.11348000000001</v>
      </c>
      <c r="M34" s="248">
        <v>249.86789999999999</v>
      </c>
      <c r="N34" s="248">
        <v>388.06865929999998</v>
      </c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</row>
    <row r="35" spans="1:26" ht="15.95" customHeight="1" x14ac:dyDescent="0.15">
      <c r="A35" s="126" t="s">
        <v>45</v>
      </c>
      <c r="B35" s="684">
        <f t="shared" si="0"/>
        <v>1947.5077499999998</v>
      </c>
      <c r="C35" s="248">
        <v>164.86274999999998</v>
      </c>
      <c r="D35" s="248">
        <v>156.68399999999997</v>
      </c>
      <c r="E35" s="248">
        <v>152.59124999999997</v>
      </c>
      <c r="F35" s="248">
        <v>153.4365</v>
      </c>
      <c r="G35" s="248">
        <v>153.39375000000001</v>
      </c>
      <c r="H35" s="248">
        <v>163.81875000000002</v>
      </c>
      <c r="I35" s="248">
        <v>168.18824999999998</v>
      </c>
      <c r="J35" s="248">
        <v>165.1155</v>
      </c>
      <c r="K35" s="248">
        <v>159.57</v>
      </c>
      <c r="L35" s="248">
        <v>166.26750000000001</v>
      </c>
      <c r="M35" s="248">
        <v>176.16825</v>
      </c>
      <c r="N35" s="248">
        <v>167.41125</v>
      </c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</row>
    <row r="36" spans="1:26" ht="15.95" customHeight="1" x14ac:dyDescent="0.15">
      <c r="A36" s="126" t="s">
        <v>46</v>
      </c>
      <c r="B36" s="684">
        <f t="shared" si="0"/>
        <v>917.85877499999992</v>
      </c>
      <c r="C36" s="248">
        <v>60.11999999999999</v>
      </c>
      <c r="D36" s="248">
        <v>63.134999999999991</v>
      </c>
      <c r="E36" s="248">
        <v>70.109999999999985</v>
      </c>
      <c r="F36" s="248">
        <v>66.818775000000002</v>
      </c>
      <c r="G36" s="248">
        <v>62.37</v>
      </c>
      <c r="H36" s="248">
        <v>67.319999999999993</v>
      </c>
      <c r="I36" s="248">
        <v>76.949999999999989</v>
      </c>
      <c r="J36" s="248">
        <v>80.955000000000013</v>
      </c>
      <c r="K36" s="248">
        <v>92.070000000000007</v>
      </c>
      <c r="L36" s="248">
        <v>83.655000000000001</v>
      </c>
      <c r="M36" s="248">
        <v>85.545000000000002</v>
      </c>
      <c r="N36" s="248">
        <v>108.80999999999997</v>
      </c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</row>
    <row r="37" spans="1:26" ht="15.95" customHeight="1" thickBot="1" x14ac:dyDescent="0.2">
      <c r="A37" s="150" t="s">
        <v>47</v>
      </c>
      <c r="B37" s="685">
        <f t="shared" si="0"/>
        <v>1336.4129700000001</v>
      </c>
      <c r="C37" s="249">
        <v>61.6100025</v>
      </c>
      <c r="D37" s="249">
        <v>75.390007499999996</v>
      </c>
      <c r="E37" s="249">
        <v>97.044997499999994</v>
      </c>
      <c r="F37" s="249">
        <v>106.49499</v>
      </c>
      <c r="G37" s="249">
        <v>137.68000500000002</v>
      </c>
      <c r="H37" s="249">
        <v>113.18998500000001</v>
      </c>
      <c r="I37" s="249">
        <v>112.62249</v>
      </c>
      <c r="J37" s="249">
        <v>99.602489999999989</v>
      </c>
      <c r="K37" s="249">
        <v>134.66550000000001</v>
      </c>
      <c r="L37" s="249">
        <v>104.49999749999999</v>
      </c>
      <c r="M37" s="249">
        <v>109.2575025</v>
      </c>
      <c r="N37" s="249">
        <v>184.35500250000001</v>
      </c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</row>
    <row r="38" spans="1:26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26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26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26" ht="13.35" customHeight="1" x14ac:dyDescent="0.15">
      <c r="A41" s="11"/>
    </row>
    <row r="42" spans="1:26" ht="13.35" customHeight="1" x14ac:dyDescent="0.15">
      <c r="A42" s="70"/>
    </row>
    <row r="43" spans="1:26" ht="13.35" customHeight="1" x14ac:dyDescent="0.15">
      <c r="A43" s="70"/>
    </row>
    <row r="44" spans="1:26" ht="13.35" customHeight="1" x14ac:dyDescent="0.15">
      <c r="A44" s="22"/>
    </row>
    <row r="45" spans="1:26" ht="13.35" customHeight="1" x14ac:dyDescent="0.15">
      <c r="A45" s="30"/>
    </row>
    <row r="46" spans="1:26" ht="13.35" customHeight="1" x14ac:dyDescent="0.15">
      <c r="A46" s="22"/>
    </row>
    <row r="47" spans="1:26" ht="13.35" customHeight="1" x14ac:dyDescent="0.15">
      <c r="A47" s="70"/>
    </row>
    <row r="48" spans="1:26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Hoja59">
    <tabColor theme="9" tint="0.59999389629810485"/>
  </sheetPr>
  <dimension ref="A4:Q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2" style="126" customWidth="1"/>
    <col min="2" max="2" width="12" style="131" customWidth="1"/>
    <col min="3" max="14" width="9.25" style="131" customWidth="1"/>
    <col min="15" max="21" width="8" style="126" customWidth="1"/>
    <col min="22" max="16384" width="7" style="126"/>
  </cols>
  <sheetData>
    <row r="4" spans="1:17" ht="12.95" customHeight="1" x14ac:dyDescent="0.25">
      <c r="A4" s="235" t="s">
        <v>463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  <c r="Q4" s="125"/>
    </row>
    <row r="5" spans="1:17" ht="12" customHeight="1" x14ac:dyDescent="0.15">
      <c r="A5" s="238" t="s">
        <v>402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  <c r="Q5" s="125"/>
    </row>
    <row r="6" spans="1:17" ht="6" customHeight="1" thickBot="1" x14ac:dyDescent="0.2"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Q6" s="127"/>
    </row>
    <row r="7" spans="1:17" ht="18" customHeight="1" x14ac:dyDescent="0.15">
      <c r="A7" s="774" t="s">
        <v>16</v>
      </c>
      <c r="B7" s="778" t="s">
        <v>103</v>
      </c>
      <c r="C7" s="779" t="s">
        <v>53</v>
      </c>
      <c r="D7" s="779" t="s">
        <v>54</v>
      </c>
      <c r="E7" s="779" t="s">
        <v>55</v>
      </c>
      <c r="F7" s="779" t="s">
        <v>56</v>
      </c>
      <c r="G7" s="779" t="s">
        <v>57</v>
      </c>
      <c r="H7" s="779" t="s">
        <v>58</v>
      </c>
      <c r="I7" s="779" t="s">
        <v>59</v>
      </c>
      <c r="J7" s="779" t="s">
        <v>60</v>
      </c>
      <c r="K7" s="779" t="s">
        <v>61</v>
      </c>
      <c r="L7" s="779" t="s">
        <v>62</v>
      </c>
      <c r="M7" s="779" t="s">
        <v>63</v>
      </c>
      <c r="N7" s="779" t="s">
        <v>64</v>
      </c>
      <c r="O7" s="125"/>
      <c r="Q7" s="125"/>
    </row>
    <row r="8" spans="1:17" ht="18" customHeight="1" x14ac:dyDescent="0.15">
      <c r="A8" s="680" t="s">
        <v>93</v>
      </c>
      <c r="B8" s="687">
        <f>('C-57'!B8/'C-56'!B8)*1000</f>
        <v>53.09916216308293</v>
      </c>
      <c r="C8" s="687">
        <f>('C-57'!C8/'C-56'!C8)*1000</f>
        <v>52.419826750300444</v>
      </c>
      <c r="D8" s="687">
        <f>('C-57'!D8/'C-56'!D8)*1000</f>
        <v>52.966066538600742</v>
      </c>
      <c r="E8" s="687">
        <f>('C-57'!E8/'C-56'!E8)*1000</f>
        <v>52.859509539557564</v>
      </c>
      <c r="F8" s="687">
        <f>('C-57'!F8/'C-56'!F8)*1000</f>
        <v>52.836881763792704</v>
      </c>
      <c r="G8" s="687">
        <f>('C-57'!G8/'C-56'!G8)*1000</f>
        <v>52.116388549257579</v>
      </c>
      <c r="H8" s="687">
        <f>('C-57'!H8/'C-56'!H8)*1000</f>
        <v>52.962761137619893</v>
      </c>
      <c r="I8" s="687">
        <f>('C-57'!I8/'C-56'!I8)*1000</f>
        <v>53.048774166732095</v>
      </c>
      <c r="J8" s="687">
        <f>('C-57'!J8/'C-56'!J8)*1000</f>
        <v>54.121345938151165</v>
      </c>
      <c r="K8" s="687">
        <f>('C-57'!K8/'C-56'!K8)*1000</f>
        <v>53.173604331539742</v>
      </c>
      <c r="L8" s="687">
        <f>('C-57'!L8/'C-56'!L8)*1000</f>
        <v>53.189166785422294</v>
      </c>
      <c r="M8" s="687">
        <f>('C-57'!M8/'C-56'!M8)*1000</f>
        <v>53.383571365004741</v>
      </c>
      <c r="N8" s="687">
        <f>('C-57'!N8/'C-56'!N8)*1000</f>
        <v>53.752205197126351</v>
      </c>
      <c r="O8" s="154"/>
      <c r="Q8" s="131"/>
    </row>
    <row r="9" spans="1:17" ht="15.95" customHeight="1" x14ac:dyDescent="0.15">
      <c r="A9" s="148" t="s">
        <v>19</v>
      </c>
      <c r="B9" s="688">
        <f>('C-57'!B9/'C-56'!B9)*1000</f>
        <v>57.769845317015125</v>
      </c>
      <c r="C9" s="250">
        <f>('C-57'!C9/'C-56'!C9)*1000</f>
        <v>58.555956678700362</v>
      </c>
      <c r="D9" s="250">
        <f>('C-57'!D9/'C-56'!D9)*1000</f>
        <v>58.174603174603178</v>
      </c>
      <c r="E9" s="250">
        <f>('C-57'!E9/'C-56'!E9)*1000</f>
        <v>57.515789473684215</v>
      </c>
      <c r="F9" s="250">
        <f>('C-57'!F9/'C-56'!F9)*1000</f>
        <v>57.554585152838428</v>
      </c>
      <c r="G9" s="250">
        <f>('C-57'!G9/'C-56'!G9)*1000</f>
        <v>57.999999999999993</v>
      </c>
      <c r="H9" s="250">
        <f>('C-57'!H9/'C-56'!H9)*1000</f>
        <v>57.74038461538462</v>
      </c>
      <c r="I9" s="250">
        <f>('C-57'!I9/'C-56'!I9)*1000</f>
        <v>57.942857142857143</v>
      </c>
      <c r="J9" s="250">
        <f>('C-57'!J9/'C-56'!J9)*1000</f>
        <v>58.034682080924853</v>
      </c>
      <c r="K9" s="250">
        <f>('C-57'!K9/'C-56'!K9)*1000</f>
        <v>58.229376257545276</v>
      </c>
      <c r="L9" s="250">
        <f>('C-57'!L9/'C-56'!L9)*1000</f>
        <v>57.551020408163261</v>
      </c>
      <c r="M9" s="250">
        <f>('C-57'!M9/'C-56'!M9)*1000</f>
        <v>57.904761904761905</v>
      </c>
      <c r="N9" s="250">
        <f>('C-57'!N9/'C-56'!N9)*1000</f>
        <v>55.913555992141454</v>
      </c>
      <c r="O9" s="154"/>
      <c r="Q9" s="131"/>
    </row>
    <row r="10" spans="1:17" ht="15.95" customHeight="1" x14ac:dyDescent="0.15">
      <c r="A10" s="148" t="s">
        <v>20</v>
      </c>
      <c r="B10" s="688">
        <f>('C-57'!B10/'C-56'!B10)*1000</f>
        <v>52.588949529874334</v>
      </c>
      <c r="C10" s="250">
        <f>('C-57'!C10/'C-56'!C10)*1000</f>
        <v>52.913725694083396</v>
      </c>
      <c r="D10" s="250">
        <f>('C-57'!D10/'C-56'!D10)*1000</f>
        <v>52.119537366548045</v>
      </c>
      <c r="E10" s="250">
        <f>('C-57'!E10/'C-56'!E10)*1000</f>
        <v>50.999991685215676</v>
      </c>
      <c r="F10" s="250">
        <f>('C-57'!F10/'C-56'!F10)*1000</f>
        <v>51.747821565976921</v>
      </c>
      <c r="G10" s="250">
        <f>('C-57'!G10/'C-56'!G10)*1000</f>
        <v>51.95238204175007</v>
      </c>
      <c r="H10" s="250">
        <f>('C-57'!H10/'C-56'!H10)*1000</f>
        <v>51.750285965684121</v>
      </c>
      <c r="I10" s="250">
        <f>('C-57'!I10/'C-56'!I10)*1000</f>
        <v>51.896100519930677</v>
      </c>
      <c r="J10" s="250">
        <f>('C-57'!J10/'C-56'!J10)*1000</f>
        <v>52.502369523031355</v>
      </c>
      <c r="K10" s="250">
        <f>('C-57'!K10/'C-56'!K10)*1000</f>
        <v>53.999992892878993</v>
      </c>
      <c r="L10" s="250">
        <f>('C-57'!L10/'C-56'!L10)*1000</f>
        <v>52.499995937815576</v>
      </c>
      <c r="M10" s="250">
        <f>('C-57'!M10/'C-56'!M10)*1000</f>
        <v>52.425088339222619</v>
      </c>
      <c r="N10" s="250">
        <f>('C-57'!N10/'C-56'!N10)*1000</f>
        <v>56.250000000000007</v>
      </c>
      <c r="O10" s="154"/>
      <c r="Q10" s="131"/>
    </row>
    <row r="11" spans="1:17" ht="15.95" customHeight="1" x14ac:dyDescent="0.15">
      <c r="A11" s="148" t="s">
        <v>21</v>
      </c>
      <c r="B11" s="688">
        <f>('C-57'!B11/'C-56'!B11)*1000</f>
        <v>53.641330128755364</v>
      </c>
      <c r="C11" s="250">
        <f>('C-57'!C11/'C-56'!C11)*1000</f>
        <v>53.796005528680034</v>
      </c>
      <c r="D11" s="250">
        <f>('C-57'!D11/'C-56'!D11)*1000</f>
        <v>50.378610675039241</v>
      </c>
      <c r="E11" s="250">
        <f>('C-57'!E11/'C-56'!E11)*1000</f>
        <v>52.607944732297064</v>
      </c>
      <c r="F11" s="250">
        <f>('C-57'!F11/'C-56'!F11)*1000</f>
        <v>54.390190972222221</v>
      </c>
      <c r="G11" s="250">
        <f>('C-57'!G11/'C-56'!G11)*1000</f>
        <v>53.99863523573201</v>
      </c>
      <c r="H11" s="250">
        <f>('C-57'!H11/'C-56'!H11)*1000</f>
        <v>53.632832080200494</v>
      </c>
      <c r="I11" s="250">
        <f>('C-57'!I11/'C-56'!I11)*1000</f>
        <v>54.894926568758343</v>
      </c>
      <c r="J11" s="250">
        <f>('C-57'!J11/'C-56'!J11)*1000</f>
        <v>57.984293193717278</v>
      </c>
      <c r="K11" s="250">
        <f>('C-57'!K11/'C-56'!K11)*1000</f>
        <v>52.742102482831484</v>
      </c>
      <c r="L11" s="250">
        <f>('C-57'!L11/'C-56'!L11)*1000</f>
        <v>54.229938271604937</v>
      </c>
      <c r="M11" s="250">
        <f>('C-57'!M11/'C-56'!M11)*1000</f>
        <v>54.756134201301954</v>
      </c>
      <c r="N11" s="250">
        <f>('C-57'!N11/'C-56'!N11)*1000</f>
        <v>52.18653231752274</v>
      </c>
      <c r="O11" s="154"/>
      <c r="Q11" s="131"/>
    </row>
    <row r="12" spans="1:17" ht="15.95" customHeight="1" x14ac:dyDescent="0.15">
      <c r="A12" s="126" t="s">
        <v>22</v>
      </c>
      <c r="B12" s="688">
        <f>('C-57'!B12/'C-56'!B12)*1000</f>
        <v>59.294024773168651</v>
      </c>
      <c r="C12" s="250">
        <f>('C-57'!C12/'C-56'!C12)*1000</f>
        <v>61.797551954436045</v>
      </c>
      <c r="D12" s="250">
        <f>('C-57'!D12/'C-56'!D12)*1000</f>
        <v>60.211353528417497</v>
      </c>
      <c r="E12" s="250">
        <f>('C-57'!E12/'C-56'!E12)*1000</f>
        <v>60.143269643171024</v>
      </c>
      <c r="F12" s="250">
        <f>('C-57'!F12/'C-56'!F12)*1000</f>
        <v>58.885526193428397</v>
      </c>
      <c r="G12" s="250">
        <f>('C-57'!G12/'C-56'!G12)*1000</f>
        <v>56.703558764439975</v>
      </c>
      <c r="H12" s="250">
        <f>('C-57'!H12/'C-56'!H12)*1000</f>
        <v>59.540903738224095</v>
      </c>
      <c r="I12" s="250">
        <f>('C-57'!I12/'C-56'!I12)*1000</f>
        <v>61.934426609142548</v>
      </c>
      <c r="J12" s="250">
        <f>('C-57'!J12/'C-56'!J12)*1000</f>
        <v>61.736203352511978</v>
      </c>
      <c r="K12" s="250">
        <f>('C-57'!K12/'C-56'!K12)*1000</f>
        <v>57.71490657536971</v>
      </c>
      <c r="L12" s="250">
        <f>('C-57'!L12/'C-56'!L12)*1000</f>
        <v>57.368446720901552</v>
      </c>
      <c r="M12" s="250">
        <f>('C-57'!M12/'C-56'!M12)*1000</f>
        <v>56.697130504546266</v>
      </c>
      <c r="N12" s="250">
        <f>('C-57'!N12/'C-56'!N12)*1000</f>
        <v>58.48695397206005</v>
      </c>
      <c r="O12" s="154"/>
      <c r="Q12" s="131"/>
    </row>
    <row r="13" spans="1:17" ht="15.95" customHeight="1" x14ac:dyDescent="0.15">
      <c r="A13" s="126" t="s">
        <v>23</v>
      </c>
      <c r="B13" s="688">
        <f>('C-57'!B13/'C-56'!B13)*1000</f>
        <v>40.959973473642926</v>
      </c>
      <c r="C13" s="250">
        <f>('C-57'!C13/'C-56'!C13)*1000</f>
        <v>41.523623290692541</v>
      </c>
      <c r="D13" s="250">
        <f>('C-57'!D13/'C-56'!D13)*1000</f>
        <v>40.645303914835161</v>
      </c>
      <c r="E13" s="250">
        <f>('C-57'!E13/'C-56'!E13)*1000</f>
        <v>41.040367312072888</v>
      </c>
      <c r="F13" s="250">
        <f>('C-57'!F13/'C-56'!F13)*1000</f>
        <v>40.649690771616903</v>
      </c>
      <c r="G13" s="250">
        <f>('C-57'!G13/'C-56'!G13)*1000</f>
        <v>39.908666654746369</v>
      </c>
      <c r="H13" s="250">
        <f>('C-57'!H13/'C-56'!H13)*1000</f>
        <v>40.684636800809919</v>
      </c>
      <c r="I13" s="250">
        <f>('C-57'!I13/'C-56'!I13)*1000</f>
        <v>41.117562542258284</v>
      </c>
      <c r="J13" s="250">
        <f>('C-57'!J13/'C-56'!J13)*1000</f>
        <v>41.12542004004527</v>
      </c>
      <c r="K13" s="250">
        <f>('C-57'!K13/'C-56'!K13)*1000</f>
        <v>41.341789465534596</v>
      </c>
      <c r="L13" s="250">
        <f>('C-57'!L13/'C-56'!L13)*1000</f>
        <v>41.480323851203501</v>
      </c>
      <c r="M13" s="250">
        <f>('C-57'!M13/'C-56'!M13)*1000</f>
        <v>41.197445367805479</v>
      </c>
      <c r="N13" s="250">
        <f>('C-57'!N13/'C-56'!N13)*1000</f>
        <v>40.768334323040385</v>
      </c>
      <c r="O13" s="154"/>
      <c r="Q13" s="131"/>
    </row>
    <row r="14" spans="1:17" ht="15.95" customHeight="1" x14ac:dyDescent="0.15">
      <c r="A14" s="124" t="s">
        <v>94</v>
      </c>
      <c r="B14" s="688">
        <f>('C-57'!B14/'C-56'!B14)*1000</f>
        <v>35.850942030154286</v>
      </c>
      <c r="C14" s="250">
        <f>('C-57'!C14/'C-56'!C14)*1000</f>
        <v>35.47219288907813</v>
      </c>
      <c r="D14" s="250">
        <f>('C-57'!D14/'C-56'!D14)*1000</f>
        <v>34.36492966118486</v>
      </c>
      <c r="E14" s="250">
        <f>('C-57'!E14/'C-56'!E14)*1000</f>
        <v>35.991766623207297</v>
      </c>
      <c r="F14" s="250">
        <f>('C-57'!F14/'C-56'!F14)*1000</f>
        <v>36.083136565940499</v>
      </c>
      <c r="G14" s="250">
        <f>('C-57'!G14/'C-56'!G14)*1000</f>
        <v>32.763498504912427</v>
      </c>
      <c r="H14" s="250">
        <f>('C-57'!H14/'C-56'!H14)*1000</f>
        <v>33.279265324186767</v>
      </c>
      <c r="I14" s="250">
        <f>('C-57'!I14/'C-56'!I14)*1000</f>
        <v>35.832905982905984</v>
      </c>
      <c r="J14" s="250">
        <f>('C-57'!J14/'C-56'!J14)*1000</f>
        <v>36.575333479116551</v>
      </c>
      <c r="K14" s="250">
        <f>('C-57'!K14/'C-56'!K14)*1000</f>
        <v>36.81075548542551</v>
      </c>
      <c r="L14" s="250">
        <f>('C-57'!L14/'C-56'!L14)*1000</f>
        <v>37.393091756728118</v>
      </c>
      <c r="M14" s="250">
        <f>('C-57'!M14/'C-56'!M14)*1000</f>
        <v>37.133180012544429</v>
      </c>
      <c r="N14" s="250">
        <f>('C-57'!N14/'C-56'!N14)*1000</f>
        <v>38.621722846441948</v>
      </c>
      <c r="O14" s="154"/>
      <c r="Q14" s="131"/>
    </row>
    <row r="15" spans="1:17" ht="15.95" customHeight="1" x14ac:dyDescent="0.15">
      <c r="A15" s="124" t="s">
        <v>95</v>
      </c>
      <c r="B15" s="688">
        <f>('C-57'!B15/'C-56'!B15)*1000</f>
        <v>42.801109670306829</v>
      </c>
      <c r="C15" s="250">
        <f>('C-57'!C15/'C-56'!C15)*1000</f>
        <v>43.456054459572101</v>
      </c>
      <c r="D15" s="250">
        <f>('C-57'!D15/'C-56'!D15)*1000</f>
        <v>43.89811842833425</v>
      </c>
      <c r="E15" s="250">
        <f>('C-57'!E15/'C-56'!E15)*1000</f>
        <v>42.007453033569455</v>
      </c>
      <c r="F15" s="250">
        <f>('C-57'!F15/'C-56'!F15)*1000</f>
        <v>40.886793922867163</v>
      </c>
      <c r="G15" s="250">
        <f>('C-57'!G15/'C-56'!G15)*1000</f>
        <v>39.565497956549798</v>
      </c>
      <c r="H15" s="250">
        <f>('C-57'!H15/'C-56'!H15)*1000</f>
        <v>41.266246229777899</v>
      </c>
      <c r="I15" s="250">
        <f>('C-57'!I15/'C-56'!I15)*1000</f>
        <v>42.865998917162969</v>
      </c>
      <c r="J15" s="250">
        <f>('C-57'!J15/'C-56'!J15)*1000</f>
        <v>44.795065881693297</v>
      </c>
      <c r="K15" s="250">
        <f>('C-57'!K15/'C-56'!K15)*1000</f>
        <v>45.650970170865918</v>
      </c>
      <c r="L15" s="250">
        <f>('C-57'!L15/'C-56'!L15)*1000</f>
        <v>45.307716763005779</v>
      </c>
      <c r="M15" s="250">
        <f>('C-57'!M15/'C-56'!M15)*1000</f>
        <v>43.547467092142</v>
      </c>
      <c r="N15" s="250">
        <f>('C-57'!N15/'C-56'!N15)*1000</f>
        <v>40.340220876380478</v>
      </c>
      <c r="O15" s="154"/>
      <c r="Q15" s="131"/>
    </row>
    <row r="16" spans="1:17" ht="15.95" customHeight="1" x14ac:dyDescent="0.15">
      <c r="A16" s="124" t="s">
        <v>96</v>
      </c>
      <c r="B16" s="688">
        <f>('C-57'!B16/'C-56'!B16)*1000</f>
        <v>46.095142893176948</v>
      </c>
      <c r="C16" s="250">
        <f>('C-57'!C16/'C-56'!C16)*1000</f>
        <v>48.588035538005926</v>
      </c>
      <c r="D16" s="250">
        <f>('C-57'!D16/'C-56'!D16)*1000</f>
        <v>47.321359223300966</v>
      </c>
      <c r="E16" s="250">
        <f>('C-57'!E16/'C-56'!E16)*1000</f>
        <v>48.518422032005951</v>
      </c>
      <c r="F16" s="250">
        <f>('C-57'!F16/'C-56'!F16)*1000</f>
        <v>46.076695402298853</v>
      </c>
      <c r="G16" s="250">
        <f>('C-57'!G16/'C-56'!G16)*1000</f>
        <v>49.173855681206248</v>
      </c>
      <c r="H16" s="250">
        <f>('C-57'!H16/'C-56'!H16)*1000</f>
        <v>49.185787903444535</v>
      </c>
      <c r="I16" s="250">
        <f>('C-57'!I16/'C-56'!I16)*1000</f>
        <v>46.401966454598039</v>
      </c>
      <c r="J16" s="250">
        <f>('C-57'!J16/'C-56'!J16)*1000</f>
        <v>43.43134149985061</v>
      </c>
      <c r="K16" s="250">
        <f>('C-57'!K16/'C-56'!K16)*1000</f>
        <v>43.171079839172883</v>
      </c>
      <c r="L16" s="250">
        <f>('C-57'!L16/'C-56'!L16)*1000</f>
        <v>43.342575477510785</v>
      </c>
      <c r="M16" s="250">
        <f>('C-57'!M16/'C-56'!M16)*1000</f>
        <v>43.590809628008749</v>
      </c>
      <c r="N16" s="250">
        <f>('C-57'!N16/'C-56'!N16)*1000</f>
        <v>44.428141006327209</v>
      </c>
      <c r="O16" s="154"/>
      <c r="Q16" s="131"/>
    </row>
    <row r="17" spans="1:17" ht="15.95" customHeight="1" x14ac:dyDescent="0.15">
      <c r="A17" s="148" t="s">
        <v>27</v>
      </c>
      <c r="B17" s="688">
        <f>('C-57'!B17/'C-56'!B17)*1000</f>
        <v>52.491636464182406</v>
      </c>
      <c r="C17" s="250">
        <f>('C-57'!C17/'C-56'!C17)*1000</f>
        <v>53.76188988095241</v>
      </c>
      <c r="D17" s="250">
        <f>('C-57'!D17/'C-56'!D17)*1000</f>
        <v>53.211011643604451</v>
      </c>
      <c r="E17" s="250">
        <f>('C-57'!E17/'C-56'!E17)*1000</f>
        <v>52.714377431906605</v>
      </c>
      <c r="F17" s="250">
        <f>('C-57'!F17/'C-56'!F17)*1000</f>
        <v>51.915344202898574</v>
      </c>
      <c r="G17" s="250">
        <f>('C-57'!G17/'C-56'!G17)*1000</f>
        <v>51.984944859813083</v>
      </c>
      <c r="H17" s="250">
        <f>('C-57'!H17/'C-56'!H17)*1000</f>
        <v>52.52282763014199</v>
      </c>
      <c r="I17" s="250">
        <f>('C-57'!I17/'C-56'!I17)*1000</f>
        <v>52.175488124345094</v>
      </c>
      <c r="J17" s="250">
        <f>('C-57'!J17/'C-56'!J17)*1000</f>
        <v>52.428892405063287</v>
      </c>
      <c r="K17" s="250">
        <f>('C-57'!K17/'C-56'!K17)*1000</f>
        <v>53.231500169319318</v>
      </c>
      <c r="L17" s="250">
        <f>('C-57'!L17/'C-56'!L17)*1000</f>
        <v>52.39349701888041</v>
      </c>
      <c r="M17" s="250">
        <f>('C-57'!M17/'C-56'!M17)*1000</f>
        <v>52.020983173076914</v>
      </c>
      <c r="N17" s="250">
        <f>('C-57'!N17/'C-56'!N17)*1000</f>
        <v>51.626625701309102</v>
      </c>
      <c r="O17" s="154"/>
      <c r="Q17" s="131"/>
    </row>
    <row r="18" spans="1:17" ht="15.95" customHeight="1" x14ac:dyDescent="0.15">
      <c r="A18" s="126" t="s">
        <v>28</v>
      </c>
      <c r="B18" s="688">
        <f>('C-57'!B18/'C-56'!B18)*1000</f>
        <v>31.441096957246341</v>
      </c>
      <c r="C18" s="250">
        <f>('C-57'!C18/'C-56'!C18)*1000</f>
        <v>32.114500000000007</v>
      </c>
      <c r="D18" s="250">
        <f>('C-57'!D18/'C-56'!D18)*1000</f>
        <v>31.375596645882602</v>
      </c>
      <c r="E18" s="250">
        <f>('C-57'!E18/'C-56'!E18)*1000</f>
        <v>32.124474660074164</v>
      </c>
      <c r="F18" s="250">
        <f>('C-57'!F18/'C-56'!F18)*1000</f>
        <v>32.216213647595509</v>
      </c>
      <c r="G18" s="250">
        <f>('C-57'!G18/'C-56'!G18)*1000</f>
        <v>31.833213201820939</v>
      </c>
      <c r="H18" s="250">
        <f>('C-57'!H18/'C-56'!H18)*1000</f>
        <v>31.180940402476782</v>
      </c>
      <c r="I18" s="250">
        <f>('C-57'!I18/'C-56'!I18)*1000</f>
        <v>29.268681892332793</v>
      </c>
      <c r="J18" s="250">
        <f>('C-57'!J18/'C-56'!J18)*1000</f>
        <v>32.350497299021697</v>
      </c>
      <c r="K18" s="250">
        <f>('C-57'!K18/'C-56'!K18)*1000</f>
        <v>31.524633144198788</v>
      </c>
      <c r="L18" s="250">
        <f>('C-57'!L18/'C-56'!L18)*1000</f>
        <v>30.240682043973944</v>
      </c>
      <c r="M18" s="250">
        <f>('C-57'!M18/'C-56'!M18)*1000</f>
        <v>31.409555455770093</v>
      </c>
      <c r="N18" s="250">
        <f>('C-57'!N18/'C-56'!N18)*1000</f>
        <v>32.123199999999997</v>
      </c>
      <c r="O18" s="154"/>
      <c r="Q18" s="131"/>
    </row>
    <row r="19" spans="1:17" ht="15.95" customHeight="1" x14ac:dyDescent="0.15">
      <c r="A19" s="126" t="s">
        <v>29</v>
      </c>
      <c r="B19" s="688">
        <f>('C-57'!B19/'C-56'!B19)*1000</f>
        <v>63.276865428435222</v>
      </c>
      <c r="C19" s="250">
        <f>('C-57'!C19/'C-56'!C19)*1000</f>
        <v>63.657864107791852</v>
      </c>
      <c r="D19" s="250">
        <f>('C-57'!D19/'C-56'!D19)*1000</f>
        <v>63.530203715431711</v>
      </c>
      <c r="E19" s="250">
        <f>('C-57'!E19/'C-56'!E19)*1000</f>
        <v>63.400017844047902</v>
      </c>
      <c r="F19" s="250">
        <f>('C-57'!F19/'C-56'!F19)*1000</f>
        <v>63.256127386995416</v>
      </c>
      <c r="G19" s="250">
        <f>('C-57'!G19/'C-56'!G19)*1000</f>
        <v>63.248074653009162</v>
      </c>
      <c r="H19" s="250">
        <f>('C-57'!H19/'C-56'!H19)*1000</f>
        <v>63.28339968817864</v>
      </c>
      <c r="I19" s="250">
        <f>('C-57'!I19/'C-56'!I19)*1000</f>
        <v>62.808630839477715</v>
      </c>
      <c r="J19" s="250">
        <f>('C-57'!J19/'C-56'!J19)*1000</f>
        <v>62.684784386404829</v>
      </c>
      <c r="K19" s="250">
        <f>('C-57'!K19/'C-56'!K19)*1000</f>
        <v>63.184822343255966</v>
      </c>
      <c r="L19" s="250">
        <f>('C-57'!L19/'C-56'!L19)*1000</f>
        <v>62.927123264109596</v>
      </c>
      <c r="M19" s="250">
        <f>('C-57'!M19/'C-56'!M19)*1000</f>
        <v>63.369753571920469</v>
      </c>
      <c r="N19" s="250">
        <f>('C-57'!N19/'C-56'!N19)*1000</f>
        <v>64.097877613226004</v>
      </c>
      <c r="O19" s="154"/>
      <c r="Q19" s="131"/>
    </row>
    <row r="20" spans="1:17" ht="15.95" customHeight="1" x14ac:dyDescent="0.15">
      <c r="A20" s="148" t="s">
        <v>30</v>
      </c>
      <c r="B20" s="688">
        <f>('C-57'!B20/'C-56'!B20)*1000</f>
        <v>44.320796537608686</v>
      </c>
      <c r="C20" s="250">
        <f>('C-57'!C20/'C-56'!C20)*1000</f>
        <v>40.633712084108801</v>
      </c>
      <c r="D20" s="250">
        <f>('C-57'!D20/'C-56'!D20)*1000</f>
        <v>44.236550187617262</v>
      </c>
      <c r="E20" s="250">
        <f>('C-57'!E20/'C-56'!E20)*1000</f>
        <v>46.221897868278717</v>
      </c>
      <c r="F20" s="250">
        <f>('C-57'!F20/'C-56'!F20)*1000</f>
        <v>49.419309227805989</v>
      </c>
      <c r="G20" s="250">
        <f>('C-57'!G20/'C-56'!G20)*1000</f>
        <v>44.129793984553089</v>
      </c>
      <c r="H20" s="250">
        <f>('C-57'!H20/'C-56'!H20)*1000</f>
        <v>46.901027956989253</v>
      </c>
      <c r="I20" s="250">
        <f>('C-57'!I20/'C-56'!I20)*1000</f>
        <v>43.412939695781944</v>
      </c>
      <c r="J20" s="250">
        <f>('C-57'!J20/'C-56'!J20)*1000</f>
        <v>44.655798555377203</v>
      </c>
      <c r="K20" s="250">
        <f>('C-57'!K20/'C-56'!K20)*1000</f>
        <v>43.861112086831291</v>
      </c>
      <c r="L20" s="250">
        <f>('C-57'!L20/'C-56'!L20)*1000</f>
        <v>41.389640003228671</v>
      </c>
      <c r="M20" s="250">
        <f>('C-57'!M20/'C-56'!M20)*1000</f>
        <v>44.840913847227064</v>
      </c>
      <c r="N20" s="250">
        <f>('C-57'!N20/'C-56'!N20)*1000</f>
        <v>43.709354625013077</v>
      </c>
      <c r="O20" s="154"/>
      <c r="Q20" s="131"/>
    </row>
    <row r="21" spans="1:17" ht="15.95" customHeight="1" x14ac:dyDescent="0.15">
      <c r="A21" s="148" t="s">
        <v>31</v>
      </c>
      <c r="B21" s="688">
        <f>('C-57'!B21/'C-56'!B21)*1000</f>
        <v>37.932712650943159</v>
      </c>
      <c r="C21" s="250">
        <f>('C-57'!C21/'C-56'!C21)*1000</f>
        <v>35.211500000000001</v>
      </c>
      <c r="D21" s="250">
        <f>('C-57'!D21/'C-56'!D21)*1000</f>
        <v>35.095201239042503</v>
      </c>
      <c r="E21" s="250">
        <f>('C-57'!E21/'C-56'!E21)*1000</f>
        <v>37.347045683362694</v>
      </c>
      <c r="F21" s="250">
        <f>('C-57'!F21/'C-56'!F21)*1000</f>
        <v>36.210545382690029</v>
      </c>
      <c r="G21" s="250">
        <f>('C-57'!G21/'C-56'!G21)*1000</f>
        <v>36.620281960909963</v>
      </c>
      <c r="H21" s="250">
        <f>('C-57'!H21/'C-56'!H21)*1000</f>
        <v>37.663369124493158</v>
      </c>
      <c r="I21" s="250">
        <f>('C-57'!I21/'C-56'!I21)*1000</f>
        <v>36.44413348946135</v>
      </c>
      <c r="J21" s="250">
        <f>('C-57'!J21/'C-56'!J21)*1000</f>
        <v>48.695422359629013</v>
      </c>
      <c r="K21" s="250">
        <f>('C-57'!K21/'C-56'!K21)*1000</f>
        <v>35.658581287945616</v>
      </c>
      <c r="L21" s="250">
        <f>('C-57'!L21/'C-56'!L21)*1000</f>
        <v>40.529254263171289</v>
      </c>
      <c r="M21" s="250">
        <f>('C-57'!M21/'C-56'!M21)*1000</f>
        <v>36.280035480858999</v>
      </c>
      <c r="N21" s="250">
        <f>('C-57'!N21/'C-56'!N21)*1000</f>
        <v>36.300485259944395</v>
      </c>
      <c r="O21" s="154"/>
      <c r="Q21" s="131"/>
    </row>
    <row r="22" spans="1:17" ht="15.95" customHeight="1" x14ac:dyDescent="0.15">
      <c r="A22" s="148" t="s">
        <v>32</v>
      </c>
      <c r="B22" s="688">
        <f>('C-57'!B22/'C-56'!B22)*1000</f>
        <v>37.263642894164406</v>
      </c>
      <c r="C22" s="250">
        <f>('C-57'!C22/'C-56'!C22)*1000</f>
        <v>36.111631653846104</v>
      </c>
      <c r="D22" s="250">
        <f>('C-57'!D22/'C-56'!D22)*1000</f>
        <v>36.670999999999999</v>
      </c>
      <c r="E22" s="250">
        <f>('C-57'!E22/'C-56'!E22)*1000</f>
        <v>35.247900000000001</v>
      </c>
      <c r="F22" s="250">
        <f>('C-57'!F22/'C-56'!F22)*1000</f>
        <v>37.247900000000001</v>
      </c>
      <c r="G22" s="250">
        <f>('C-57'!G22/'C-56'!G22)*1000</f>
        <v>39.906690959745298</v>
      </c>
      <c r="H22" s="250">
        <f>('C-57'!H22/'C-56'!H22)*1000</f>
        <v>36.764214250248266</v>
      </c>
      <c r="I22" s="250">
        <f>('C-57'!I22/'C-56'!I22)*1000</f>
        <v>37.277113085717247</v>
      </c>
      <c r="J22" s="250">
        <f>('C-57'!J22/'C-56'!J22)*1000</f>
        <v>36.565061068383891</v>
      </c>
      <c r="K22" s="250">
        <f>('C-57'!K22/'C-56'!K22)*1000</f>
        <v>39.482670032670036</v>
      </c>
      <c r="L22" s="250">
        <f>('C-57'!L22/'C-56'!L22)*1000</f>
        <v>37.285765606596001</v>
      </c>
      <c r="M22" s="250">
        <f>('C-57'!M22/'C-56'!M22)*1000</f>
        <v>36.01702637889688</v>
      </c>
      <c r="N22" s="250">
        <f>('C-57'!N22/'C-56'!N22)*1000</f>
        <v>37.493769265639166</v>
      </c>
      <c r="O22" s="154"/>
      <c r="Q22" s="131"/>
    </row>
    <row r="23" spans="1:17" ht="15.95" customHeight="1" x14ac:dyDescent="0.15">
      <c r="A23" s="148" t="s">
        <v>33</v>
      </c>
      <c r="B23" s="688">
        <f>('C-57'!B23/'C-56'!B23)*1000</f>
        <v>46.666650291220932</v>
      </c>
      <c r="C23" s="250">
        <f>('C-57'!C23/'C-56'!C23)*1000</f>
        <v>45.836319218241073</v>
      </c>
      <c r="D23" s="250">
        <f>('C-57'!D23/'C-56'!D23)*1000</f>
        <v>46.145708582834338</v>
      </c>
      <c r="E23" s="250">
        <f>('C-57'!E23/'C-56'!E23)*1000</f>
        <v>46.665508377760858</v>
      </c>
      <c r="F23" s="250">
        <f>('C-57'!F23/'C-56'!F23)*1000</f>
        <v>47.183540435933999</v>
      </c>
      <c r="G23" s="250">
        <f>('C-57'!G23/'C-56'!G23)*1000</f>
        <v>46.824312632186135</v>
      </c>
      <c r="H23" s="250">
        <f>('C-57'!H23/'C-56'!H23)*1000</f>
        <v>47.027374382805711</v>
      </c>
      <c r="I23" s="250">
        <f>('C-57'!I23/'C-56'!I23)*1000</f>
        <v>46.807794424426312</v>
      </c>
      <c r="J23" s="250">
        <f>('C-57'!J23/'C-56'!J23)*1000</f>
        <v>46.777674485125885</v>
      </c>
      <c r="K23" s="250">
        <f>('C-57'!K23/'C-56'!K23)*1000</f>
        <v>46.649102056580091</v>
      </c>
      <c r="L23" s="250">
        <f>('C-57'!L23/'C-56'!L23)*1000</f>
        <v>46.696731932047236</v>
      </c>
      <c r="M23" s="250">
        <f>('C-57'!M23/'C-56'!M23)*1000</f>
        <v>46.729587482219053</v>
      </c>
      <c r="N23" s="250">
        <f>('C-57'!N23/'C-56'!N23)*1000</f>
        <v>46.730415781734997</v>
      </c>
      <c r="O23" s="154"/>
      <c r="Q23" s="131"/>
    </row>
    <row r="24" spans="1:17" ht="15.95" customHeight="1" x14ac:dyDescent="0.15">
      <c r="A24" s="148" t="s">
        <v>34</v>
      </c>
      <c r="B24" s="688">
        <f>('C-57'!B24/'C-56'!B24)*1000</f>
        <v>40.198690629747475</v>
      </c>
      <c r="C24" s="250">
        <f>('C-57'!C24/'C-56'!C24)*1000</f>
        <v>40.240729684908793</v>
      </c>
      <c r="D24" s="250">
        <f>('C-57'!D24/'C-56'!D24)*1000</f>
        <v>40.009546229955646</v>
      </c>
      <c r="E24" s="250">
        <f>('C-57'!E24/'C-56'!E24)*1000</f>
        <v>39.081415296640458</v>
      </c>
      <c r="F24" s="250">
        <f>('C-57'!F24/'C-56'!F24)*1000</f>
        <v>40.140570633263749</v>
      </c>
      <c r="G24" s="250">
        <f>('C-57'!G24/'C-56'!G24)*1000</f>
        <v>40.646216397849457</v>
      </c>
      <c r="H24" s="250">
        <f>('C-57'!H24/'C-56'!H24)*1000</f>
        <v>40.789334216628028</v>
      </c>
      <c r="I24" s="250">
        <f>('C-57'!I24/'C-56'!I24)*1000</f>
        <v>38.713199723565999</v>
      </c>
      <c r="J24" s="250">
        <f>('C-57'!J24/'C-56'!J24)*1000</f>
        <v>39.2893696381947</v>
      </c>
      <c r="K24" s="250">
        <f>('C-57'!K24/'C-56'!K24)*1000</f>
        <v>39.697446043165471</v>
      </c>
      <c r="L24" s="250">
        <f>('C-57'!L24/'C-56'!L24)*1000</f>
        <v>39.905255830142714</v>
      </c>
      <c r="M24" s="250">
        <f>('C-57'!M24/'C-56'!M24)*1000</f>
        <v>41.130217316315971</v>
      </c>
      <c r="N24" s="250">
        <f>('C-57'!N24/'C-56'!N24)*1000</f>
        <v>42.384493168096597</v>
      </c>
      <c r="O24" s="154"/>
      <c r="Q24" s="131"/>
    </row>
    <row r="25" spans="1:17" ht="15.95" customHeight="1" x14ac:dyDescent="0.15">
      <c r="A25" s="126" t="s">
        <v>35</v>
      </c>
      <c r="B25" s="688">
        <f>('C-57'!B25/'C-56'!B25)*1000</f>
        <v>56.083871056442597</v>
      </c>
      <c r="C25" s="250">
        <f>('C-57'!C25/'C-56'!C25)*1000</f>
        <v>56.046294726131933</v>
      </c>
      <c r="D25" s="250">
        <f>('C-57'!D25/'C-56'!D25)*1000</f>
        <v>56.096720026866684</v>
      </c>
      <c r="E25" s="250">
        <f>('C-57'!E25/'C-56'!E25)*1000</f>
        <v>56.107213330410005</v>
      </c>
      <c r="F25" s="250">
        <f>('C-57'!F25/'C-56'!F25)*1000</f>
        <v>56.122189695550333</v>
      </c>
      <c r="G25" s="250">
        <f>('C-57'!G25/'C-56'!G25)*1000</f>
        <v>56.118407187621322</v>
      </c>
      <c r="H25" s="250">
        <f>('C-57'!H25/'C-56'!H25)*1000</f>
        <v>56.096353443969591</v>
      </c>
      <c r="I25" s="250">
        <f>('C-57'!I25/'C-56'!I25)*1000</f>
        <v>56.078783538097078</v>
      </c>
      <c r="J25" s="250">
        <f>('C-57'!J25/'C-56'!J25)*1000</f>
        <v>56.076223589194974</v>
      </c>
      <c r="K25" s="250">
        <f>('C-57'!K25/'C-56'!K25)*1000</f>
        <v>56.055485978763947</v>
      </c>
      <c r="L25" s="250">
        <f>('C-57'!L25/'C-56'!L25)*1000</f>
        <v>56.077145457465612</v>
      </c>
      <c r="M25" s="250">
        <f>('C-57'!M25/'C-56'!M25)*1000</f>
        <v>56.056431807018505</v>
      </c>
      <c r="N25" s="250">
        <f>('C-57'!N25/'C-56'!N25)*1000</f>
        <v>56.078218445073972</v>
      </c>
      <c r="O25" s="154"/>
      <c r="Q25" s="131"/>
    </row>
    <row r="26" spans="1:17" ht="15.95" customHeight="1" x14ac:dyDescent="0.15">
      <c r="A26" s="148" t="s">
        <v>36</v>
      </c>
      <c r="B26" s="688">
        <f>('C-57'!B26/'C-56'!B26)*1000</f>
        <v>47.087604333148739</v>
      </c>
      <c r="C26" s="250">
        <f>('C-57'!C26/'C-56'!C26)*1000</f>
        <v>48.124321959755036</v>
      </c>
      <c r="D26" s="250">
        <f>('C-57'!D26/'C-56'!D26)*1000</f>
        <v>48.113493449781664</v>
      </c>
      <c r="E26" s="250">
        <f>('C-57'!E26/'C-56'!E26)*1000</f>
        <v>50.201106382978722</v>
      </c>
      <c r="F26" s="250">
        <f>('C-57'!F26/'C-56'!F26)*1000</f>
        <v>49.472498725140234</v>
      </c>
      <c r="G26" s="250">
        <f>('C-57'!G26/'C-56'!G26)*1000</f>
        <v>48.877124183006536</v>
      </c>
      <c r="H26" s="250">
        <f>('C-57'!H26/'C-56'!H26)*1000</f>
        <v>45.714080834419825</v>
      </c>
      <c r="I26" s="250">
        <f>('C-57'!I26/'C-56'!I26)*1000</f>
        <v>46.735992141453835</v>
      </c>
      <c r="J26" s="250">
        <f>('C-57'!J26/'C-56'!J26)*1000</f>
        <v>46.513381555153707</v>
      </c>
      <c r="K26" s="250">
        <f>('C-57'!K26/'C-56'!K26)*1000</f>
        <v>43.655687179487181</v>
      </c>
      <c r="L26" s="250">
        <f>('C-57'!L26/'C-56'!L26)*1000</f>
        <v>48.608974081055607</v>
      </c>
      <c r="M26" s="250">
        <f>('C-57'!M26/'C-56'!M26)*1000</f>
        <v>43.803211736716889</v>
      </c>
      <c r="N26" s="250">
        <f>('C-57'!N26/'C-56'!N26)*1000</f>
        <v>45.748219413890801</v>
      </c>
      <c r="O26" s="154"/>
      <c r="Q26" s="131"/>
    </row>
    <row r="27" spans="1:17" ht="15.95" customHeight="1" x14ac:dyDescent="0.15">
      <c r="A27" s="148" t="s">
        <v>37</v>
      </c>
      <c r="B27" s="688">
        <f>('C-57'!B27/'C-56'!B27)*1000</f>
        <v>42.610137607550044</v>
      </c>
      <c r="C27" s="250">
        <f>('C-57'!C27/'C-56'!C27)*1000</f>
        <v>39.351897205933078</v>
      </c>
      <c r="D27" s="250">
        <f>('C-57'!D27/'C-56'!D27)*1000</f>
        <v>41.661864850707175</v>
      </c>
      <c r="E27" s="250">
        <f>('C-57'!E27/'C-56'!E27)*1000</f>
        <v>41.447108725761773</v>
      </c>
      <c r="F27" s="250">
        <f>('C-57'!F27/'C-56'!F27)*1000</f>
        <v>40.76055030094583</v>
      </c>
      <c r="G27" s="250">
        <f>('C-57'!G27/'C-56'!G27)*1000</f>
        <v>42.294843430905374</v>
      </c>
      <c r="H27" s="250">
        <f>('C-57'!H27/'C-56'!H27)*1000</f>
        <v>43.361092179246889</v>
      </c>
      <c r="I27" s="250">
        <f>('C-57'!I27/'C-56'!I27)*1000</f>
        <v>43.561887047683463</v>
      </c>
      <c r="J27" s="250">
        <f>('C-57'!J27/'C-56'!J27)*1000</f>
        <v>43.612436115843273</v>
      </c>
      <c r="K27" s="250">
        <f>('C-57'!K27/'C-56'!K27)*1000</f>
        <v>43.219864176570454</v>
      </c>
      <c r="L27" s="250">
        <f>('C-57'!L27/'C-56'!L27)*1000</f>
        <v>43.72422680412371</v>
      </c>
      <c r="M27" s="250">
        <f>('C-57'!M27/'C-56'!M27)*1000</f>
        <v>42.135191003803541</v>
      </c>
      <c r="N27" s="250">
        <f>('C-57'!N27/'C-56'!N27)*1000</f>
        <v>45.827715942937758</v>
      </c>
      <c r="O27" s="154"/>
      <c r="Q27" s="131"/>
    </row>
    <row r="28" spans="1:17" ht="15.95" customHeight="1" x14ac:dyDescent="0.15">
      <c r="A28" s="148" t="s">
        <v>38</v>
      </c>
      <c r="B28" s="688">
        <f>('C-57'!B28/'C-56'!B28)*1000</f>
        <v>45.395377895767204</v>
      </c>
      <c r="C28" s="250">
        <f>('C-57'!C28/'C-56'!C28)*1000</f>
        <v>44.93073878627969</v>
      </c>
      <c r="D28" s="250">
        <f>('C-57'!D28/'C-56'!D28)*1000</f>
        <v>45.312167144612864</v>
      </c>
      <c r="E28" s="250">
        <f>('C-57'!E28/'C-56'!E28)*1000</f>
        <v>46.684838378655726</v>
      </c>
      <c r="F28" s="250">
        <f>('C-57'!F28/'C-56'!F28)*1000</f>
        <v>46.037679425837325</v>
      </c>
      <c r="G28" s="250">
        <f>('C-57'!G28/'C-56'!G28)*1000</f>
        <v>45.900960768614894</v>
      </c>
      <c r="H28" s="250">
        <f>('C-57'!H28/'C-56'!H28)*1000</f>
        <v>46.121885813148801</v>
      </c>
      <c r="I28" s="250">
        <f>('C-57'!I28/'C-56'!I28)*1000</f>
        <v>44.693117088607593</v>
      </c>
      <c r="J28" s="250">
        <f>('C-57'!J28/'C-56'!J28)*1000</f>
        <v>44.879195524773571</v>
      </c>
      <c r="K28" s="250">
        <f>('C-57'!K28/'C-56'!K28)*1000</f>
        <v>45.06681981622053</v>
      </c>
      <c r="L28" s="250">
        <f>('C-57'!L28/'C-56'!L28)*1000</f>
        <v>44.893979057591622</v>
      </c>
      <c r="M28" s="250">
        <f>('C-57'!M28/'C-56'!M28)*1000</f>
        <v>44.722457210308875</v>
      </c>
      <c r="N28" s="250">
        <f>('C-57'!N28/'C-56'!N28)*1000</f>
        <v>45.181644144144151</v>
      </c>
      <c r="O28" s="154"/>
      <c r="Q28" s="131"/>
    </row>
    <row r="29" spans="1:17" ht="15.95" customHeight="1" x14ac:dyDescent="0.15">
      <c r="A29" s="126" t="s">
        <v>39</v>
      </c>
      <c r="B29" s="688">
        <f>('C-57'!B29/'C-56'!B29)*1000</f>
        <v>43.111992616274776</v>
      </c>
      <c r="C29" s="250">
        <f>('C-57'!C29/'C-56'!C29)*1000</f>
        <v>41.464270853035742</v>
      </c>
      <c r="D29" s="250">
        <f>('C-57'!D29/'C-56'!D29)*1000</f>
        <v>41.861186305732488</v>
      </c>
      <c r="E29" s="250">
        <f>('C-57'!E29/'C-56'!E29)*1000</f>
        <v>42.522196748645271</v>
      </c>
      <c r="F29" s="250">
        <f>('C-57'!F29/'C-56'!F29)*1000</f>
        <v>42.957688183572813</v>
      </c>
      <c r="G29" s="250">
        <f>('C-57'!G29/'C-56'!G29)*1000</f>
        <v>43.830685952224414</v>
      </c>
      <c r="H29" s="250">
        <f>('C-57'!H29/'C-56'!H29)*1000</f>
        <v>43.12360043907794</v>
      </c>
      <c r="I29" s="250">
        <f>('C-57'!I29/'C-56'!I29)*1000</f>
        <v>42.619835319609962</v>
      </c>
      <c r="J29" s="250">
        <f>('C-57'!J29/'C-56'!J29)*1000</f>
        <v>43.029333514014048</v>
      </c>
      <c r="K29" s="250">
        <f>('C-57'!K29/'C-56'!K29)*1000</f>
        <v>43.882916855974557</v>
      </c>
      <c r="L29" s="250">
        <f>('C-57'!L29/'C-56'!L29)*1000</f>
        <v>43.778976359880652</v>
      </c>
      <c r="M29" s="250">
        <f>('C-57'!M29/'C-56'!M29)*1000</f>
        <v>44.230681036459522</v>
      </c>
      <c r="N29" s="250">
        <f>('C-57'!N29/'C-56'!N29)*1000</f>
        <v>44.585096047692652</v>
      </c>
      <c r="O29" s="154"/>
      <c r="Q29" s="131"/>
    </row>
    <row r="30" spans="1:17" ht="15.95" customHeight="1" x14ac:dyDescent="0.15">
      <c r="A30" s="124" t="s">
        <v>97</v>
      </c>
      <c r="B30" s="688">
        <f>('C-57'!B30/'C-56'!B30)*1000</f>
        <v>39.379486450547937</v>
      </c>
      <c r="C30" s="250">
        <f>('C-57'!C30/'C-56'!C30)*1000</f>
        <v>39.251816824290692</v>
      </c>
      <c r="D30" s="250">
        <f>('C-57'!D30/'C-56'!D30)*1000</f>
        <v>37.828283844992448</v>
      </c>
      <c r="E30" s="250">
        <f>('C-57'!E30/'C-56'!E30)*1000</f>
        <v>40.003854625550666</v>
      </c>
      <c r="F30" s="250">
        <f>('C-57'!F30/'C-56'!F30)*1000</f>
        <v>39.737750556792868</v>
      </c>
      <c r="G30" s="250">
        <f>('C-57'!G30/'C-56'!G30)*1000</f>
        <v>40.076074972436601</v>
      </c>
      <c r="H30" s="250">
        <f>('C-57'!H30/'C-56'!H30)*1000</f>
        <v>38.831030818278428</v>
      </c>
      <c r="I30" s="250">
        <f>('C-57'!I30/'C-56'!I30)*1000</f>
        <v>40.062418191902388</v>
      </c>
      <c r="J30" s="250">
        <f>('C-57'!J30/'C-56'!J30)*1000</f>
        <v>38.050324384787466</v>
      </c>
      <c r="K30" s="250">
        <f>('C-57'!K30/'C-56'!K30)*1000</f>
        <v>39.77982404692083</v>
      </c>
      <c r="L30" s="250">
        <f>('C-57'!L30/'C-56'!L30)*1000</f>
        <v>39.073616018845698</v>
      </c>
      <c r="M30" s="250">
        <f>('C-57'!M30/'C-56'!M30)*1000</f>
        <v>40.384436701509877</v>
      </c>
      <c r="N30" s="250">
        <f>('C-57'!N30/'C-56'!N30)*1000</f>
        <v>39.704527669088876</v>
      </c>
      <c r="O30" s="154"/>
      <c r="Q30" s="131"/>
    </row>
    <row r="31" spans="1:17" ht="15.95" customHeight="1" x14ac:dyDescent="0.15">
      <c r="A31" s="124" t="s">
        <v>98</v>
      </c>
      <c r="B31" s="688">
        <f>('C-57'!B31/'C-56'!B31)*1000</f>
        <v>45.52228930467507</v>
      </c>
      <c r="C31" s="250">
        <f>('C-57'!C31/'C-56'!C31)*1000</f>
        <v>42.820225747406951</v>
      </c>
      <c r="D31" s="250">
        <f>('C-57'!D31/'C-56'!D31)*1000</f>
        <v>44.499769509384265</v>
      </c>
      <c r="E31" s="250">
        <f>('C-57'!E31/'C-56'!E31)*1000</f>
        <v>44.055835010060363</v>
      </c>
      <c r="F31" s="250">
        <f>('C-57'!F31/'C-56'!F31)*1000</f>
        <v>44.97478200209278</v>
      </c>
      <c r="G31" s="250">
        <f>('C-57'!G31/'C-56'!G31)*1000</f>
        <v>46.308264823572202</v>
      </c>
      <c r="H31" s="250">
        <f>('C-57'!H31/'C-56'!H31)*1000</f>
        <v>46.145903479236814</v>
      </c>
      <c r="I31" s="250">
        <f>('C-57'!I31/'C-56'!I31)*1000</f>
        <v>44.25960170697013</v>
      </c>
      <c r="J31" s="250">
        <f>('C-57'!J31/'C-56'!J31)*1000</f>
        <v>46.401863848164567</v>
      </c>
      <c r="K31" s="250">
        <f>('C-57'!K31/'C-56'!K31)*1000</f>
        <v>46.476826103077492</v>
      </c>
      <c r="L31" s="250">
        <f>('C-57'!L31/'C-56'!L31)*1000</f>
        <v>46.783753290710791</v>
      </c>
      <c r="M31" s="250">
        <f>('C-57'!M31/'C-56'!M31)*1000</f>
        <v>46.740431981811291</v>
      </c>
      <c r="N31" s="250">
        <f>('C-57'!N31/'C-56'!N31)*1000</f>
        <v>47.771715328467145</v>
      </c>
      <c r="O31" s="154"/>
      <c r="Q31" s="131"/>
    </row>
    <row r="32" spans="1:17" ht="15.95" customHeight="1" x14ac:dyDescent="0.15">
      <c r="A32" s="148" t="s">
        <v>42</v>
      </c>
      <c r="B32" s="688">
        <f>('C-57'!B32/'C-56'!B32)*1000</f>
        <v>39.773728933435734</v>
      </c>
      <c r="C32" s="250">
        <f>('C-57'!C32/'C-56'!C32)*1000</f>
        <v>39.286838624338621</v>
      </c>
      <c r="D32" s="250">
        <f>('C-57'!D32/'C-56'!D32)*1000</f>
        <v>39.65867484044341</v>
      </c>
      <c r="E32" s="250">
        <f>('C-57'!E32/'C-56'!E32)*1000</f>
        <v>39.775197749327248</v>
      </c>
      <c r="F32" s="250">
        <f>('C-57'!F32/'C-56'!F32)*1000</f>
        <v>40.102062421580946</v>
      </c>
      <c r="G32" s="250">
        <f>('C-57'!G32/'C-56'!G32)*1000</f>
        <v>40.006026664599666</v>
      </c>
      <c r="H32" s="250">
        <f>('C-57'!H32/'C-56'!H32)*1000</f>
        <v>40.028810408921942</v>
      </c>
      <c r="I32" s="250">
        <f>('C-57'!I32/'C-56'!I32)*1000</f>
        <v>40.372173511767436</v>
      </c>
      <c r="J32" s="250">
        <f>('C-57'!J32/'C-56'!J32)*1000</f>
        <v>39.537764534176596</v>
      </c>
      <c r="K32" s="250">
        <f>('C-57'!K32/'C-56'!K32)*1000</f>
        <v>39.722657220979379</v>
      </c>
      <c r="L32" s="250">
        <f>('C-57'!L32/'C-56'!L32)*1000</f>
        <v>39.807103656179954</v>
      </c>
      <c r="M32" s="250">
        <f>('C-57'!M32/'C-56'!M32)*1000</f>
        <v>39.411781212225861</v>
      </c>
      <c r="N32" s="250">
        <f>('C-57'!N32/'C-56'!N32)*1000</f>
        <v>39.44479894052494</v>
      </c>
      <c r="O32" s="154"/>
      <c r="Q32" s="131"/>
    </row>
    <row r="33" spans="1:17" ht="15.95" customHeight="1" x14ac:dyDescent="0.15">
      <c r="A33" s="148" t="s">
        <v>43</v>
      </c>
      <c r="B33" s="688">
        <f>('C-57'!B33/'C-56'!B33)*1000</f>
        <v>34.278551894777962</v>
      </c>
      <c r="C33" s="250">
        <f>('C-57'!C33/'C-56'!C33)*1000</f>
        <v>33.540685224839393</v>
      </c>
      <c r="D33" s="250">
        <f>('C-57'!D33/'C-56'!D33)*1000</f>
        <v>33.858443708609265</v>
      </c>
      <c r="E33" s="250">
        <f>('C-57'!E33/'C-56'!E33)*1000</f>
        <v>34.237331081081081</v>
      </c>
      <c r="F33" s="250">
        <f>('C-57'!F33/'C-56'!F33)*1000</f>
        <v>34.795097423004393</v>
      </c>
      <c r="G33" s="250">
        <f>('C-57'!G33/'C-56'!G33)*1000</f>
        <v>34.82987012987013</v>
      </c>
      <c r="H33" s="250">
        <f>('C-57'!H33/'C-56'!H33)*1000</f>
        <v>35.291749174917484</v>
      </c>
      <c r="I33" s="250">
        <f>('C-57'!I33/'C-56'!I33)*1000</f>
        <v>34.980852378011114</v>
      </c>
      <c r="J33" s="250">
        <f>('C-57'!J33/'C-56'!J33)*1000</f>
        <v>34.522366522366525</v>
      </c>
      <c r="K33" s="250">
        <f>('C-57'!K33/'C-56'!K33)*1000</f>
        <v>33.991850040749789</v>
      </c>
      <c r="L33" s="250">
        <f>('C-57'!L33/'C-56'!L33)*1000</f>
        <v>33.373188405797102</v>
      </c>
      <c r="M33" s="250">
        <f>('C-57'!M33/'C-56'!M33)*1000</f>
        <v>33.375483870967749</v>
      </c>
      <c r="N33" s="250">
        <f>('C-57'!N33/'C-56'!N33)*1000</f>
        <v>33.134300518134715</v>
      </c>
      <c r="O33" s="154"/>
      <c r="Q33" s="131"/>
    </row>
    <row r="34" spans="1:17" ht="15.95" customHeight="1" x14ac:dyDescent="0.15">
      <c r="A34" s="126" t="s">
        <v>44</v>
      </c>
      <c r="B34" s="688">
        <f>('C-57'!B34/'C-56'!B34)*1000</f>
        <v>39.434562997522072</v>
      </c>
      <c r="C34" s="250">
        <f>('C-57'!C34/'C-56'!C34)*1000</f>
        <v>40.887685101239043</v>
      </c>
      <c r="D34" s="250">
        <f>('C-57'!D34/'C-56'!D34)*1000</f>
        <v>39.531332717759305</v>
      </c>
      <c r="E34" s="250">
        <f>('C-57'!E34/'C-56'!E34)*1000</f>
        <v>42.557475570032572</v>
      </c>
      <c r="F34" s="250">
        <f>('C-57'!F34/'C-56'!F34)*1000</f>
        <v>40.121885856079402</v>
      </c>
      <c r="G34" s="250">
        <f>('C-57'!G34/'C-56'!G34)*1000</f>
        <v>39.525065530799473</v>
      </c>
      <c r="H34" s="250">
        <f>('C-57'!H34/'C-56'!H34)*1000</f>
        <v>39.876065830721004</v>
      </c>
      <c r="I34" s="250">
        <f>('C-57'!I34/'C-56'!I34)*1000</f>
        <v>32.950015673981191</v>
      </c>
      <c r="J34" s="250">
        <f>('C-57'!J34/'C-56'!J34)*1000</f>
        <v>37.329209183673477</v>
      </c>
      <c r="K34" s="250">
        <f>('C-57'!K34/'C-56'!K34)*1000</f>
        <v>40.207493131868134</v>
      </c>
      <c r="L34" s="250">
        <f>('C-57'!L34/'C-56'!L34)*1000</f>
        <v>40.402567619047616</v>
      </c>
      <c r="M34" s="250">
        <f>('C-57'!M34/'C-56'!M34)*1000</f>
        <v>39.066275797373358</v>
      </c>
      <c r="N34" s="250">
        <f>('C-57'!N34/'C-56'!N34)*1000</f>
        <v>40.520899999999997</v>
      </c>
      <c r="O34" s="154"/>
      <c r="Q34" s="131"/>
    </row>
    <row r="35" spans="1:17" ht="15.95" customHeight="1" x14ac:dyDescent="0.15">
      <c r="A35" s="126" t="s">
        <v>45</v>
      </c>
      <c r="B35" s="688">
        <f>('C-57'!B35/'C-56'!B35)*1000</f>
        <v>41.336073141741302</v>
      </c>
      <c r="C35" s="250">
        <f>('C-57'!C35/'C-56'!C35)*1000</f>
        <v>40.767247774480708</v>
      </c>
      <c r="D35" s="250">
        <f>('C-57'!D35/'C-56'!D35)*1000</f>
        <v>40.898981989036798</v>
      </c>
      <c r="E35" s="250">
        <f>('C-57'!E35/'C-56'!E35)*1000</f>
        <v>40.701853827687373</v>
      </c>
      <c r="F35" s="250">
        <f>('C-57'!F35/'C-56'!F35)*1000</f>
        <v>40.559476605868362</v>
      </c>
      <c r="G35" s="250">
        <f>('C-57'!G35/'C-56'!G35)*1000</f>
        <v>41.785276491419232</v>
      </c>
      <c r="H35" s="250">
        <f>('C-57'!H35/'C-56'!H35)*1000</f>
        <v>41.441626612699217</v>
      </c>
      <c r="I35" s="250">
        <f>('C-57'!I35/'C-56'!I35)*1000</f>
        <v>42.036553361659578</v>
      </c>
      <c r="J35" s="250">
        <f>('C-57'!J35/'C-56'!J35)*1000</f>
        <v>42.024815474675485</v>
      </c>
      <c r="K35" s="250">
        <f>('C-57'!K35/'C-56'!K35)*1000</f>
        <v>40.665137614678898</v>
      </c>
      <c r="L35" s="250">
        <f>('C-57'!L35/'C-56'!L35)*1000</f>
        <v>41.134957941613067</v>
      </c>
      <c r="M35" s="250">
        <f>('C-57'!M35/'C-56'!M35)*1000</f>
        <v>42.125358680057388</v>
      </c>
      <c r="N35" s="250">
        <f>('C-57'!N35/'C-56'!N35)*1000</f>
        <v>41.800561797752806</v>
      </c>
      <c r="O35" s="154"/>
      <c r="Q35" s="131"/>
    </row>
    <row r="36" spans="1:17" ht="15.95" customHeight="1" x14ac:dyDescent="0.15">
      <c r="A36" s="126" t="s">
        <v>46</v>
      </c>
      <c r="B36" s="688">
        <f>('C-57'!B36/'C-56'!B36)*1000</f>
        <v>44.999694808060006</v>
      </c>
      <c r="C36" s="250">
        <f>('C-57'!C36/'C-56'!C36)*1000</f>
        <v>44.999999999999993</v>
      </c>
      <c r="D36" s="250">
        <f>('C-57'!D36/'C-56'!D36)*1000</f>
        <v>44.999999999999993</v>
      </c>
      <c r="E36" s="250">
        <f>('C-57'!E36/'C-56'!E36)*1000</f>
        <v>44.999999999999993</v>
      </c>
      <c r="F36" s="250">
        <f>('C-57'!F36/'C-56'!F36)*1000</f>
        <v>44.995808080808082</v>
      </c>
      <c r="G36" s="250">
        <f>('C-57'!G36/'C-56'!G36)*1000</f>
        <v>45</v>
      </c>
      <c r="H36" s="250">
        <f>('C-57'!H36/'C-56'!H36)*1000</f>
        <v>45</v>
      </c>
      <c r="I36" s="250">
        <f>('C-57'!I36/'C-56'!I36)*1000</f>
        <v>44.999999999999993</v>
      </c>
      <c r="J36" s="250">
        <f>('C-57'!J36/'C-56'!J36)*1000</f>
        <v>45.000000000000007</v>
      </c>
      <c r="K36" s="250">
        <f>('C-57'!K36/'C-56'!K36)*1000</f>
        <v>45.000000000000007</v>
      </c>
      <c r="L36" s="250">
        <f>('C-57'!L36/'C-56'!L36)*1000</f>
        <v>45</v>
      </c>
      <c r="M36" s="250">
        <f>('C-57'!M36/'C-56'!M36)*1000</f>
        <v>45</v>
      </c>
      <c r="N36" s="250">
        <f>('C-57'!N36/'C-56'!N36)*1000</f>
        <v>44.999999999999993</v>
      </c>
      <c r="O36" s="154"/>
      <c r="Q36" s="131"/>
    </row>
    <row r="37" spans="1:17" ht="15.95" customHeight="1" thickBot="1" x14ac:dyDescent="0.2">
      <c r="A37" s="150" t="s">
        <v>47</v>
      </c>
      <c r="B37" s="689">
        <f>('C-57'!B37/'C-56'!B37)*1000</f>
        <v>62.431699990656824</v>
      </c>
      <c r="C37" s="251">
        <f>('C-57'!C37/'C-56'!C37)*1000</f>
        <v>60.048735380116959</v>
      </c>
      <c r="D37" s="251">
        <f>('C-57'!D37/'C-56'!D37)*1000</f>
        <v>61.044540485829955</v>
      </c>
      <c r="E37" s="251">
        <f>('C-57'!E37/'C-56'!E37)*1000</f>
        <v>62.731090820943763</v>
      </c>
      <c r="F37" s="251">
        <f>('C-57'!F37/'C-56'!F37)*1000</f>
        <v>61.772035962877034</v>
      </c>
      <c r="G37" s="251">
        <f>('C-57'!G37/'C-56'!G37)*1000</f>
        <v>63.505537361623624</v>
      </c>
      <c r="H37" s="251">
        <f>('C-57'!H37/'C-56'!H37)*1000</f>
        <v>58.799992207792208</v>
      </c>
      <c r="I37" s="251">
        <f>('C-57'!I37/'C-56'!I37)*1000</f>
        <v>65.938225995316145</v>
      </c>
      <c r="J37" s="251">
        <f>('C-57'!J37/'C-56'!J37)*1000</f>
        <v>63.239676190476182</v>
      </c>
      <c r="K37" s="251">
        <f>('C-57'!K37/'C-56'!K37)*1000</f>
        <v>65.435131195335288</v>
      </c>
      <c r="L37" s="251">
        <f>('C-57'!L37/'C-56'!L37)*1000</f>
        <v>62.649878597122303</v>
      </c>
      <c r="M37" s="251">
        <f>('C-57'!M37/'C-56'!M37)*1000</f>
        <v>61.174413493840987</v>
      </c>
      <c r="N37" s="251">
        <f>('C-57'!N37/'C-56'!N37)*1000</f>
        <v>61.739786503683867</v>
      </c>
      <c r="O37" s="154"/>
      <c r="Q37" s="131"/>
    </row>
    <row r="38" spans="1:17" ht="9" customHeight="1" x14ac:dyDescent="0.15">
      <c r="A38" s="468" t="s">
        <v>350</v>
      </c>
      <c r="B38" s="495"/>
      <c r="C38" s="495"/>
      <c r="D38" s="497"/>
      <c r="E38" s="497"/>
      <c r="F38" s="243"/>
    </row>
    <row r="39" spans="1:17" ht="9" customHeight="1" x14ac:dyDescent="0.15">
      <c r="A39" s="468" t="s">
        <v>321</v>
      </c>
      <c r="B39" s="495"/>
      <c r="C39" s="495"/>
      <c r="D39" s="497"/>
      <c r="E39" s="497"/>
      <c r="F39" s="243"/>
    </row>
    <row r="40" spans="1:17" ht="9" customHeight="1" x14ac:dyDescent="0.15">
      <c r="A40" s="470" t="s">
        <v>320</v>
      </c>
      <c r="B40" s="497"/>
      <c r="C40" s="497"/>
      <c r="D40" s="497"/>
      <c r="E40" s="497"/>
      <c r="F40" s="243"/>
    </row>
    <row r="41" spans="1:17" ht="13.35" customHeight="1" x14ac:dyDescent="0.15">
      <c r="A41" s="11"/>
    </row>
    <row r="42" spans="1:17" ht="13.35" customHeight="1" x14ac:dyDescent="0.15">
      <c r="A42" s="70"/>
    </row>
    <row r="43" spans="1:17" ht="13.35" customHeight="1" x14ac:dyDescent="0.15">
      <c r="A43" s="70"/>
    </row>
    <row r="44" spans="1:17" ht="13.35" customHeight="1" x14ac:dyDescent="0.15">
      <c r="A44" s="22"/>
    </row>
    <row r="45" spans="1:17" ht="13.35" customHeight="1" x14ac:dyDescent="0.15">
      <c r="A45" s="30"/>
    </row>
    <row r="46" spans="1:17" ht="13.35" customHeight="1" x14ac:dyDescent="0.15">
      <c r="A46" s="22"/>
    </row>
    <row r="47" spans="1:17" ht="13.35" customHeight="1" x14ac:dyDescent="0.15">
      <c r="A47" s="70"/>
    </row>
    <row r="48" spans="1:17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Hoja60">
    <tabColor theme="9" tint="0.59999389629810485"/>
  </sheetPr>
  <dimension ref="A4:P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464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40" t="s">
        <v>219</v>
      </c>
      <c r="B5" s="233"/>
      <c r="C5" s="886"/>
      <c r="D5" s="886"/>
      <c r="E5" s="886"/>
      <c r="F5" s="886"/>
      <c r="G5" s="886"/>
      <c r="H5" s="886"/>
      <c r="I5" s="886"/>
      <c r="J5" s="886"/>
      <c r="K5" s="886"/>
      <c r="L5" s="886"/>
      <c r="M5" s="886"/>
      <c r="N5" s="886"/>
      <c r="O5" s="883"/>
      <c r="P5" s="883"/>
    </row>
    <row r="6" spans="1:16" ht="6" customHeight="1" thickBot="1" x14ac:dyDescent="0.2"/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  <c r="O7" s="127"/>
    </row>
    <row r="8" spans="1:16" ht="18" customHeight="1" x14ac:dyDescent="0.15">
      <c r="A8" s="680" t="s">
        <v>87</v>
      </c>
      <c r="B8" s="681">
        <f t="shared" ref="B8:B37" si="0">SUM(C8:N8)</f>
        <v>1344164.4525054176</v>
      </c>
      <c r="C8" s="681">
        <f t="shared" ref="C8:N8" si="1">SUM(C9:C13,C17:C29,C32:C37)</f>
        <v>103946</v>
      </c>
      <c r="D8" s="681">
        <f t="shared" si="1"/>
        <v>107096</v>
      </c>
      <c r="E8" s="681">
        <f t="shared" si="1"/>
        <v>108528.09278185497</v>
      </c>
      <c r="F8" s="681">
        <f t="shared" si="1"/>
        <v>114969.3</v>
      </c>
      <c r="G8" s="681">
        <f t="shared" si="1"/>
        <v>116998.14</v>
      </c>
      <c r="H8" s="681">
        <f t="shared" si="1"/>
        <v>117929</v>
      </c>
      <c r="I8" s="681">
        <f t="shared" si="1"/>
        <v>118989</v>
      </c>
      <c r="J8" s="681">
        <f t="shared" si="1"/>
        <v>115593</v>
      </c>
      <c r="K8" s="681">
        <f t="shared" si="1"/>
        <v>111689.18835187456</v>
      </c>
      <c r="L8" s="681">
        <f t="shared" si="1"/>
        <v>107336.41445936967</v>
      </c>
      <c r="M8" s="681">
        <f t="shared" si="1"/>
        <v>109281</v>
      </c>
      <c r="N8" s="681">
        <f t="shared" si="1"/>
        <v>111809.31691231836</v>
      </c>
      <c r="O8" s="127"/>
    </row>
    <row r="9" spans="1:16" ht="15.95" customHeight="1" x14ac:dyDescent="0.15">
      <c r="A9" s="148" t="s">
        <v>19</v>
      </c>
      <c r="B9" s="675">
        <f t="shared" si="0"/>
        <v>3530</v>
      </c>
      <c r="C9" s="244">
        <v>311</v>
      </c>
      <c r="D9" s="244">
        <v>290</v>
      </c>
      <c r="E9" s="244">
        <v>270</v>
      </c>
      <c r="F9" s="244">
        <v>251</v>
      </c>
      <c r="G9" s="244">
        <v>275</v>
      </c>
      <c r="H9" s="244">
        <v>267</v>
      </c>
      <c r="I9" s="244">
        <v>305</v>
      </c>
      <c r="J9" s="244">
        <v>300</v>
      </c>
      <c r="K9" s="244">
        <v>281</v>
      </c>
      <c r="L9" s="244">
        <v>300</v>
      </c>
      <c r="M9" s="244">
        <v>331</v>
      </c>
      <c r="N9" s="244">
        <v>349</v>
      </c>
      <c r="O9" s="154"/>
    </row>
    <row r="10" spans="1:16" ht="15.95" customHeight="1" x14ac:dyDescent="0.15">
      <c r="A10" s="148" t="s">
        <v>20</v>
      </c>
      <c r="B10" s="675">
        <f t="shared" si="0"/>
        <v>48982.012505417544</v>
      </c>
      <c r="C10" s="244">
        <v>3702</v>
      </c>
      <c r="D10" s="244">
        <v>4136</v>
      </c>
      <c r="E10" s="244">
        <v>4265.0927818549599</v>
      </c>
      <c r="F10" s="244">
        <v>4164</v>
      </c>
      <c r="G10" s="244">
        <v>4318</v>
      </c>
      <c r="H10" s="244">
        <v>3950</v>
      </c>
      <c r="I10" s="244">
        <v>4157</v>
      </c>
      <c r="J10" s="244">
        <v>4072</v>
      </c>
      <c r="K10" s="244">
        <v>3948.1883518745599</v>
      </c>
      <c r="L10" s="244">
        <v>4102.4144593696601</v>
      </c>
      <c r="M10" s="244">
        <v>4509</v>
      </c>
      <c r="N10" s="244">
        <v>3658.3169123183598</v>
      </c>
      <c r="O10" s="127"/>
    </row>
    <row r="11" spans="1:16" ht="15.95" customHeight="1" x14ac:dyDescent="0.15">
      <c r="A11" s="148" t="s">
        <v>21</v>
      </c>
      <c r="B11" s="675">
        <f t="shared" si="0"/>
        <v>20075.400000000001</v>
      </c>
      <c r="C11" s="244">
        <v>1950</v>
      </c>
      <c r="D11" s="244">
        <v>2134</v>
      </c>
      <c r="E11" s="244">
        <v>1846</v>
      </c>
      <c r="F11" s="244">
        <v>1802</v>
      </c>
      <c r="G11" s="244">
        <v>1873.4</v>
      </c>
      <c r="H11" s="244">
        <v>1806</v>
      </c>
      <c r="I11" s="244">
        <v>1398</v>
      </c>
      <c r="J11" s="244">
        <v>1438</v>
      </c>
      <c r="K11" s="244">
        <v>1429</v>
      </c>
      <c r="L11" s="244">
        <v>1408</v>
      </c>
      <c r="M11" s="244">
        <v>1387</v>
      </c>
      <c r="N11" s="244">
        <v>1604</v>
      </c>
      <c r="O11" s="127"/>
    </row>
    <row r="12" spans="1:16" ht="15.95" customHeight="1" x14ac:dyDescent="0.15">
      <c r="A12" s="126" t="s">
        <v>22</v>
      </c>
      <c r="B12" s="675">
        <f t="shared" si="0"/>
        <v>62771</v>
      </c>
      <c r="C12" s="244">
        <v>5024</v>
      </c>
      <c r="D12" s="244">
        <v>5024</v>
      </c>
      <c r="E12" s="244">
        <v>5061</v>
      </c>
      <c r="F12" s="244">
        <v>5106</v>
      </c>
      <c r="G12" s="244">
        <v>5065</v>
      </c>
      <c r="H12" s="244">
        <v>5153</v>
      </c>
      <c r="I12" s="244">
        <v>5548</v>
      </c>
      <c r="J12" s="244">
        <v>5719</v>
      </c>
      <c r="K12" s="244">
        <v>5368</v>
      </c>
      <c r="L12" s="244">
        <v>5401</v>
      </c>
      <c r="M12" s="244">
        <v>5187</v>
      </c>
      <c r="N12" s="244">
        <v>5115</v>
      </c>
      <c r="O12" s="127"/>
    </row>
    <row r="13" spans="1:16" ht="15.95" customHeight="1" x14ac:dyDescent="0.15">
      <c r="A13" s="148" t="s">
        <v>23</v>
      </c>
      <c r="B13" s="675">
        <f t="shared" si="0"/>
        <v>166375</v>
      </c>
      <c r="C13" s="244">
        <v>14113</v>
      </c>
      <c r="D13" s="244">
        <v>13884</v>
      </c>
      <c r="E13" s="244">
        <v>12933</v>
      </c>
      <c r="F13" s="244">
        <v>13170</v>
      </c>
      <c r="G13" s="244">
        <v>13998</v>
      </c>
      <c r="H13" s="244">
        <v>14477</v>
      </c>
      <c r="I13" s="244">
        <v>13982</v>
      </c>
      <c r="J13" s="244">
        <v>13844</v>
      </c>
      <c r="K13" s="244">
        <v>14088</v>
      </c>
      <c r="L13" s="244">
        <v>14092</v>
      </c>
      <c r="M13" s="244">
        <v>14524</v>
      </c>
      <c r="N13" s="244">
        <v>13270</v>
      </c>
      <c r="O13" s="127"/>
    </row>
    <row r="14" spans="1:16" ht="15.95" customHeight="1" x14ac:dyDescent="0.15">
      <c r="A14" s="124" t="s">
        <v>94</v>
      </c>
      <c r="B14" s="675">
        <f t="shared" si="0"/>
        <v>87734</v>
      </c>
      <c r="C14" s="244">
        <v>7399</v>
      </c>
      <c r="D14" s="244">
        <v>7249</v>
      </c>
      <c r="E14" s="244">
        <v>7003</v>
      </c>
      <c r="F14" s="244">
        <v>6739</v>
      </c>
      <c r="G14" s="244">
        <v>6824</v>
      </c>
      <c r="H14" s="244">
        <v>7269</v>
      </c>
      <c r="I14" s="244">
        <v>7433</v>
      </c>
      <c r="J14" s="244">
        <v>7529</v>
      </c>
      <c r="K14" s="244">
        <v>7658</v>
      </c>
      <c r="L14" s="244">
        <v>7826</v>
      </c>
      <c r="M14" s="244">
        <v>7791</v>
      </c>
      <c r="N14" s="244">
        <v>7014</v>
      </c>
      <c r="O14" s="127"/>
    </row>
    <row r="15" spans="1:16" ht="15.95" customHeight="1" x14ac:dyDescent="0.15">
      <c r="A15" s="124" t="s">
        <v>95</v>
      </c>
      <c r="B15" s="675">
        <f t="shared" si="0"/>
        <v>49504</v>
      </c>
      <c r="C15" s="244">
        <v>4498</v>
      </c>
      <c r="D15" s="244">
        <v>4447</v>
      </c>
      <c r="E15" s="244">
        <v>3917</v>
      </c>
      <c r="F15" s="244">
        <v>3817</v>
      </c>
      <c r="G15" s="244">
        <v>3985</v>
      </c>
      <c r="H15" s="244">
        <v>3891</v>
      </c>
      <c r="I15" s="244">
        <v>3920</v>
      </c>
      <c r="J15" s="244">
        <v>4156</v>
      </c>
      <c r="K15" s="244">
        <v>4238</v>
      </c>
      <c r="L15" s="244">
        <v>4057</v>
      </c>
      <c r="M15" s="244">
        <v>4539</v>
      </c>
      <c r="N15" s="244">
        <v>4039</v>
      </c>
      <c r="O15" s="127"/>
    </row>
    <row r="16" spans="1:16" ht="15.95" customHeight="1" x14ac:dyDescent="0.15">
      <c r="A16" s="124" t="s">
        <v>96</v>
      </c>
      <c r="B16" s="675">
        <f t="shared" si="0"/>
        <v>29137</v>
      </c>
      <c r="C16" s="244">
        <v>2216</v>
      </c>
      <c r="D16" s="244">
        <v>2188</v>
      </c>
      <c r="E16" s="244">
        <v>2013</v>
      </c>
      <c r="F16" s="244">
        <v>2614</v>
      </c>
      <c r="G16" s="244">
        <v>3189</v>
      </c>
      <c r="H16" s="244">
        <v>3317</v>
      </c>
      <c r="I16" s="244">
        <v>2629</v>
      </c>
      <c r="J16" s="244">
        <v>2159</v>
      </c>
      <c r="K16" s="244">
        <v>2192</v>
      </c>
      <c r="L16" s="244">
        <v>2209</v>
      </c>
      <c r="M16" s="244">
        <v>2194</v>
      </c>
      <c r="N16" s="244">
        <v>2217</v>
      </c>
      <c r="O16" s="127"/>
    </row>
    <row r="17" spans="1:15" ht="15.95" customHeight="1" x14ac:dyDescent="0.15">
      <c r="A17" s="148" t="s">
        <v>27</v>
      </c>
      <c r="B17" s="675">
        <f t="shared" si="0"/>
        <v>63582</v>
      </c>
      <c r="C17" s="244">
        <v>5450</v>
      </c>
      <c r="D17" s="244">
        <v>5358</v>
      </c>
      <c r="E17" s="244">
        <v>4968</v>
      </c>
      <c r="F17" s="244">
        <v>4716</v>
      </c>
      <c r="G17" s="244">
        <v>4917</v>
      </c>
      <c r="H17" s="244">
        <v>5008</v>
      </c>
      <c r="I17" s="244">
        <v>5245</v>
      </c>
      <c r="J17" s="244">
        <v>5387</v>
      </c>
      <c r="K17" s="244">
        <v>5526</v>
      </c>
      <c r="L17" s="244">
        <v>5394</v>
      </c>
      <c r="M17" s="244">
        <v>5535</v>
      </c>
      <c r="N17" s="244">
        <v>6078</v>
      </c>
      <c r="O17" s="127"/>
    </row>
    <row r="18" spans="1:15" ht="15.95" customHeight="1" x14ac:dyDescent="0.15">
      <c r="A18" s="126" t="s">
        <v>28</v>
      </c>
      <c r="B18" s="675">
        <f t="shared" si="0"/>
        <v>62939</v>
      </c>
      <c r="C18" s="244">
        <v>5855</v>
      </c>
      <c r="D18" s="244">
        <v>6022</v>
      </c>
      <c r="E18" s="244">
        <v>5270</v>
      </c>
      <c r="F18" s="244">
        <v>5838</v>
      </c>
      <c r="G18" s="244">
        <v>5470</v>
      </c>
      <c r="H18" s="244">
        <v>5815</v>
      </c>
      <c r="I18" s="244">
        <v>4848</v>
      </c>
      <c r="J18" s="244">
        <v>5001</v>
      </c>
      <c r="K18" s="244">
        <v>4799</v>
      </c>
      <c r="L18" s="244">
        <v>4734</v>
      </c>
      <c r="M18" s="244">
        <v>4761</v>
      </c>
      <c r="N18" s="244">
        <v>4526</v>
      </c>
      <c r="O18" s="127"/>
    </row>
    <row r="19" spans="1:15" ht="15.95" customHeight="1" x14ac:dyDescent="0.15">
      <c r="A19" s="126" t="s">
        <v>29</v>
      </c>
      <c r="B19" s="675">
        <f t="shared" si="0"/>
        <v>110185</v>
      </c>
      <c r="C19" s="244">
        <v>8756</v>
      </c>
      <c r="D19" s="244">
        <v>9115</v>
      </c>
      <c r="E19" s="244">
        <v>8877</v>
      </c>
      <c r="F19" s="244">
        <v>9005</v>
      </c>
      <c r="G19" s="244">
        <v>9134</v>
      </c>
      <c r="H19" s="244">
        <v>9181</v>
      </c>
      <c r="I19" s="244">
        <v>10134</v>
      </c>
      <c r="J19" s="244">
        <v>9466</v>
      </c>
      <c r="K19" s="244">
        <v>9203</v>
      </c>
      <c r="L19" s="244">
        <v>8962</v>
      </c>
      <c r="M19" s="244">
        <v>8747</v>
      </c>
      <c r="N19" s="244">
        <v>9605</v>
      </c>
      <c r="O19" s="127"/>
    </row>
    <row r="20" spans="1:15" ht="15.95" customHeight="1" x14ac:dyDescent="0.15">
      <c r="A20" s="148" t="s">
        <v>30</v>
      </c>
      <c r="B20" s="675">
        <f t="shared" si="0"/>
        <v>35150</v>
      </c>
      <c r="C20" s="244">
        <v>2676</v>
      </c>
      <c r="D20" s="244">
        <v>2678</v>
      </c>
      <c r="E20" s="244">
        <v>2618</v>
      </c>
      <c r="F20" s="244">
        <v>2761</v>
      </c>
      <c r="G20" s="244">
        <v>2795</v>
      </c>
      <c r="H20" s="244">
        <v>2957</v>
      </c>
      <c r="I20" s="244">
        <v>3105</v>
      </c>
      <c r="J20" s="244">
        <v>3346</v>
      </c>
      <c r="K20" s="244">
        <v>2939</v>
      </c>
      <c r="L20" s="244">
        <v>2953</v>
      </c>
      <c r="M20" s="244">
        <v>3004</v>
      </c>
      <c r="N20" s="244">
        <v>3318</v>
      </c>
      <c r="O20" s="127"/>
    </row>
    <row r="21" spans="1:15" ht="15.95" customHeight="1" x14ac:dyDescent="0.15">
      <c r="A21" s="148" t="s">
        <v>31</v>
      </c>
      <c r="B21" s="675">
        <f t="shared" si="0"/>
        <v>159996</v>
      </c>
      <c r="C21" s="244">
        <v>11661</v>
      </c>
      <c r="D21" s="244">
        <v>12254</v>
      </c>
      <c r="E21" s="244">
        <v>12383</v>
      </c>
      <c r="F21" s="244">
        <v>13548</v>
      </c>
      <c r="G21" s="244">
        <v>13728</v>
      </c>
      <c r="H21" s="244">
        <v>13170</v>
      </c>
      <c r="I21" s="244">
        <v>14170</v>
      </c>
      <c r="J21" s="244">
        <v>13703</v>
      </c>
      <c r="K21" s="244">
        <v>14069</v>
      </c>
      <c r="L21" s="244">
        <v>12605</v>
      </c>
      <c r="M21" s="244">
        <v>14158</v>
      </c>
      <c r="N21" s="244">
        <v>14547</v>
      </c>
      <c r="O21" s="127"/>
    </row>
    <row r="22" spans="1:15" ht="15.95" customHeight="1" x14ac:dyDescent="0.15">
      <c r="A22" s="148" t="s">
        <v>32</v>
      </c>
      <c r="B22" s="675">
        <f t="shared" si="0"/>
        <v>23371</v>
      </c>
      <c r="C22" s="244">
        <v>1227</v>
      </c>
      <c r="D22" s="244">
        <v>1261</v>
      </c>
      <c r="E22" s="244">
        <v>1710</v>
      </c>
      <c r="F22" s="244">
        <v>2070</v>
      </c>
      <c r="G22" s="244">
        <v>2120</v>
      </c>
      <c r="H22" s="244">
        <v>2471</v>
      </c>
      <c r="I22" s="244">
        <v>2900</v>
      </c>
      <c r="J22" s="244">
        <v>2173</v>
      </c>
      <c r="K22" s="244">
        <v>1432</v>
      </c>
      <c r="L22" s="244">
        <v>1349</v>
      </c>
      <c r="M22" s="244">
        <v>1902</v>
      </c>
      <c r="N22" s="244">
        <v>2756</v>
      </c>
      <c r="O22" s="127"/>
    </row>
    <row r="23" spans="1:15" ht="15.95" customHeight="1" x14ac:dyDescent="0.15">
      <c r="A23" s="148" t="s">
        <v>33</v>
      </c>
      <c r="B23" s="675">
        <f t="shared" si="0"/>
        <v>58979</v>
      </c>
      <c r="C23" s="244">
        <v>5118</v>
      </c>
      <c r="D23" s="244">
        <v>4820</v>
      </c>
      <c r="E23" s="244">
        <v>4948</v>
      </c>
      <c r="F23" s="244">
        <v>4699</v>
      </c>
      <c r="G23" s="244">
        <v>4914</v>
      </c>
      <c r="H23" s="244">
        <v>4833</v>
      </c>
      <c r="I23" s="244">
        <v>4936</v>
      </c>
      <c r="J23" s="244">
        <v>4864</v>
      </c>
      <c r="K23" s="244">
        <v>4749</v>
      </c>
      <c r="L23" s="244">
        <v>4827</v>
      </c>
      <c r="M23" s="244">
        <v>4951</v>
      </c>
      <c r="N23" s="244">
        <v>5320</v>
      </c>
      <c r="O23" s="127"/>
    </row>
    <row r="24" spans="1:15" ht="15.95" customHeight="1" x14ac:dyDescent="0.15">
      <c r="A24" s="148" t="s">
        <v>34</v>
      </c>
      <c r="B24" s="675">
        <f t="shared" si="0"/>
        <v>23777</v>
      </c>
      <c r="C24" s="244">
        <v>1869</v>
      </c>
      <c r="D24" s="244">
        <v>1978</v>
      </c>
      <c r="E24" s="244">
        <v>1823</v>
      </c>
      <c r="F24" s="244">
        <v>1873</v>
      </c>
      <c r="G24" s="244">
        <v>2048</v>
      </c>
      <c r="H24" s="244">
        <v>2089</v>
      </c>
      <c r="I24" s="244">
        <v>2109</v>
      </c>
      <c r="J24" s="244">
        <v>1927</v>
      </c>
      <c r="K24" s="244">
        <v>1887</v>
      </c>
      <c r="L24" s="244">
        <v>1984</v>
      </c>
      <c r="M24" s="244">
        <v>1986</v>
      </c>
      <c r="N24" s="244">
        <v>2204</v>
      </c>
      <c r="O24" s="127"/>
    </row>
    <row r="25" spans="1:15" ht="15.95" customHeight="1" x14ac:dyDescent="0.15">
      <c r="A25" s="126" t="s">
        <v>35</v>
      </c>
      <c r="B25" s="675">
        <f t="shared" si="0"/>
        <v>33219</v>
      </c>
      <c r="C25" s="244">
        <v>2790</v>
      </c>
      <c r="D25" s="244">
        <v>2787</v>
      </c>
      <c r="E25" s="244">
        <v>2824</v>
      </c>
      <c r="F25" s="244">
        <v>2599</v>
      </c>
      <c r="G25" s="244">
        <v>2532</v>
      </c>
      <c r="H25" s="244">
        <v>2619</v>
      </c>
      <c r="I25" s="244">
        <v>2756</v>
      </c>
      <c r="J25" s="244">
        <v>2898</v>
      </c>
      <c r="K25" s="244">
        <v>2888</v>
      </c>
      <c r="L25" s="244">
        <v>2912</v>
      </c>
      <c r="M25" s="244">
        <v>2605</v>
      </c>
      <c r="N25" s="244">
        <v>3009</v>
      </c>
      <c r="O25" s="127"/>
    </row>
    <row r="26" spans="1:15" ht="15.95" customHeight="1" x14ac:dyDescent="0.15">
      <c r="A26" s="148" t="s">
        <v>36</v>
      </c>
      <c r="B26" s="675">
        <f t="shared" si="0"/>
        <v>3695</v>
      </c>
      <c r="C26" s="244">
        <v>331</v>
      </c>
      <c r="D26" s="244">
        <v>312</v>
      </c>
      <c r="E26" s="244">
        <v>280</v>
      </c>
      <c r="F26" s="244">
        <v>231</v>
      </c>
      <c r="G26" s="244">
        <v>251</v>
      </c>
      <c r="H26" s="244">
        <v>269</v>
      </c>
      <c r="I26" s="244">
        <v>302</v>
      </c>
      <c r="J26" s="244">
        <v>298</v>
      </c>
      <c r="K26" s="244">
        <v>342</v>
      </c>
      <c r="L26" s="244">
        <v>362</v>
      </c>
      <c r="M26" s="244">
        <v>352</v>
      </c>
      <c r="N26" s="244">
        <v>365</v>
      </c>
      <c r="O26" s="127"/>
    </row>
    <row r="27" spans="1:15" ht="15.95" customHeight="1" x14ac:dyDescent="0.15">
      <c r="A27" s="148" t="s">
        <v>37</v>
      </c>
      <c r="B27" s="675">
        <f t="shared" si="0"/>
        <v>5396</v>
      </c>
      <c r="C27" s="244">
        <v>375</v>
      </c>
      <c r="D27" s="244">
        <v>426</v>
      </c>
      <c r="E27" s="244">
        <v>438</v>
      </c>
      <c r="F27" s="244">
        <v>445</v>
      </c>
      <c r="G27" s="244">
        <v>434</v>
      </c>
      <c r="H27" s="244">
        <v>458</v>
      </c>
      <c r="I27" s="244">
        <v>460</v>
      </c>
      <c r="J27" s="244">
        <v>478</v>
      </c>
      <c r="K27" s="244">
        <v>466</v>
      </c>
      <c r="L27" s="244">
        <v>460</v>
      </c>
      <c r="M27" s="244">
        <v>458</v>
      </c>
      <c r="N27" s="244">
        <v>498</v>
      </c>
      <c r="O27" s="127"/>
    </row>
    <row r="28" spans="1:15" ht="15.95" customHeight="1" x14ac:dyDescent="0.15">
      <c r="A28" s="148" t="s">
        <v>38</v>
      </c>
      <c r="B28" s="675">
        <f t="shared" si="0"/>
        <v>98128</v>
      </c>
      <c r="C28" s="244">
        <v>7380</v>
      </c>
      <c r="D28" s="244">
        <v>7168</v>
      </c>
      <c r="E28" s="244">
        <v>8479</v>
      </c>
      <c r="F28" s="244">
        <v>8919</v>
      </c>
      <c r="G28" s="244">
        <v>8728</v>
      </c>
      <c r="H28" s="244">
        <v>8197</v>
      </c>
      <c r="I28" s="244">
        <v>9540</v>
      </c>
      <c r="J28" s="244">
        <v>8714</v>
      </c>
      <c r="K28" s="244">
        <v>7587</v>
      </c>
      <c r="L28" s="244">
        <v>7087</v>
      </c>
      <c r="M28" s="244">
        <v>7155</v>
      </c>
      <c r="N28" s="244">
        <v>9174</v>
      </c>
      <c r="O28" s="127"/>
    </row>
    <row r="29" spans="1:15" ht="15.95" customHeight="1" x14ac:dyDescent="0.15">
      <c r="A29" s="148" t="s">
        <v>39</v>
      </c>
      <c r="B29" s="675">
        <f t="shared" si="0"/>
        <v>35287.040000000001</v>
      </c>
      <c r="C29" s="244">
        <v>3291</v>
      </c>
      <c r="D29" s="244">
        <v>3182</v>
      </c>
      <c r="E29" s="244">
        <v>3112</v>
      </c>
      <c r="F29" s="244">
        <v>2999.3</v>
      </c>
      <c r="G29" s="244">
        <v>2952.74</v>
      </c>
      <c r="H29" s="244">
        <v>3009</v>
      </c>
      <c r="I29" s="244">
        <v>2940</v>
      </c>
      <c r="J29" s="244">
        <v>2806</v>
      </c>
      <c r="K29" s="244">
        <v>2748</v>
      </c>
      <c r="L29" s="244">
        <v>2730</v>
      </c>
      <c r="M29" s="244">
        <v>2730</v>
      </c>
      <c r="N29" s="244">
        <v>2787</v>
      </c>
      <c r="O29" s="127"/>
    </row>
    <row r="30" spans="1:15" ht="15.95" customHeight="1" x14ac:dyDescent="0.15">
      <c r="A30" s="124" t="s">
        <v>97</v>
      </c>
      <c r="B30" s="675">
        <f t="shared" si="0"/>
        <v>17699</v>
      </c>
      <c r="C30" s="244">
        <v>1604</v>
      </c>
      <c r="D30" s="244">
        <v>1578</v>
      </c>
      <c r="E30" s="244">
        <v>1526</v>
      </c>
      <c r="F30" s="244">
        <v>1482</v>
      </c>
      <c r="G30" s="244">
        <v>1453</v>
      </c>
      <c r="H30" s="244">
        <v>1482</v>
      </c>
      <c r="I30" s="244">
        <v>1453</v>
      </c>
      <c r="J30" s="244">
        <v>1423</v>
      </c>
      <c r="K30" s="244">
        <v>1399</v>
      </c>
      <c r="L30" s="244">
        <v>1406</v>
      </c>
      <c r="M30" s="244">
        <v>1433</v>
      </c>
      <c r="N30" s="244">
        <v>1460</v>
      </c>
      <c r="O30" s="127"/>
    </row>
    <row r="31" spans="1:15" ht="15.95" customHeight="1" x14ac:dyDescent="0.15">
      <c r="A31" s="124" t="s">
        <v>98</v>
      </c>
      <c r="B31" s="675">
        <f t="shared" si="0"/>
        <v>17588.04</v>
      </c>
      <c r="C31" s="244">
        <v>1687</v>
      </c>
      <c r="D31" s="244">
        <v>1604</v>
      </c>
      <c r="E31" s="244">
        <v>1586</v>
      </c>
      <c r="F31" s="244">
        <v>1517.3</v>
      </c>
      <c r="G31" s="244">
        <v>1499.74</v>
      </c>
      <c r="H31" s="244">
        <v>1527</v>
      </c>
      <c r="I31" s="244">
        <v>1487</v>
      </c>
      <c r="J31" s="244">
        <v>1383</v>
      </c>
      <c r="K31" s="244">
        <v>1349</v>
      </c>
      <c r="L31" s="244">
        <v>1324</v>
      </c>
      <c r="M31" s="244">
        <v>1297</v>
      </c>
      <c r="N31" s="244">
        <v>1327</v>
      </c>
      <c r="O31" s="127"/>
    </row>
    <row r="32" spans="1:15" ht="15.95" customHeight="1" x14ac:dyDescent="0.15">
      <c r="A32" s="148" t="s">
        <v>42</v>
      </c>
      <c r="B32" s="675">
        <f t="shared" si="0"/>
        <v>77093</v>
      </c>
      <c r="C32" s="244">
        <v>5298</v>
      </c>
      <c r="D32" s="244">
        <v>5827</v>
      </c>
      <c r="E32" s="244">
        <v>6336</v>
      </c>
      <c r="F32" s="244">
        <v>6930</v>
      </c>
      <c r="G32" s="244">
        <v>7512</v>
      </c>
      <c r="H32" s="244">
        <v>7965</v>
      </c>
      <c r="I32" s="244">
        <v>7710</v>
      </c>
      <c r="J32" s="244">
        <v>7057</v>
      </c>
      <c r="K32" s="244">
        <v>6450</v>
      </c>
      <c r="L32" s="244">
        <v>5856</v>
      </c>
      <c r="M32" s="244">
        <v>5321</v>
      </c>
      <c r="N32" s="244">
        <v>4831</v>
      </c>
      <c r="O32" s="127"/>
    </row>
    <row r="33" spans="1:15" ht="15.95" customHeight="1" x14ac:dyDescent="0.15">
      <c r="A33" s="148" t="s">
        <v>43</v>
      </c>
      <c r="B33" s="675">
        <f t="shared" si="0"/>
        <v>156710</v>
      </c>
      <c r="C33" s="244">
        <v>9100</v>
      </c>
      <c r="D33" s="244">
        <v>10915</v>
      </c>
      <c r="E33" s="244">
        <v>12060</v>
      </c>
      <c r="F33" s="244">
        <v>16055</v>
      </c>
      <c r="G33" s="244">
        <v>16800</v>
      </c>
      <c r="H33" s="244">
        <v>16855</v>
      </c>
      <c r="I33" s="244">
        <v>14860</v>
      </c>
      <c r="J33" s="244">
        <v>13800</v>
      </c>
      <c r="K33" s="244">
        <v>13190</v>
      </c>
      <c r="L33" s="244">
        <v>11800</v>
      </c>
      <c r="M33" s="244">
        <v>11090</v>
      </c>
      <c r="N33" s="244">
        <v>10185</v>
      </c>
      <c r="O33" s="127"/>
    </row>
    <row r="34" spans="1:15" ht="15.95" customHeight="1" x14ac:dyDescent="0.15">
      <c r="A34" s="126" t="s">
        <v>44</v>
      </c>
      <c r="B34" s="675">
        <f t="shared" si="0"/>
        <v>51424</v>
      </c>
      <c r="C34" s="244">
        <v>4455</v>
      </c>
      <c r="D34" s="244">
        <v>4350</v>
      </c>
      <c r="E34" s="244">
        <v>4559</v>
      </c>
      <c r="F34" s="244">
        <v>4263</v>
      </c>
      <c r="G34" s="244">
        <v>4002</v>
      </c>
      <c r="H34" s="244">
        <v>4312</v>
      </c>
      <c r="I34" s="244">
        <v>3998</v>
      </c>
      <c r="J34" s="244">
        <v>4452</v>
      </c>
      <c r="K34" s="244">
        <v>4288</v>
      </c>
      <c r="L34" s="244">
        <v>3988</v>
      </c>
      <c r="M34" s="244">
        <v>4582</v>
      </c>
      <c r="N34" s="244">
        <v>4175</v>
      </c>
      <c r="O34" s="127"/>
    </row>
    <row r="35" spans="1:15" ht="15.95" customHeight="1" x14ac:dyDescent="0.15">
      <c r="A35" s="126" t="s">
        <v>45</v>
      </c>
      <c r="B35" s="675">
        <f t="shared" si="0"/>
        <v>10379</v>
      </c>
      <c r="C35" s="244">
        <v>850</v>
      </c>
      <c r="D35" s="244">
        <v>804</v>
      </c>
      <c r="E35" s="244">
        <v>758</v>
      </c>
      <c r="F35" s="244">
        <v>758</v>
      </c>
      <c r="G35" s="244">
        <v>706</v>
      </c>
      <c r="H35" s="244">
        <v>708</v>
      </c>
      <c r="I35" s="244">
        <v>949</v>
      </c>
      <c r="J35" s="244">
        <v>903</v>
      </c>
      <c r="K35" s="244">
        <v>829</v>
      </c>
      <c r="L35" s="244">
        <v>984</v>
      </c>
      <c r="M35" s="244">
        <v>1012</v>
      </c>
      <c r="N35" s="244">
        <v>1118</v>
      </c>
      <c r="O35" s="127"/>
    </row>
    <row r="36" spans="1:15" ht="15.95" customHeight="1" x14ac:dyDescent="0.15">
      <c r="A36" s="126" t="s">
        <v>46</v>
      </c>
      <c r="B36" s="675">
        <f t="shared" si="0"/>
        <v>21472</v>
      </c>
      <c r="C36" s="244">
        <v>1460</v>
      </c>
      <c r="D36" s="244">
        <v>1526</v>
      </c>
      <c r="E36" s="244">
        <v>1735</v>
      </c>
      <c r="F36" s="244">
        <v>1734</v>
      </c>
      <c r="G36" s="244">
        <v>1461</v>
      </c>
      <c r="H36" s="244">
        <v>1367</v>
      </c>
      <c r="I36" s="244">
        <v>1592</v>
      </c>
      <c r="J36" s="244">
        <v>1918</v>
      </c>
      <c r="K36" s="244">
        <v>2213</v>
      </c>
      <c r="L36" s="244">
        <v>2051</v>
      </c>
      <c r="M36" s="244">
        <v>2028</v>
      </c>
      <c r="N36" s="244">
        <v>2387</v>
      </c>
      <c r="O36" s="127"/>
    </row>
    <row r="37" spans="1:15" ht="15.95" customHeight="1" thickBot="1" x14ac:dyDescent="0.2">
      <c r="A37" s="150" t="s">
        <v>47</v>
      </c>
      <c r="B37" s="676">
        <f t="shared" si="0"/>
        <v>11649</v>
      </c>
      <c r="C37" s="245">
        <v>904</v>
      </c>
      <c r="D37" s="245">
        <v>845</v>
      </c>
      <c r="E37" s="245">
        <v>975</v>
      </c>
      <c r="F37" s="245">
        <v>1033</v>
      </c>
      <c r="G37" s="245">
        <v>964</v>
      </c>
      <c r="H37" s="245">
        <v>993</v>
      </c>
      <c r="I37" s="245">
        <v>1045</v>
      </c>
      <c r="J37" s="245">
        <v>1029</v>
      </c>
      <c r="K37" s="245">
        <v>970</v>
      </c>
      <c r="L37" s="245">
        <v>995</v>
      </c>
      <c r="M37" s="245">
        <v>966</v>
      </c>
      <c r="N37" s="245">
        <v>930</v>
      </c>
      <c r="O37" s="127"/>
    </row>
    <row r="38" spans="1:15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5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5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5" ht="13.35" customHeight="1" x14ac:dyDescent="0.15">
      <c r="A41" s="11"/>
    </row>
    <row r="42" spans="1:15" ht="13.35" customHeight="1" x14ac:dyDescent="0.15">
      <c r="A42" s="70"/>
    </row>
    <row r="43" spans="1:15" ht="13.35" customHeight="1" x14ac:dyDescent="0.15">
      <c r="A43" s="70"/>
    </row>
    <row r="44" spans="1:15" ht="13.35" customHeight="1" x14ac:dyDescent="0.15">
      <c r="A44" s="22"/>
    </row>
    <row r="45" spans="1:15" ht="13.35" customHeight="1" x14ac:dyDescent="0.15">
      <c r="A45" s="30"/>
    </row>
    <row r="46" spans="1:15" ht="13.35" customHeight="1" x14ac:dyDescent="0.15">
      <c r="A46" s="22"/>
    </row>
    <row r="47" spans="1:15" ht="13.35" customHeight="1" x14ac:dyDescent="0.15">
      <c r="A47" s="70"/>
    </row>
    <row r="48" spans="1:15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Hoja61">
    <tabColor theme="9" tint="0.59999389629810485"/>
  </sheetPr>
  <dimension ref="A4:Z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2" style="126" customWidth="1"/>
    <col min="2" max="2" width="12" style="131" customWidth="1"/>
    <col min="3" max="14" width="9.25" style="131" customWidth="1"/>
    <col min="15" max="21" width="8" style="126" customWidth="1"/>
    <col min="22" max="16384" width="7" style="126"/>
  </cols>
  <sheetData>
    <row r="4" spans="1:26" ht="12.95" customHeight="1" x14ac:dyDescent="0.25">
      <c r="A4" s="235" t="s">
        <v>465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26" ht="12" customHeight="1" x14ac:dyDescent="0.15">
      <c r="A5" s="240" t="s">
        <v>218</v>
      </c>
      <c r="B5" s="233"/>
      <c r="C5" s="886"/>
      <c r="D5" s="886"/>
      <c r="E5" s="886"/>
      <c r="F5" s="886"/>
      <c r="G5" s="886"/>
      <c r="H5" s="886"/>
      <c r="I5" s="886"/>
      <c r="J5" s="886"/>
      <c r="K5" s="886"/>
      <c r="L5" s="886"/>
      <c r="M5" s="886"/>
      <c r="N5" s="886"/>
      <c r="O5" s="883"/>
      <c r="P5" s="883"/>
    </row>
    <row r="6" spans="1:26" ht="6" customHeight="1" thickBot="1" x14ac:dyDescent="0.2"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</row>
    <row r="7" spans="1:26" ht="18" customHeight="1" x14ac:dyDescent="0.15">
      <c r="A7" s="774" t="s">
        <v>16</v>
      </c>
      <c r="B7" s="778" t="s">
        <v>103</v>
      </c>
      <c r="C7" s="779" t="s">
        <v>53</v>
      </c>
      <c r="D7" s="779" t="s">
        <v>54</v>
      </c>
      <c r="E7" s="779" t="s">
        <v>55</v>
      </c>
      <c r="F7" s="779" t="s">
        <v>56</v>
      </c>
      <c r="G7" s="779" t="s">
        <v>57</v>
      </c>
      <c r="H7" s="779" t="s">
        <v>58</v>
      </c>
      <c r="I7" s="779" t="s">
        <v>59</v>
      </c>
      <c r="J7" s="779" t="s">
        <v>60</v>
      </c>
      <c r="K7" s="779" t="s">
        <v>61</v>
      </c>
      <c r="L7" s="779" t="s">
        <v>62</v>
      </c>
      <c r="M7" s="779" t="s">
        <v>63</v>
      </c>
      <c r="N7" s="779" t="s">
        <v>64</v>
      </c>
      <c r="O7" s="127"/>
      <c r="P7" s="127"/>
      <c r="Q7" s="127"/>
      <c r="R7" s="125"/>
      <c r="S7" s="127"/>
    </row>
    <row r="8" spans="1:26" ht="18" customHeight="1" x14ac:dyDescent="0.15">
      <c r="A8" s="680" t="s">
        <v>87</v>
      </c>
      <c r="B8" s="681">
        <f t="shared" ref="B8:B37" si="0">SUM(C8:N8)</f>
        <v>198722.99447876352</v>
      </c>
      <c r="C8" s="681">
        <f t="shared" ref="C8:N8" si="1">SUM(C9:C13,C17:C29,C32:C37)</f>
        <v>15197.980978857247</v>
      </c>
      <c r="D8" s="681">
        <f t="shared" si="1"/>
        <v>15757.6988776</v>
      </c>
      <c r="E8" s="681">
        <f t="shared" si="1"/>
        <v>16037.049540212996</v>
      </c>
      <c r="F8" s="681">
        <f t="shared" si="1"/>
        <v>17124.764814863709</v>
      </c>
      <c r="G8" s="681">
        <f t="shared" si="1"/>
        <v>17489.00613858414</v>
      </c>
      <c r="H8" s="681">
        <f t="shared" si="1"/>
        <v>17509.319313599997</v>
      </c>
      <c r="I8" s="681">
        <f t="shared" si="1"/>
        <v>17574.268389032033</v>
      </c>
      <c r="J8" s="681">
        <f t="shared" si="1"/>
        <v>17121.698460232197</v>
      </c>
      <c r="K8" s="681">
        <f t="shared" si="1"/>
        <v>16535.440423199994</v>
      </c>
      <c r="L8" s="681">
        <f t="shared" si="1"/>
        <v>15735.95698872188</v>
      </c>
      <c r="M8" s="681">
        <f t="shared" si="1"/>
        <v>16044.873043499998</v>
      </c>
      <c r="N8" s="681">
        <f t="shared" si="1"/>
        <v>16594.937510359337</v>
      </c>
      <c r="O8" s="127"/>
      <c r="P8" s="127"/>
      <c r="Q8" s="127"/>
      <c r="R8" s="125"/>
      <c r="S8" s="127"/>
    </row>
    <row r="9" spans="1:26" ht="15.95" customHeight="1" x14ac:dyDescent="0.15">
      <c r="A9" s="148" t="s">
        <v>19</v>
      </c>
      <c r="B9" s="675">
        <f t="shared" si="0"/>
        <v>495.65680000000003</v>
      </c>
      <c r="C9" s="244">
        <v>44.176200000000001</v>
      </c>
      <c r="D9" s="244">
        <v>40.687800000000003</v>
      </c>
      <c r="E9" s="244">
        <v>37.7196</v>
      </c>
      <c r="F9" s="244">
        <v>34.960499999999996</v>
      </c>
      <c r="G9" s="244">
        <v>38.209200000000003</v>
      </c>
      <c r="H9" s="244">
        <v>36.8934</v>
      </c>
      <c r="I9" s="244">
        <v>47.093400000000003</v>
      </c>
      <c r="J9" s="244">
        <v>42.783900000000003</v>
      </c>
      <c r="K9" s="244">
        <v>39.570900000000002</v>
      </c>
      <c r="L9" s="244">
        <v>41.886299999999999</v>
      </c>
      <c r="M9" s="244">
        <v>46.940400000000004</v>
      </c>
      <c r="N9" s="244">
        <v>44.735199999999999</v>
      </c>
      <c r="O9" s="154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5.95" customHeight="1" x14ac:dyDescent="0.15">
      <c r="A10" s="148" t="s">
        <v>20</v>
      </c>
      <c r="B10" s="675">
        <f t="shared" si="0"/>
        <v>7445.8715150988683</v>
      </c>
      <c r="C10" s="244">
        <v>546.23919999999998</v>
      </c>
      <c r="D10" s="244">
        <v>603.25379999999996</v>
      </c>
      <c r="E10" s="244">
        <v>611.70540000000005</v>
      </c>
      <c r="F10" s="244">
        <v>630.35329999999999</v>
      </c>
      <c r="G10" s="244">
        <v>645.72239999999999</v>
      </c>
      <c r="H10" s="244">
        <v>580.64170000000001</v>
      </c>
      <c r="I10" s="244">
        <v>596.84</v>
      </c>
      <c r="J10" s="244">
        <v>685.10230000000001</v>
      </c>
      <c r="K10" s="244">
        <v>657.74590000000001</v>
      </c>
      <c r="L10" s="244">
        <v>619.029</v>
      </c>
      <c r="M10" s="244">
        <v>685.04690000000005</v>
      </c>
      <c r="N10" s="244">
        <v>584.19161509886806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6" ht="15.95" customHeight="1" x14ac:dyDescent="0.15">
      <c r="A11" s="148" t="s">
        <v>21</v>
      </c>
      <c r="B11" s="675">
        <f t="shared" si="0"/>
        <v>2926.8525800000002</v>
      </c>
      <c r="C11" s="244">
        <v>270.45979999999997</v>
      </c>
      <c r="D11" s="244">
        <v>298.45870000000002</v>
      </c>
      <c r="E11" s="244">
        <v>259.77999999999997</v>
      </c>
      <c r="F11" s="244">
        <v>255.63128</v>
      </c>
      <c r="G11" s="244">
        <v>263.37400000000002</v>
      </c>
      <c r="H11" s="244">
        <v>259.64580000000001</v>
      </c>
      <c r="I11" s="244">
        <v>205.31700000000001</v>
      </c>
      <c r="J11" s="244">
        <v>228.33</v>
      </c>
      <c r="K11" s="244">
        <v>225.631</v>
      </c>
      <c r="L11" s="244">
        <v>223.34700000000001</v>
      </c>
      <c r="M11" s="244">
        <v>204.40600000000001</v>
      </c>
      <c r="N11" s="244">
        <v>232.47200000000001</v>
      </c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5.95" customHeight="1" x14ac:dyDescent="0.15">
      <c r="A12" s="126" t="s">
        <v>22</v>
      </c>
      <c r="B12" s="675">
        <f t="shared" si="0"/>
        <v>8992.5857916000004</v>
      </c>
      <c r="C12" s="244">
        <v>730.12834199999986</v>
      </c>
      <c r="D12" s="244">
        <v>724.4323101</v>
      </c>
      <c r="E12" s="244">
        <v>722.63375429999996</v>
      </c>
      <c r="F12" s="244">
        <v>726.38443710000013</v>
      </c>
      <c r="G12" s="244">
        <v>708.82824300000004</v>
      </c>
      <c r="H12" s="244">
        <v>726.06184169999995</v>
      </c>
      <c r="I12" s="244">
        <v>792.55787039999984</v>
      </c>
      <c r="J12" s="244">
        <v>815.25269190000006</v>
      </c>
      <c r="K12" s="244">
        <v>760.54115669999999</v>
      </c>
      <c r="L12" s="244">
        <v>786.93599760000006</v>
      </c>
      <c r="M12" s="244">
        <v>748.53784259999998</v>
      </c>
      <c r="N12" s="244">
        <v>750.29130420000001</v>
      </c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5.95" customHeight="1" x14ac:dyDescent="0.15">
      <c r="A13" s="148" t="s">
        <v>23</v>
      </c>
      <c r="B13" s="675">
        <f t="shared" si="0"/>
        <v>22449.99942</v>
      </c>
      <c r="C13" s="244">
        <v>1787.5343</v>
      </c>
      <c r="D13" s="244">
        <v>1813.0372199999999</v>
      </c>
      <c r="E13" s="244">
        <v>1695.3847000000001</v>
      </c>
      <c r="F13" s="244">
        <v>1794.2278999999999</v>
      </c>
      <c r="G13" s="244">
        <v>1902.5437999999999</v>
      </c>
      <c r="H13" s="244">
        <v>1940.944</v>
      </c>
      <c r="I13" s="244">
        <v>1887.0550000000001</v>
      </c>
      <c r="J13" s="244">
        <v>1896.674</v>
      </c>
      <c r="K13" s="244">
        <v>1934.4395</v>
      </c>
      <c r="L13" s="244">
        <v>1914.4489999999998</v>
      </c>
      <c r="M13" s="244">
        <v>2007.259</v>
      </c>
      <c r="N13" s="244">
        <v>1876.451</v>
      </c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5.95" customHeight="1" x14ac:dyDescent="0.15">
      <c r="A14" s="124" t="s">
        <v>94</v>
      </c>
      <c r="B14" s="675">
        <f t="shared" si="0"/>
        <v>11230.848720000002</v>
      </c>
      <c r="C14" s="244">
        <v>867.64269999999999</v>
      </c>
      <c r="D14" s="244">
        <v>896.42822000000001</v>
      </c>
      <c r="E14" s="244">
        <v>866.32500000000005</v>
      </c>
      <c r="F14" s="244">
        <v>872.63099999999997</v>
      </c>
      <c r="G14" s="244">
        <v>879.38940000000002</v>
      </c>
      <c r="H14" s="244">
        <v>910.34699999999998</v>
      </c>
      <c r="I14" s="244">
        <v>962.34699999999998</v>
      </c>
      <c r="J14" s="244">
        <v>987.34799999999996</v>
      </c>
      <c r="K14" s="244">
        <v>999.7364</v>
      </c>
      <c r="L14" s="244">
        <v>1024.3599999999999</v>
      </c>
      <c r="M14" s="244">
        <v>1013.647</v>
      </c>
      <c r="N14" s="244">
        <v>950.64700000000005</v>
      </c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5.95" customHeight="1" x14ac:dyDescent="0.15">
      <c r="A15" s="124" t="s">
        <v>95</v>
      </c>
      <c r="B15" s="675">
        <f t="shared" si="0"/>
        <v>6678.5787799999998</v>
      </c>
      <c r="C15" s="244">
        <v>580.56317999999999</v>
      </c>
      <c r="D15" s="244">
        <v>580.85419999999999</v>
      </c>
      <c r="E15" s="244">
        <v>520.69420000000002</v>
      </c>
      <c r="F15" s="244">
        <v>508.96420000000001</v>
      </c>
      <c r="G15" s="244">
        <v>521.39400000000001</v>
      </c>
      <c r="H15" s="244">
        <v>520.24800000000005</v>
      </c>
      <c r="I15" s="244">
        <v>522.39400000000001</v>
      </c>
      <c r="J15" s="244">
        <v>568.64800000000002</v>
      </c>
      <c r="K15" s="244">
        <v>585.38400000000001</v>
      </c>
      <c r="L15" s="244">
        <v>538.61699999999996</v>
      </c>
      <c r="M15" s="244">
        <v>650.47199999999998</v>
      </c>
      <c r="N15" s="244">
        <v>580.346</v>
      </c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5.95" customHeight="1" x14ac:dyDescent="0.15">
      <c r="A16" s="124" t="s">
        <v>96</v>
      </c>
      <c r="B16" s="675">
        <f t="shared" si="0"/>
        <v>4540.5719200000003</v>
      </c>
      <c r="C16" s="244">
        <v>339.32841999999999</v>
      </c>
      <c r="D16" s="244">
        <v>335.75479999999999</v>
      </c>
      <c r="E16" s="244">
        <v>308.3655</v>
      </c>
      <c r="F16" s="244">
        <v>412.6327</v>
      </c>
      <c r="G16" s="244">
        <v>501.7604</v>
      </c>
      <c r="H16" s="244">
        <v>510.34899999999999</v>
      </c>
      <c r="I16" s="244">
        <v>402.31400000000002</v>
      </c>
      <c r="J16" s="244">
        <v>340.678</v>
      </c>
      <c r="K16" s="244">
        <v>349.31909999999999</v>
      </c>
      <c r="L16" s="244">
        <v>351.47199999999998</v>
      </c>
      <c r="M16" s="244">
        <v>343.14</v>
      </c>
      <c r="N16" s="244">
        <v>345.45800000000003</v>
      </c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5.95" customHeight="1" x14ac:dyDescent="0.15">
      <c r="A17" s="148" t="s">
        <v>27</v>
      </c>
      <c r="B17" s="675">
        <f t="shared" si="0"/>
        <v>9282.945687899999</v>
      </c>
      <c r="C17" s="244">
        <v>804.60318809999978</v>
      </c>
      <c r="D17" s="244">
        <v>801.90668039999957</v>
      </c>
      <c r="E17" s="244">
        <v>730.02809129999991</v>
      </c>
      <c r="F17" s="244">
        <v>688.67827560000046</v>
      </c>
      <c r="G17" s="244">
        <v>725.25774509999985</v>
      </c>
      <c r="H17" s="244">
        <v>735.04506839999999</v>
      </c>
      <c r="I17" s="244">
        <v>760.65781919999949</v>
      </c>
      <c r="J17" s="244">
        <v>779.86341959999993</v>
      </c>
      <c r="K17" s="244">
        <v>800.19702270000005</v>
      </c>
      <c r="L17" s="244">
        <v>776.3388708</v>
      </c>
      <c r="M17" s="244">
        <v>797.43683130000022</v>
      </c>
      <c r="N17" s="244">
        <v>882.93267539999965</v>
      </c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ht="15.95" customHeight="1" x14ac:dyDescent="0.15">
      <c r="A18" s="126" t="s">
        <v>28</v>
      </c>
      <c r="B18" s="675">
        <f t="shared" si="0"/>
        <v>8649.1145003199999</v>
      </c>
      <c r="C18" s="244">
        <v>819.09829999999999</v>
      </c>
      <c r="D18" s="244">
        <v>871.11019999999996</v>
      </c>
      <c r="E18" s="244">
        <v>743.17349999999999</v>
      </c>
      <c r="F18" s="244">
        <v>819.99850000000004</v>
      </c>
      <c r="G18" s="244">
        <v>772.84207800000001</v>
      </c>
      <c r="H18" s="244">
        <v>830.12383</v>
      </c>
      <c r="I18" s="244">
        <v>630.14279999999997</v>
      </c>
      <c r="J18" s="244">
        <v>640.10469999999998</v>
      </c>
      <c r="K18" s="244">
        <v>642.21339999999998</v>
      </c>
      <c r="L18" s="244">
        <v>627.04359999999997</v>
      </c>
      <c r="M18" s="244">
        <v>628.11292000000003</v>
      </c>
      <c r="N18" s="244">
        <v>625.15067232000001</v>
      </c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5.95" customHeight="1" x14ac:dyDescent="0.15">
      <c r="A19" s="126" t="s">
        <v>29</v>
      </c>
      <c r="B19" s="675">
        <f t="shared" si="0"/>
        <v>21843.566627</v>
      </c>
      <c r="C19" s="244">
        <v>1796.4097699999998</v>
      </c>
      <c r="D19" s="244">
        <v>1804.4791949999999</v>
      </c>
      <c r="E19" s="244">
        <v>1751.3061359999999</v>
      </c>
      <c r="F19" s="244">
        <v>1787.8705860000002</v>
      </c>
      <c r="G19" s="244">
        <v>1814.3533560000001</v>
      </c>
      <c r="H19" s="244">
        <v>1818.2359350000002</v>
      </c>
      <c r="I19" s="244">
        <v>1987.0796460000001</v>
      </c>
      <c r="J19" s="244">
        <v>1884.437046</v>
      </c>
      <c r="K19" s="244">
        <v>1817.4877650000001</v>
      </c>
      <c r="L19" s="244">
        <v>1749.221256</v>
      </c>
      <c r="M19" s="244">
        <v>1734.6668760000002</v>
      </c>
      <c r="N19" s="244">
        <v>1898.0190600000001</v>
      </c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5.95" customHeight="1" x14ac:dyDescent="0.15">
      <c r="A20" s="148" t="s">
        <v>30</v>
      </c>
      <c r="B20" s="675">
        <f t="shared" si="0"/>
        <v>4533.9535500000002</v>
      </c>
      <c r="C20" s="244">
        <v>341.305566</v>
      </c>
      <c r="D20" s="244">
        <v>342.3526980000002</v>
      </c>
      <c r="E20" s="244">
        <v>333.98104799999999</v>
      </c>
      <c r="F20" s="244">
        <v>353.10584400000005</v>
      </c>
      <c r="G20" s="244">
        <v>356.50938000000002</v>
      </c>
      <c r="H20" s="244">
        <v>380.76344999999998</v>
      </c>
      <c r="I20" s="244">
        <v>403.44009</v>
      </c>
      <c r="J20" s="244">
        <v>431.68133999999981</v>
      </c>
      <c r="K20" s="244">
        <v>370.96328999999997</v>
      </c>
      <c r="L20" s="244">
        <v>382.38484200000011</v>
      </c>
      <c r="M20" s="244">
        <v>378.50873999999999</v>
      </c>
      <c r="N20" s="244">
        <v>458.95726200000001</v>
      </c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5.95" customHeight="1" x14ac:dyDescent="0.15">
      <c r="A21" s="148" t="s">
        <v>31</v>
      </c>
      <c r="B21" s="675">
        <f t="shared" si="0"/>
        <v>26629.627480320429</v>
      </c>
      <c r="C21" s="244">
        <v>1938.5376303539999</v>
      </c>
      <c r="D21" s="244">
        <v>2070.2710499999998</v>
      </c>
      <c r="E21" s="244">
        <v>2087.589120000001</v>
      </c>
      <c r="F21" s="244">
        <v>2274.38733</v>
      </c>
      <c r="G21" s="244">
        <v>2297.5148100000001</v>
      </c>
      <c r="H21" s="244">
        <v>2187.3874499999993</v>
      </c>
      <c r="I21" s="244">
        <v>2339.8713299999995</v>
      </c>
      <c r="J21" s="244">
        <v>2242.9718399999997</v>
      </c>
      <c r="K21" s="244">
        <v>2333.9957066999991</v>
      </c>
      <c r="L21" s="244">
        <v>2089.27184796643</v>
      </c>
      <c r="M21" s="244">
        <v>2357.2026753</v>
      </c>
      <c r="N21" s="244">
        <v>2410.6266900000001</v>
      </c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5.95" customHeight="1" x14ac:dyDescent="0.15">
      <c r="A22" s="148" t="s">
        <v>32</v>
      </c>
      <c r="B22" s="675">
        <f t="shared" si="0"/>
        <v>3758.2692116261592</v>
      </c>
      <c r="C22" s="244">
        <v>195.38597358415876</v>
      </c>
      <c r="D22" s="244">
        <v>202.831031</v>
      </c>
      <c r="E22" s="244">
        <v>274.34761199999997</v>
      </c>
      <c r="F22" s="244">
        <v>332.10500399999995</v>
      </c>
      <c r="G22" s="244">
        <v>377.07142314200001</v>
      </c>
      <c r="H22" s="244">
        <v>408.50764380000004</v>
      </c>
      <c r="I22" s="244">
        <v>464.8863106</v>
      </c>
      <c r="J22" s="244">
        <v>358.47775050000001</v>
      </c>
      <c r="K22" s="244">
        <v>237.335283</v>
      </c>
      <c r="L22" s="244">
        <v>214.88648000000001</v>
      </c>
      <c r="M22" s="244">
        <v>301.21120000000002</v>
      </c>
      <c r="N22" s="244">
        <v>391.2235</v>
      </c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5.95" customHeight="1" x14ac:dyDescent="0.15">
      <c r="A23" s="148" t="s">
        <v>33</v>
      </c>
      <c r="B23" s="675">
        <f t="shared" si="0"/>
        <v>8449.1363399999991</v>
      </c>
      <c r="C23" s="244">
        <v>703.80765000000008</v>
      </c>
      <c r="D23" s="244">
        <v>657.90918000000022</v>
      </c>
      <c r="E23" s="244">
        <v>735.02270999999962</v>
      </c>
      <c r="F23" s="244">
        <v>692.6605800000001</v>
      </c>
      <c r="G23" s="244">
        <v>732.21210000000019</v>
      </c>
      <c r="H23" s="244">
        <v>696.54473999999971</v>
      </c>
      <c r="I23" s="244">
        <v>717.74594999999977</v>
      </c>
      <c r="J23" s="244">
        <v>695.21924999999987</v>
      </c>
      <c r="K23" s="244">
        <v>670.45977000000028</v>
      </c>
      <c r="L23" s="244">
        <v>683.2791299999999</v>
      </c>
      <c r="M23" s="244">
        <v>704.37119999999993</v>
      </c>
      <c r="N23" s="244">
        <v>759.90407999999991</v>
      </c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5.95" customHeight="1" x14ac:dyDescent="0.15">
      <c r="A24" s="148" t="s">
        <v>34</v>
      </c>
      <c r="B24" s="675">
        <f t="shared" si="0"/>
        <v>2899.1983699999996</v>
      </c>
      <c r="C24" s="244">
        <v>231.42137</v>
      </c>
      <c r="D24" s="244">
        <v>248.364</v>
      </c>
      <c r="E24" s="244">
        <v>217.63589999999999</v>
      </c>
      <c r="F24" s="244">
        <v>228.63140000000001</v>
      </c>
      <c r="G24" s="244">
        <v>252.364</v>
      </c>
      <c r="H24" s="244">
        <v>253.184</v>
      </c>
      <c r="I24" s="244">
        <v>254.369</v>
      </c>
      <c r="J24" s="244">
        <v>230.60470000000001</v>
      </c>
      <c r="K24" s="244">
        <v>226.458</v>
      </c>
      <c r="L24" s="244">
        <v>243.40600000000001</v>
      </c>
      <c r="M24" s="244">
        <v>244.36799999999999</v>
      </c>
      <c r="N24" s="244">
        <v>268.392</v>
      </c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5.95" customHeight="1" x14ac:dyDescent="0.15">
      <c r="A25" s="126" t="s">
        <v>35</v>
      </c>
      <c r="B25" s="675">
        <f t="shared" si="0"/>
        <v>5481.4070000000002</v>
      </c>
      <c r="C25" s="244">
        <v>463.19299999999998</v>
      </c>
      <c r="D25" s="244">
        <v>453.37199999999996</v>
      </c>
      <c r="E25" s="244">
        <v>464.57799999999997</v>
      </c>
      <c r="F25" s="244">
        <v>430.94599999999997</v>
      </c>
      <c r="G25" s="244">
        <v>420.99799999999993</v>
      </c>
      <c r="H25" s="244">
        <v>438.11899999999991</v>
      </c>
      <c r="I25" s="244">
        <v>458.09699999999998</v>
      </c>
      <c r="J25" s="244">
        <v>482.55200000000002</v>
      </c>
      <c r="K25" s="244">
        <v>480.15799999999996</v>
      </c>
      <c r="L25" s="244">
        <v>485.29399999999998</v>
      </c>
      <c r="M25" s="244">
        <v>428.13</v>
      </c>
      <c r="N25" s="244">
        <v>475.96999999999997</v>
      </c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5.95" customHeight="1" x14ac:dyDescent="0.15">
      <c r="A26" s="148" t="s">
        <v>36</v>
      </c>
      <c r="B26" s="675">
        <f t="shared" si="0"/>
        <v>747.84553448578913</v>
      </c>
      <c r="C26" s="244">
        <v>72.454940099999988</v>
      </c>
      <c r="D26" s="244">
        <v>57.5015432</v>
      </c>
      <c r="E26" s="244">
        <v>61.914775999999996</v>
      </c>
      <c r="F26" s="244">
        <v>50.521714620299996</v>
      </c>
      <c r="G26" s="244">
        <v>52.201209342138398</v>
      </c>
      <c r="H26" s="244">
        <v>57.021616999999999</v>
      </c>
      <c r="I26" s="244">
        <v>58.574997000831601</v>
      </c>
      <c r="J26" s="244">
        <v>59.129293226599998</v>
      </c>
      <c r="K26" s="244">
        <v>67.984643000000005</v>
      </c>
      <c r="L26" s="244">
        <v>68.598756755449998</v>
      </c>
      <c r="M26" s="244">
        <v>68.998645999999994</v>
      </c>
      <c r="N26" s="244">
        <v>72.943398240469207</v>
      </c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5.95" customHeight="1" x14ac:dyDescent="0.15">
      <c r="A27" s="148" t="s">
        <v>37</v>
      </c>
      <c r="B27" s="675">
        <f t="shared" si="0"/>
        <v>1017.4038084090909</v>
      </c>
      <c r="C27" s="244">
        <v>70.683715909090878</v>
      </c>
      <c r="D27" s="244">
        <v>81.650999999999996</v>
      </c>
      <c r="E27" s="244">
        <v>83.568600000000004</v>
      </c>
      <c r="F27" s="244">
        <v>81.155228499999993</v>
      </c>
      <c r="G27" s="244">
        <v>83.404383999999993</v>
      </c>
      <c r="H27" s="244">
        <v>87.4191</v>
      </c>
      <c r="I27" s="244">
        <v>87.521100000000004</v>
      </c>
      <c r="J27" s="244">
        <v>89.265299999999996</v>
      </c>
      <c r="K27" s="244">
        <v>88.520699999999991</v>
      </c>
      <c r="L27" s="244">
        <v>81.317460000000011</v>
      </c>
      <c r="M27" s="244">
        <v>87.847499999999997</v>
      </c>
      <c r="N27" s="244">
        <v>95.049720000000008</v>
      </c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5.95" customHeight="1" x14ac:dyDescent="0.15">
      <c r="A28" s="148" t="s">
        <v>38</v>
      </c>
      <c r="B28" s="675">
        <f t="shared" si="0"/>
        <v>12583.076490000001</v>
      </c>
      <c r="C28" s="244">
        <v>947.77482000000009</v>
      </c>
      <c r="D28" s="244">
        <v>921.73524000000009</v>
      </c>
      <c r="E28" s="244">
        <v>1122.64617</v>
      </c>
      <c r="F28" s="244">
        <v>1174.3525200000001</v>
      </c>
      <c r="G28" s="244">
        <v>1151.2933800000001</v>
      </c>
      <c r="H28" s="244">
        <v>1056.4287900000002</v>
      </c>
      <c r="I28" s="244">
        <v>1217.9014199999999</v>
      </c>
      <c r="J28" s="244">
        <v>1119.17409</v>
      </c>
      <c r="K28" s="244">
        <v>945.22176000000002</v>
      </c>
      <c r="L28" s="244">
        <v>884.14161000000001</v>
      </c>
      <c r="M28" s="244">
        <v>890.37890999999991</v>
      </c>
      <c r="N28" s="244">
        <v>1152.0277800000001</v>
      </c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5.95" customHeight="1" x14ac:dyDescent="0.15">
      <c r="A29" s="148" t="s">
        <v>39</v>
      </c>
      <c r="B29" s="675">
        <f t="shared" si="0"/>
        <v>4072.6174980000005</v>
      </c>
      <c r="C29" s="244">
        <v>371.7704</v>
      </c>
      <c r="D29" s="244">
        <v>356.88400000000001</v>
      </c>
      <c r="E29" s="244">
        <v>353.72859799999998</v>
      </c>
      <c r="F29" s="244">
        <v>347.89299999999997</v>
      </c>
      <c r="G29" s="244">
        <v>344.29110000000003</v>
      </c>
      <c r="H29" s="244">
        <v>346.71199999999999</v>
      </c>
      <c r="I29" s="244">
        <v>342.71090000000004</v>
      </c>
      <c r="J29" s="244">
        <v>326.08100000000002</v>
      </c>
      <c r="K29" s="244">
        <v>320.98900000000003</v>
      </c>
      <c r="L29" s="244">
        <v>320.28179999999998</v>
      </c>
      <c r="M29" s="244">
        <v>319.5247</v>
      </c>
      <c r="N29" s="244">
        <v>321.75099999999998</v>
      </c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5.95" customHeight="1" x14ac:dyDescent="0.15">
      <c r="A30" s="124" t="s">
        <v>97</v>
      </c>
      <c r="B30" s="675">
        <f t="shared" si="0"/>
        <v>2058.5345000000002</v>
      </c>
      <c r="C30" s="244">
        <v>188.34870000000001</v>
      </c>
      <c r="D30" s="244">
        <v>181.32</v>
      </c>
      <c r="E30" s="244">
        <v>178.86529999999999</v>
      </c>
      <c r="F30" s="244">
        <v>176.26499999999999</v>
      </c>
      <c r="G30" s="244">
        <v>170.80609999999999</v>
      </c>
      <c r="H30" s="244">
        <v>172.31399999999999</v>
      </c>
      <c r="I30" s="244">
        <v>171.05690000000001</v>
      </c>
      <c r="J30" s="244">
        <v>165.38399999999999</v>
      </c>
      <c r="K30" s="244">
        <v>162.34100000000001</v>
      </c>
      <c r="L30" s="244">
        <v>162.63480000000001</v>
      </c>
      <c r="M30" s="244">
        <v>163.8347</v>
      </c>
      <c r="N30" s="244">
        <v>165.364</v>
      </c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5.95" customHeight="1" x14ac:dyDescent="0.15">
      <c r="A31" s="124" t="s">
        <v>98</v>
      </c>
      <c r="B31" s="675">
        <f t="shared" si="0"/>
        <v>2014.0829979999999</v>
      </c>
      <c r="C31" s="244">
        <v>183.42169999999999</v>
      </c>
      <c r="D31" s="244">
        <v>175.56399999999999</v>
      </c>
      <c r="E31" s="244">
        <v>174.86329799999999</v>
      </c>
      <c r="F31" s="244">
        <v>171.62799999999999</v>
      </c>
      <c r="G31" s="244">
        <v>173.48500000000001</v>
      </c>
      <c r="H31" s="244">
        <v>174.398</v>
      </c>
      <c r="I31" s="244">
        <v>171.654</v>
      </c>
      <c r="J31" s="244">
        <v>160.697</v>
      </c>
      <c r="K31" s="244">
        <v>158.648</v>
      </c>
      <c r="L31" s="244">
        <v>157.64699999999999</v>
      </c>
      <c r="M31" s="244">
        <v>155.69</v>
      </c>
      <c r="N31" s="244">
        <v>156.387</v>
      </c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5.95" customHeight="1" x14ac:dyDescent="0.15">
      <c r="A32" s="148" t="s">
        <v>42</v>
      </c>
      <c r="B32" s="675">
        <f t="shared" si="0"/>
        <v>11984.620049999996</v>
      </c>
      <c r="C32" s="244">
        <v>800.4603000000003</v>
      </c>
      <c r="D32" s="244">
        <v>895.29224999999985</v>
      </c>
      <c r="E32" s="244">
        <v>989.64224999999954</v>
      </c>
      <c r="F32" s="244">
        <v>1102.92345</v>
      </c>
      <c r="G32" s="244">
        <v>1205.6909999999998</v>
      </c>
      <c r="H32" s="244">
        <v>1280.6635499999998</v>
      </c>
      <c r="I32" s="244">
        <v>1231.4051999999997</v>
      </c>
      <c r="J32" s="244">
        <v>1108.3345499999996</v>
      </c>
      <c r="K32" s="244">
        <v>990.08085000000028</v>
      </c>
      <c r="L32" s="244">
        <v>882.96299999999985</v>
      </c>
      <c r="M32" s="244">
        <v>785.89979999999991</v>
      </c>
      <c r="N32" s="244">
        <v>711.26385000000005</v>
      </c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5.95" customHeight="1" x14ac:dyDescent="0.15">
      <c r="A33" s="148" t="s">
        <v>43</v>
      </c>
      <c r="B33" s="675">
        <f t="shared" si="0"/>
        <v>22610.584999999999</v>
      </c>
      <c r="C33" s="244">
        <v>1303.385</v>
      </c>
      <c r="D33" s="244">
        <v>1578.0549999999998</v>
      </c>
      <c r="E33" s="244">
        <v>1762.6699999999998</v>
      </c>
      <c r="F33" s="244">
        <v>2354.835</v>
      </c>
      <c r="G33" s="244">
        <v>2461.1149999999998</v>
      </c>
      <c r="H33" s="244">
        <v>2465.1849999999999</v>
      </c>
      <c r="I33" s="244">
        <v>2152.4650000000001</v>
      </c>
      <c r="J33" s="244">
        <v>1986.2299999999996</v>
      </c>
      <c r="K33" s="244">
        <v>1880.1450000000002</v>
      </c>
      <c r="L33" s="244">
        <v>1660.1050000000002</v>
      </c>
      <c r="M33" s="244">
        <v>1563.895</v>
      </c>
      <c r="N33" s="244">
        <v>1442.5</v>
      </c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5.95" customHeight="1" x14ac:dyDescent="0.15">
      <c r="A34" s="126" t="s">
        <v>44</v>
      </c>
      <c r="B34" s="675">
        <f t="shared" si="0"/>
        <v>5698.2259550932158</v>
      </c>
      <c r="C34" s="244">
        <v>501.94485000000003</v>
      </c>
      <c r="D34" s="244">
        <v>487.21449999999999</v>
      </c>
      <c r="E34" s="244">
        <v>498.39675041300001</v>
      </c>
      <c r="F34" s="244">
        <v>469.54052584341002</v>
      </c>
      <c r="G34" s="244">
        <v>436.67325</v>
      </c>
      <c r="H34" s="244">
        <v>479.94999000000001</v>
      </c>
      <c r="I34" s="244">
        <v>427.119092131206</v>
      </c>
      <c r="J34" s="244">
        <v>475.12283340559998</v>
      </c>
      <c r="K34" s="244">
        <v>478.94647680000003</v>
      </c>
      <c r="L34" s="244">
        <v>428.8646</v>
      </c>
      <c r="M34" s="244">
        <v>490.42219999999998</v>
      </c>
      <c r="N34" s="244">
        <v>524.03088649999995</v>
      </c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5.95" customHeight="1" x14ac:dyDescent="0.15">
      <c r="A35" s="126" t="s">
        <v>45</v>
      </c>
      <c r="B35" s="675">
        <f t="shared" si="0"/>
        <v>1550.2587299999998</v>
      </c>
      <c r="C35" s="244">
        <v>125.36667000000001</v>
      </c>
      <c r="D35" s="244">
        <v>117.32447999999999</v>
      </c>
      <c r="E35" s="244">
        <v>116.19432000000003</v>
      </c>
      <c r="F35" s="244">
        <v>112.31934000000001</v>
      </c>
      <c r="G35" s="244">
        <v>110.14878000000003</v>
      </c>
      <c r="H35" s="244">
        <v>109.33890000000001</v>
      </c>
      <c r="I35" s="244">
        <v>138.94745999999998</v>
      </c>
      <c r="J35" s="244">
        <v>132.52145999999999</v>
      </c>
      <c r="K35" s="244">
        <v>123.53781000000002</v>
      </c>
      <c r="L35" s="244">
        <v>147.99894</v>
      </c>
      <c r="M35" s="244">
        <v>154.66923000000006</v>
      </c>
      <c r="N35" s="244">
        <v>161.89133999999996</v>
      </c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5.95" customHeight="1" x14ac:dyDescent="0.15">
      <c r="A36" s="126" t="s">
        <v>46</v>
      </c>
      <c r="B36" s="675">
        <f t="shared" si="0"/>
        <v>2732.7375900000002</v>
      </c>
      <c r="C36" s="244">
        <v>186.15051</v>
      </c>
      <c r="D36" s="244">
        <v>194.565</v>
      </c>
      <c r="E36" s="244">
        <v>221.21250000000001</v>
      </c>
      <c r="F36" s="244">
        <v>216.1431</v>
      </c>
      <c r="G36" s="244">
        <v>186.2775</v>
      </c>
      <c r="H36" s="244">
        <v>174.29249999999999</v>
      </c>
      <c r="I36" s="244">
        <v>202.98</v>
      </c>
      <c r="J36" s="244">
        <v>244.54500000000002</v>
      </c>
      <c r="K36" s="244">
        <v>282.15750000000003</v>
      </c>
      <c r="L36" s="244">
        <v>261.5025</v>
      </c>
      <c r="M36" s="244">
        <v>258.56898000000001</v>
      </c>
      <c r="N36" s="244">
        <v>304.34250000000003</v>
      </c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5.95" customHeight="1" thickBot="1" x14ac:dyDescent="0.2">
      <c r="A37" s="150" t="s">
        <v>47</v>
      </c>
      <c r="B37" s="676">
        <f t="shared" si="0"/>
        <v>1887.4389489099999</v>
      </c>
      <c r="C37" s="245">
        <v>145.68948280999999</v>
      </c>
      <c r="D37" s="245">
        <v>135.0099999</v>
      </c>
      <c r="E37" s="245">
        <v>162.1900042</v>
      </c>
      <c r="F37" s="245">
        <v>165.13999920000001</v>
      </c>
      <c r="G37" s="245">
        <v>150.11000000000001</v>
      </c>
      <c r="H37" s="245">
        <v>160.21000770000003</v>
      </c>
      <c r="I37" s="245">
        <v>169.49000369999999</v>
      </c>
      <c r="J37" s="245">
        <v>167.23999560000001</v>
      </c>
      <c r="K37" s="245">
        <v>160.65998930000001</v>
      </c>
      <c r="L37" s="245">
        <v>163.4099976</v>
      </c>
      <c r="M37" s="245">
        <v>158.46949230000001</v>
      </c>
      <c r="N37" s="245">
        <v>149.81997659999999</v>
      </c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26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26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26" ht="13.35" customHeight="1" x14ac:dyDescent="0.15">
      <c r="A41" s="11"/>
    </row>
    <row r="42" spans="1:26" ht="13.35" customHeight="1" x14ac:dyDescent="0.15">
      <c r="A42" s="70"/>
    </row>
    <row r="43" spans="1:26" ht="13.35" customHeight="1" x14ac:dyDescent="0.15">
      <c r="A43" s="70"/>
    </row>
    <row r="44" spans="1:26" ht="13.35" customHeight="1" x14ac:dyDescent="0.15">
      <c r="A44" s="22"/>
    </row>
    <row r="45" spans="1:26" ht="13.35" customHeight="1" x14ac:dyDescent="0.15">
      <c r="A45" s="30"/>
    </row>
    <row r="46" spans="1:26" ht="13.35" customHeight="1" x14ac:dyDescent="0.15">
      <c r="A46" s="22"/>
    </row>
    <row r="47" spans="1:26" ht="13.35" customHeight="1" x14ac:dyDescent="0.15">
      <c r="A47" s="70"/>
    </row>
    <row r="48" spans="1:26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Hoja62">
    <tabColor theme="9" tint="0.59999389629810485"/>
  </sheetPr>
  <dimension ref="A4:AF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2" style="126" customWidth="1"/>
    <col min="2" max="2" width="12" style="131" customWidth="1"/>
    <col min="3" max="14" width="9.25" style="131" customWidth="1"/>
    <col min="15" max="21" width="8" style="126" customWidth="1"/>
    <col min="22" max="16384" width="7" style="126"/>
  </cols>
  <sheetData>
    <row r="4" spans="1:32" ht="12.95" customHeight="1" x14ac:dyDescent="0.25">
      <c r="A4" s="235" t="s">
        <v>466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32" ht="12" customHeight="1" x14ac:dyDescent="0.15">
      <c r="A5" s="238" t="s">
        <v>402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32" ht="6" customHeight="1" thickBot="1" x14ac:dyDescent="0.2"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</row>
    <row r="7" spans="1:32" ht="18" customHeight="1" x14ac:dyDescent="0.15">
      <c r="A7" s="774" t="s">
        <v>16</v>
      </c>
      <c r="B7" s="778" t="s">
        <v>103</v>
      </c>
      <c r="C7" s="779" t="s">
        <v>53</v>
      </c>
      <c r="D7" s="779" t="s">
        <v>54</v>
      </c>
      <c r="E7" s="779" t="s">
        <v>55</v>
      </c>
      <c r="F7" s="779" t="s">
        <v>56</v>
      </c>
      <c r="G7" s="779" t="s">
        <v>57</v>
      </c>
      <c r="H7" s="779" t="s">
        <v>58</v>
      </c>
      <c r="I7" s="779" t="s">
        <v>59</v>
      </c>
      <c r="J7" s="779" t="s">
        <v>60</v>
      </c>
      <c r="K7" s="779" t="s">
        <v>61</v>
      </c>
      <c r="L7" s="779" t="s">
        <v>62</v>
      </c>
      <c r="M7" s="779" t="s">
        <v>63</v>
      </c>
      <c r="N7" s="779" t="s">
        <v>64</v>
      </c>
      <c r="P7" s="148"/>
      <c r="Q7" s="125"/>
      <c r="R7" s="125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5"/>
      <c r="AF7" s="127"/>
    </row>
    <row r="8" spans="1:32" ht="18" customHeight="1" x14ac:dyDescent="0.15">
      <c r="A8" s="680" t="s">
        <v>87</v>
      </c>
      <c r="B8" s="687">
        <f>('C-60'!B8/'C-59'!B8)*1000</f>
        <v>147.84128095960236</v>
      </c>
      <c r="C8" s="687">
        <f>('C-60'!C8/'C-59'!C8)*1000</f>
        <v>146.21034940120109</v>
      </c>
      <c r="D8" s="687">
        <f>('C-60'!D8/'C-59'!D8)*1000</f>
        <v>147.13620375737656</v>
      </c>
      <c r="E8" s="687">
        <f>('C-60'!E8/'C-59'!E8)*1000</f>
        <v>147.76864799833893</v>
      </c>
      <c r="F8" s="687">
        <f>('C-60'!F8/'C-59'!F8)*1000</f>
        <v>148.95076176739101</v>
      </c>
      <c r="G8" s="687">
        <f>('C-60'!G8/'C-59'!G8)*1000</f>
        <v>149.48106131075366</v>
      </c>
      <c r="H8" s="687">
        <f>('C-60'!H8/'C-59'!H8)*1000</f>
        <v>148.47339766808841</v>
      </c>
      <c r="I8" s="687">
        <f>('C-60'!I8/'C-59'!I8)*1000</f>
        <v>147.69658026399108</v>
      </c>
      <c r="J8" s="687">
        <f>('C-60'!J8/'C-59'!J8)*1000</f>
        <v>148.12054761302326</v>
      </c>
      <c r="K8" s="687">
        <f>('C-60'!K8/'C-59'!K8)*1000</f>
        <v>148.04871149305353</v>
      </c>
      <c r="L8" s="687">
        <f>('C-60'!L8/'C-59'!L8)*1000</f>
        <v>146.60408648808047</v>
      </c>
      <c r="M8" s="687">
        <f>('C-60'!M8/'C-59'!M8)*1000</f>
        <v>146.82216527575699</v>
      </c>
      <c r="N8" s="687">
        <f>('C-60'!N8/'C-59'!N8)*1000</f>
        <v>148.42177708118189</v>
      </c>
      <c r="P8" s="148"/>
      <c r="Q8" s="125"/>
      <c r="R8" s="125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5"/>
      <c r="AF8" s="127"/>
    </row>
    <row r="9" spans="1:32" ht="15.95" customHeight="1" x14ac:dyDescent="0.15">
      <c r="A9" s="148" t="s">
        <v>19</v>
      </c>
      <c r="B9" s="688">
        <f>('C-60'!B9/'C-59'!B9)*1000</f>
        <v>140.41269121813033</v>
      </c>
      <c r="C9" s="250">
        <f>('C-60'!C9/'C-59'!C9)*1000</f>
        <v>142.04565916398715</v>
      </c>
      <c r="D9" s="250">
        <f>('C-60'!D9/'C-59'!D9)*1000</f>
        <v>140.30275862068967</v>
      </c>
      <c r="E9" s="250">
        <f>('C-60'!E9/'C-59'!E9)*1000</f>
        <v>139.70222222222222</v>
      </c>
      <c r="F9" s="250">
        <f>('C-60'!F9/'C-59'!F9)*1000</f>
        <v>139.28486055776889</v>
      </c>
      <c r="G9" s="250">
        <f>('C-60'!G9/'C-59'!G9)*1000</f>
        <v>138.94254545454547</v>
      </c>
      <c r="H9" s="250">
        <f>('C-60'!H9/'C-59'!H9)*1000</f>
        <v>138.17752808988766</v>
      </c>
      <c r="I9" s="250">
        <f>('C-60'!I9/'C-59'!I9)*1000</f>
        <v>154.40459016393444</v>
      </c>
      <c r="J9" s="250">
        <f>('C-60'!J9/'C-59'!J9)*1000</f>
        <v>142.61300000000003</v>
      </c>
      <c r="K9" s="250">
        <f>('C-60'!K9/'C-59'!K9)*1000</f>
        <v>140.82170818505338</v>
      </c>
      <c r="L9" s="250">
        <f>('C-60'!L9/'C-59'!L9)*1000</f>
        <v>139.62099999999998</v>
      </c>
      <c r="M9" s="250">
        <f>('C-60'!M9/'C-59'!M9)*1000</f>
        <v>141.81389728096678</v>
      </c>
      <c r="N9" s="250">
        <f>('C-60'!N9/'C-59'!N9)*1000</f>
        <v>128.18108882521489</v>
      </c>
      <c r="O9" s="154"/>
      <c r="P9" s="148"/>
      <c r="Q9" s="125"/>
      <c r="R9" s="125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5"/>
      <c r="AF9" s="127"/>
    </row>
    <row r="10" spans="1:32" ht="15.95" customHeight="1" x14ac:dyDescent="0.15">
      <c r="A10" s="148" t="s">
        <v>20</v>
      </c>
      <c r="B10" s="688">
        <f>('C-60'!B10/'C-59'!B10)*1000</f>
        <v>152.01236401373532</v>
      </c>
      <c r="C10" s="250">
        <f>('C-60'!C10/'C-59'!C10)*1000</f>
        <v>147.55245813074015</v>
      </c>
      <c r="D10" s="250">
        <f>('C-60'!D10/'C-59'!D10)*1000</f>
        <v>145.85440038684717</v>
      </c>
      <c r="E10" s="250">
        <f>('C-60'!E10/'C-59'!E10)*1000</f>
        <v>143.42135828847296</v>
      </c>
      <c r="F10" s="250">
        <f>('C-60'!F10/'C-59'!F10)*1000</f>
        <v>151.38167627281459</v>
      </c>
      <c r="G10" s="250">
        <f>('C-60'!G10/'C-59'!G10)*1000</f>
        <v>149.54201018990273</v>
      </c>
      <c r="H10" s="250">
        <f>('C-60'!H10/'C-59'!H10)*1000</f>
        <v>146.9978987341772</v>
      </c>
      <c r="I10" s="250">
        <f>('C-60'!I10/'C-59'!I10)*1000</f>
        <v>143.57469328842916</v>
      </c>
      <c r="J10" s="250">
        <f>('C-60'!J10/'C-59'!J10)*1000</f>
        <v>168.24712671905698</v>
      </c>
      <c r="K10" s="250">
        <f>('C-60'!K10/'C-59'!K10)*1000</f>
        <v>166.59435705181312</v>
      </c>
      <c r="L10" s="250">
        <f>('C-60'!L10/'C-59'!L10)*1000</f>
        <v>150.89382268195163</v>
      </c>
      <c r="M10" s="250">
        <f>('C-60'!M10/'C-59'!M10)*1000</f>
        <v>151.92878687070305</v>
      </c>
      <c r="N10" s="250">
        <f>('C-60'!N10/'C-59'!N10)*1000</f>
        <v>159.68862979906581</v>
      </c>
      <c r="P10" s="148"/>
      <c r="Q10" s="125"/>
      <c r="R10" s="125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5"/>
      <c r="AF10" s="127"/>
    </row>
    <row r="11" spans="1:32" ht="15.95" customHeight="1" x14ac:dyDescent="0.15">
      <c r="A11" s="148" t="s">
        <v>21</v>
      </c>
      <c r="B11" s="688">
        <f>('C-60'!B11/'C-59'!B11)*1000</f>
        <v>145.79298942984948</v>
      </c>
      <c r="C11" s="250">
        <f>('C-60'!C11/'C-59'!C11)*1000</f>
        <v>138.69733333333332</v>
      </c>
      <c r="D11" s="250">
        <f>('C-60'!D11/'C-59'!D11)*1000</f>
        <v>139.85880974695408</v>
      </c>
      <c r="E11" s="250">
        <f>('C-60'!E11/'C-59'!E11)*1000</f>
        <v>140.72589382448535</v>
      </c>
      <c r="F11" s="250">
        <f>('C-60'!F11/'C-59'!F11)*1000</f>
        <v>141.85975582685904</v>
      </c>
      <c r="G11" s="250">
        <f>('C-60'!G11/'C-59'!G11)*1000</f>
        <v>140.58610013878513</v>
      </c>
      <c r="H11" s="250">
        <f>('C-60'!H11/'C-59'!H11)*1000</f>
        <v>143.76843853820597</v>
      </c>
      <c r="I11" s="250">
        <f>('C-60'!I11/'C-59'!I11)*1000</f>
        <v>146.86480686695279</v>
      </c>
      <c r="J11" s="250">
        <f>('C-60'!J11/'C-59'!J11)*1000</f>
        <v>158.78303198887346</v>
      </c>
      <c r="K11" s="250">
        <f>('C-60'!K11/'C-59'!K11)*1000</f>
        <v>157.89433170048986</v>
      </c>
      <c r="L11" s="250">
        <f>('C-60'!L11/'C-59'!L11)*1000</f>
        <v>158.62713068181819</v>
      </c>
      <c r="M11" s="250">
        <f>('C-60'!M11/'C-59'!M11)*1000</f>
        <v>147.37274693583274</v>
      </c>
      <c r="N11" s="250">
        <f>('C-60'!N11/'C-59'!N11)*1000</f>
        <v>144.93266832917706</v>
      </c>
      <c r="P11" s="148"/>
      <c r="Q11" s="125"/>
      <c r="R11" s="125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5"/>
      <c r="AF11" s="127"/>
    </row>
    <row r="12" spans="1:32" ht="15.95" customHeight="1" x14ac:dyDescent="0.15">
      <c r="A12" s="126" t="s">
        <v>22</v>
      </c>
      <c r="B12" s="688">
        <f>('C-60'!B12/'C-59'!B12)*1000</f>
        <v>143.26019645377644</v>
      </c>
      <c r="C12" s="250">
        <f>('C-60'!C12/'C-59'!C12)*1000</f>
        <v>145.32809355095537</v>
      </c>
      <c r="D12" s="250">
        <f>('C-60'!D12/'C-59'!D12)*1000</f>
        <v>144.19432923964968</v>
      </c>
      <c r="E12" s="250">
        <f>('C-60'!E12/'C-59'!E12)*1000</f>
        <v>142.78477658565501</v>
      </c>
      <c r="F12" s="250">
        <f>('C-60'!F12/'C-59'!F12)*1000</f>
        <v>142.2609551703878</v>
      </c>
      <c r="G12" s="250">
        <f>('C-60'!G12/'C-59'!G12)*1000</f>
        <v>139.94634610069104</v>
      </c>
      <c r="H12" s="250">
        <f>('C-60'!H12/'C-59'!H12)*1000</f>
        <v>140.90080374539102</v>
      </c>
      <c r="I12" s="250">
        <f>('C-60'!I12/'C-59'!I12)*1000</f>
        <v>142.85469906272527</v>
      </c>
      <c r="J12" s="250">
        <f>('C-60'!J12/'C-59'!J12)*1000</f>
        <v>142.55161599930057</v>
      </c>
      <c r="K12" s="250">
        <f>('C-60'!K12/'C-59'!K12)*1000</f>
        <v>141.68054334947837</v>
      </c>
      <c r="L12" s="250">
        <f>('C-60'!L12/'C-59'!L12)*1000</f>
        <v>145.70190660988709</v>
      </c>
      <c r="M12" s="250">
        <f>('C-60'!M12/'C-59'!M12)*1000</f>
        <v>144.31036101792944</v>
      </c>
      <c r="N12" s="250">
        <f>('C-60'!N12/'C-59'!N12)*1000</f>
        <v>146.68451695014664</v>
      </c>
      <c r="P12" s="148"/>
      <c r="Q12" s="125"/>
      <c r="R12" s="125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5"/>
      <c r="AF12" s="127"/>
    </row>
    <row r="13" spans="1:32" ht="15.95" customHeight="1" x14ac:dyDescent="0.15">
      <c r="A13" s="148" t="s">
        <v>23</v>
      </c>
      <c r="B13" s="688">
        <f>('C-60'!B13/'C-59'!B13)*1000</f>
        <v>134.93613475582271</v>
      </c>
      <c r="C13" s="250">
        <f>('C-60'!C13/'C-59'!C13)*1000</f>
        <v>126.65870474031036</v>
      </c>
      <c r="D13" s="250">
        <f>('C-60'!D13/'C-59'!D13)*1000</f>
        <v>130.58464563526363</v>
      </c>
      <c r="E13" s="250">
        <f>('C-60'!E13/'C-59'!E13)*1000</f>
        <v>131.0898244800124</v>
      </c>
      <c r="F13" s="250">
        <f>('C-60'!F13/'C-59'!F13)*1000</f>
        <v>136.23598329536827</v>
      </c>
      <c r="G13" s="250">
        <f>('C-60'!G13/'C-59'!G13)*1000</f>
        <v>135.9154022003143</v>
      </c>
      <c r="H13" s="250">
        <f>('C-60'!H13/'C-59'!H13)*1000</f>
        <v>134.07087103681704</v>
      </c>
      <c r="I13" s="250">
        <f>('C-60'!I13/'C-59'!I13)*1000</f>
        <v>134.96316692890861</v>
      </c>
      <c r="J13" s="250">
        <f>('C-60'!J13/'C-59'!J13)*1000</f>
        <v>137.00332273909274</v>
      </c>
      <c r="K13" s="250">
        <f>('C-60'!K13/'C-59'!K13)*1000</f>
        <v>137.31115133446906</v>
      </c>
      <c r="L13" s="250">
        <f>('C-60'!L13/'C-59'!L13)*1000</f>
        <v>135.85360488220266</v>
      </c>
      <c r="M13" s="250">
        <f>('C-60'!M13/'C-59'!M13)*1000</f>
        <v>138.20290553566511</v>
      </c>
      <c r="N13" s="250">
        <f>('C-60'!N13/'C-59'!N13)*1000</f>
        <v>141.40550113036926</v>
      </c>
      <c r="P13" s="148"/>
      <c r="Q13" s="125"/>
      <c r="R13" s="125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5"/>
      <c r="AF13" s="127"/>
    </row>
    <row r="14" spans="1:32" ht="15.95" customHeight="1" x14ac:dyDescent="0.15">
      <c r="A14" s="124" t="s">
        <v>94</v>
      </c>
      <c r="B14" s="688">
        <f>('C-60'!B14/'C-59'!B14)*1000</f>
        <v>128.010220894978</v>
      </c>
      <c r="C14" s="250">
        <f>('C-60'!C14/'C-59'!C14)*1000</f>
        <v>117.26486011623193</v>
      </c>
      <c r="D14" s="250">
        <f>('C-60'!D14/'C-59'!D14)*1000</f>
        <v>123.66232859704787</v>
      </c>
      <c r="E14" s="250">
        <f>('C-60'!E14/'C-59'!E14)*1000</f>
        <v>123.70769670141368</v>
      </c>
      <c r="F14" s="250">
        <f>('C-60'!F14/'C-59'!F14)*1000</f>
        <v>129.48968689716574</v>
      </c>
      <c r="G14" s="250">
        <f>('C-60'!G14/'C-59'!G14)*1000</f>
        <v>128.86714536928486</v>
      </c>
      <c r="H14" s="250">
        <f>('C-60'!H14/'C-59'!H14)*1000</f>
        <v>125.23689640940982</v>
      </c>
      <c r="I14" s="250">
        <f>('C-60'!I14/'C-59'!I14)*1000</f>
        <v>129.46952778151484</v>
      </c>
      <c r="J14" s="250">
        <f>('C-60'!J14/'C-59'!J14)*1000</f>
        <v>131.13932793199629</v>
      </c>
      <c r="K14" s="250">
        <f>('C-60'!K14/'C-59'!K14)*1000</f>
        <v>130.54797597283888</v>
      </c>
      <c r="L14" s="250">
        <f>('C-60'!L14/'C-59'!L14)*1000</f>
        <v>130.89189879887553</v>
      </c>
      <c r="M14" s="250">
        <f>('C-60'!M14/'C-59'!M14)*1000</f>
        <v>130.10486458734439</v>
      </c>
      <c r="N14" s="250">
        <f>('C-60'!N14/'C-59'!N14)*1000</f>
        <v>135.53564299971484</v>
      </c>
      <c r="P14" s="148"/>
      <c r="Q14" s="125"/>
      <c r="R14" s="125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5"/>
      <c r="AF14" s="127"/>
    </row>
    <row r="15" spans="1:32" ht="15.95" customHeight="1" x14ac:dyDescent="0.15">
      <c r="A15" s="124" t="s">
        <v>95</v>
      </c>
      <c r="B15" s="688">
        <f>('C-60'!B15/'C-59'!B15)*1000</f>
        <v>134.90988162572719</v>
      </c>
      <c r="C15" s="250">
        <f>('C-60'!C15/'C-59'!C15)*1000</f>
        <v>129.07140506891952</v>
      </c>
      <c r="D15" s="250">
        <f>('C-60'!D15/'C-59'!D15)*1000</f>
        <v>130.61709017315042</v>
      </c>
      <c r="E15" s="250">
        <f>('C-60'!E15/'C-59'!E15)*1000</f>
        <v>132.93188664794485</v>
      </c>
      <c r="F15" s="250">
        <f>('C-60'!F15/'C-59'!F15)*1000</f>
        <v>133.34141996332198</v>
      </c>
      <c r="G15" s="250">
        <f>('C-60'!G15/'C-59'!G15)*1000</f>
        <v>130.83914680050188</v>
      </c>
      <c r="H15" s="250">
        <f>('C-60'!H15/'C-59'!H15)*1000</f>
        <v>133.70547417116424</v>
      </c>
      <c r="I15" s="250">
        <f>('C-60'!I15/'C-59'!I15)*1000</f>
        <v>133.26377551020408</v>
      </c>
      <c r="J15" s="250">
        <f>('C-60'!J15/'C-59'!J15)*1000</f>
        <v>136.82579403272376</v>
      </c>
      <c r="K15" s="250">
        <f>('C-60'!K15/'C-59'!K15)*1000</f>
        <v>138.12741859367628</v>
      </c>
      <c r="L15" s="250">
        <f>('C-60'!L15/'C-59'!L15)*1000</f>
        <v>132.76238599950702</v>
      </c>
      <c r="M15" s="250">
        <f>('C-60'!M15/'C-59'!M15)*1000</f>
        <v>143.30733641771315</v>
      </c>
      <c r="N15" s="250">
        <f>('C-60'!N15/'C-59'!N15)*1000</f>
        <v>143.68556573409262</v>
      </c>
      <c r="P15" s="148"/>
      <c r="Q15" s="125"/>
      <c r="R15" s="125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5"/>
      <c r="AF15" s="127"/>
    </row>
    <row r="16" spans="1:32" ht="15.95" customHeight="1" x14ac:dyDescent="0.15">
      <c r="A16" s="124" t="s">
        <v>96</v>
      </c>
      <c r="B16" s="688">
        <f>('C-60'!B16/'C-59'!B16)*1000</f>
        <v>155.83525826269008</v>
      </c>
      <c r="C16" s="250">
        <f>('C-60'!C16/'C-59'!C16)*1000</f>
        <v>153.12654332129964</v>
      </c>
      <c r="D16" s="250">
        <f>('C-60'!D16/'C-59'!D16)*1000</f>
        <v>153.4528336380256</v>
      </c>
      <c r="E16" s="250">
        <f>('C-60'!E16/'C-59'!E16)*1000</f>
        <v>153.18703427719822</v>
      </c>
      <c r="F16" s="250">
        <f>('C-60'!F16/'C-59'!F16)*1000</f>
        <v>157.85489671002296</v>
      </c>
      <c r="G16" s="250">
        <f>('C-60'!G16/'C-59'!G16)*1000</f>
        <v>157.34098463468172</v>
      </c>
      <c r="H16" s="250">
        <f>('C-60'!H16/'C-59'!H16)*1000</f>
        <v>153.85860717515828</v>
      </c>
      <c r="I16" s="250">
        <f>('C-60'!I16/'C-59'!I16)*1000</f>
        <v>153.02928870292888</v>
      </c>
      <c r="J16" s="250">
        <f>('C-60'!J16/'C-59'!J16)*1000</f>
        <v>157.79434923575729</v>
      </c>
      <c r="K16" s="250">
        <f>('C-60'!K16/'C-59'!K16)*1000</f>
        <v>159.36090328467154</v>
      </c>
      <c r="L16" s="250">
        <f>('C-60'!L16/'C-59'!L16)*1000</f>
        <v>159.10909913988232</v>
      </c>
      <c r="M16" s="250">
        <f>('C-60'!M16/'C-59'!M16)*1000</f>
        <v>156.3992707383774</v>
      </c>
      <c r="N16" s="250">
        <f>('C-60'!N16/'C-59'!N16)*1000</f>
        <v>155.82228236355436</v>
      </c>
      <c r="P16" s="148"/>
      <c r="Q16" s="125"/>
      <c r="R16" s="125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5"/>
      <c r="AF16" s="127"/>
    </row>
    <row r="17" spans="1:32" ht="15.95" customHeight="1" x14ac:dyDescent="0.15">
      <c r="A17" s="148" t="s">
        <v>27</v>
      </c>
      <c r="B17" s="688">
        <f>('C-60'!B17/'C-59'!B17)*1000</f>
        <v>145.99958617061432</v>
      </c>
      <c r="C17" s="250">
        <f>('C-60'!C17/'C-59'!C17)*1000</f>
        <v>147.63361249541279</v>
      </c>
      <c r="D17" s="250">
        <f>('C-60'!D17/'C-59'!D17)*1000</f>
        <v>149.66530055991035</v>
      </c>
      <c r="E17" s="250">
        <f>('C-60'!E17/'C-59'!E17)*1000</f>
        <v>146.94607312801929</v>
      </c>
      <c r="F17" s="250">
        <f>('C-60'!F17/'C-59'!F17)*1000</f>
        <v>146.03016870229018</v>
      </c>
      <c r="G17" s="250">
        <f>('C-60'!G17/'C-59'!G17)*1000</f>
        <v>147.50004984746795</v>
      </c>
      <c r="H17" s="250">
        <f>('C-60'!H17/'C-59'!H17)*1000</f>
        <v>146.77417500000001</v>
      </c>
      <c r="I17" s="250">
        <f>('C-60'!I17/'C-59'!I17)*1000</f>
        <v>145.02532301239265</v>
      </c>
      <c r="J17" s="250">
        <f>('C-60'!J17/'C-59'!J17)*1000</f>
        <v>144.76766653053647</v>
      </c>
      <c r="K17" s="250">
        <f>('C-60'!K17/'C-59'!K17)*1000</f>
        <v>144.80583110749188</v>
      </c>
      <c r="L17" s="250">
        <f>('C-60'!L17/'C-59'!L17)*1000</f>
        <v>143.92637575083424</v>
      </c>
      <c r="M17" s="250">
        <f>('C-60'!M17/'C-59'!M17)*1000</f>
        <v>144.07169490514909</v>
      </c>
      <c r="N17" s="250">
        <f>('C-60'!N17/'C-59'!N17)*1000</f>
        <v>145.26697522211248</v>
      </c>
      <c r="P17" s="148"/>
      <c r="Q17" s="125"/>
      <c r="R17" s="125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5"/>
      <c r="AF17" s="127"/>
    </row>
    <row r="18" spans="1:32" ht="15.95" customHeight="1" x14ac:dyDescent="0.15">
      <c r="A18" s="126" t="s">
        <v>28</v>
      </c>
      <c r="B18" s="688">
        <f>('C-60'!B18/'C-59'!B18)*1000</f>
        <v>137.42058978248781</v>
      </c>
      <c r="C18" s="250">
        <f>('C-60'!C18/'C-59'!C18)*1000</f>
        <v>139.89723313407342</v>
      </c>
      <c r="D18" s="250">
        <f>('C-60'!D18/'C-59'!D18)*1000</f>
        <v>144.65463301228826</v>
      </c>
      <c r="E18" s="250">
        <f>('C-60'!E18/'C-59'!E18)*1000</f>
        <v>141.01963946869071</v>
      </c>
      <c r="F18" s="250">
        <f>('C-60'!F18/'C-59'!F18)*1000</f>
        <v>140.45880438506339</v>
      </c>
      <c r="G18" s="250">
        <f>('C-60'!G18/'C-59'!G18)*1000</f>
        <v>141.28740000000002</v>
      </c>
      <c r="H18" s="250">
        <f>('C-60'!H18/'C-59'!H18)*1000</f>
        <v>142.75560275150474</v>
      </c>
      <c r="I18" s="250">
        <f>('C-60'!I18/'C-59'!I18)*1000</f>
        <v>129.97995049504948</v>
      </c>
      <c r="J18" s="250">
        <f>('C-60'!J18/'C-59'!J18)*1000</f>
        <v>127.99534093181364</v>
      </c>
      <c r="K18" s="250">
        <f>('C-60'!K18/'C-59'!K18)*1000</f>
        <v>133.82233798708063</v>
      </c>
      <c r="L18" s="250">
        <f>('C-60'!L18/'C-59'!L18)*1000</f>
        <v>132.45534431770173</v>
      </c>
      <c r="M18" s="250">
        <f>('C-60'!M18/'C-59'!M18)*1000</f>
        <v>131.92877966813697</v>
      </c>
      <c r="N18" s="250">
        <f>('C-60'!N18/'C-59'!N18)*1000</f>
        <v>138.12431999999998</v>
      </c>
      <c r="P18" s="148"/>
      <c r="Q18" s="125"/>
      <c r="R18" s="125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5"/>
      <c r="AF18" s="127"/>
    </row>
    <row r="19" spans="1:32" ht="15.95" customHeight="1" x14ac:dyDescent="0.15">
      <c r="A19" s="126" t="s">
        <v>29</v>
      </c>
      <c r="B19" s="688">
        <f>('C-60'!B19/'C-59'!B19)*1000</f>
        <v>198.24446727776012</v>
      </c>
      <c r="C19" s="250">
        <f>('C-60'!C19/'C-59'!C19)*1000</f>
        <v>205.16329031521241</v>
      </c>
      <c r="D19" s="250">
        <f>('C-60'!D19/'C-59'!D19)*1000</f>
        <v>197.96809599561161</v>
      </c>
      <c r="E19" s="250">
        <f>('C-60'!E19/'C-59'!E19)*1000</f>
        <v>197.28581007096992</v>
      </c>
      <c r="F19" s="250">
        <f>('C-60'!F19/'C-59'!F19)*1000</f>
        <v>198.54198622987232</v>
      </c>
      <c r="G19" s="250">
        <f>('C-60'!G19/'C-59'!G19)*1000</f>
        <v>198.63732822421724</v>
      </c>
      <c r="H19" s="250">
        <f>('C-60'!H19/'C-59'!H19)*1000</f>
        <v>198.04334331772139</v>
      </c>
      <c r="I19" s="250">
        <f>('C-60'!I19/'C-59'!I19)*1000</f>
        <v>196.08048608644168</v>
      </c>
      <c r="J19" s="250">
        <f>('C-60'!J19/'C-59'!J19)*1000</f>
        <v>199.07427065286288</v>
      </c>
      <c r="K19" s="250">
        <f>('C-60'!K19/'C-59'!K19)*1000</f>
        <v>197.48861947191133</v>
      </c>
      <c r="L19" s="250">
        <f>('C-60'!L19/'C-59'!L19)*1000</f>
        <v>195.18201919214462</v>
      </c>
      <c r="M19" s="250">
        <f>('C-60'!M19/'C-59'!M19)*1000</f>
        <v>198.31563690408143</v>
      </c>
      <c r="N19" s="250">
        <f>('C-60'!N19/'C-59'!N19)*1000</f>
        <v>197.60739823008851</v>
      </c>
      <c r="P19" s="148"/>
      <c r="Q19" s="125"/>
      <c r="R19" s="125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5"/>
      <c r="AF19" s="127"/>
    </row>
    <row r="20" spans="1:32" ht="15.95" customHeight="1" x14ac:dyDescent="0.15">
      <c r="A20" s="148" t="s">
        <v>30</v>
      </c>
      <c r="B20" s="688">
        <f>('C-60'!B20/'C-59'!B20)*1000</f>
        <v>128.98872119487908</v>
      </c>
      <c r="C20" s="250">
        <f>('C-60'!C20/'C-59'!C20)*1000</f>
        <v>127.5431860986547</v>
      </c>
      <c r="D20" s="250">
        <f>('C-60'!D20/'C-59'!D20)*1000</f>
        <v>127.83894622852881</v>
      </c>
      <c r="E20" s="250">
        <f>('C-60'!E20/'C-59'!E20)*1000</f>
        <v>127.57106493506492</v>
      </c>
      <c r="F20" s="250">
        <f>('C-60'!F20/'C-59'!F20)*1000</f>
        <v>127.89056283955091</v>
      </c>
      <c r="G20" s="250">
        <f>('C-60'!G20/'C-59'!G20)*1000</f>
        <v>127.55255098389983</v>
      </c>
      <c r="H20" s="250">
        <f>('C-60'!H20/'C-59'!H20)*1000</f>
        <v>128.76680757524517</v>
      </c>
      <c r="I20" s="250">
        <f>('C-60'!I20/'C-59'!I20)*1000</f>
        <v>129.93239613526569</v>
      </c>
      <c r="J20" s="250">
        <f>('C-60'!J20/'C-59'!J20)*1000</f>
        <v>129.01414823670049</v>
      </c>
      <c r="K20" s="250">
        <f>('C-60'!K20/'C-59'!K20)*1000</f>
        <v>126.22092208234092</v>
      </c>
      <c r="L20" s="250">
        <f>('C-60'!L20/'C-59'!L20)*1000</f>
        <v>129.4902952929225</v>
      </c>
      <c r="M20" s="250">
        <f>('C-60'!M20/'C-59'!M20)*1000</f>
        <v>126.00157789613847</v>
      </c>
      <c r="N20" s="250">
        <f>('C-60'!N20/'C-59'!N20)*1000</f>
        <v>138.32346654611214</v>
      </c>
      <c r="P20" s="148"/>
      <c r="Q20" s="125"/>
      <c r="R20" s="125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5"/>
      <c r="AF20" s="127"/>
    </row>
    <row r="21" spans="1:32" ht="15.95" customHeight="1" x14ac:dyDescent="0.15">
      <c r="A21" s="148" t="s">
        <v>31</v>
      </c>
      <c r="B21" s="688">
        <f>('C-60'!B21/'C-59'!B21)*1000</f>
        <v>166.43933273532105</v>
      </c>
      <c r="C21" s="250">
        <f>('C-60'!C21/'C-59'!C21)*1000</f>
        <v>166.24111399999998</v>
      </c>
      <c r="D21" s="250">
        <f>('C-60'!D21/'C-59'!D21)*1000</f>
        <v>168.94655214623793</v>
      </c>
      <c r="E21" s="250">
        <f>('C-60'!E21/'C-59'!E21)*1000</f>
        <v>168.58508600500693</v>
      </c>
      <c r="F21" s="250">
        <f>('C-60'!F21/'C-59'!F21)*1000</f>
        <v>167.87624224977856</v>
      </c>
      <c r="G21" s="250">
        <f>('C-60'!G21/'C-59'!G21)*1000</f>
        <v>167.35976180069932</v>
      </c>
      <c r="H21" s="250">
        <f>('C-60'!H21/'C-59'!H21)*1000</f>
        <v>166.08864464692476</v>
      </c>
      <c r="I21" s="250">
        <f>('C-60'!I21/'C-59'!I21)*1000</f>
        <v>165.12853422724061</v>
      </c>
      <c r="J21" s="250">
        <f>('C-60'!J21/'C-59'!J21)*1000</f>
        <v>163.68472889148359</v>
      </c>
      <c r="K21" s="250">
        <f>('C-60'!K21/'C-59'!K21)*1000</f>
        <v>165.89634705380618</v>
      </c>
      <c r="L21" s="250">
        <f>('C-60'!L21/'C-59'!L21)*1000</f>
        <v>165.7494524368449</v>
      </c>
      <c r="M21" s="250">
        <f>('C-60'!M21/'C-59'!M21)*1000</f>
        <v>166.49263139567736</v>
      </c>
      <c r="N21" s="250">
        <f>('C-60'!N21/'C-59'!N21)*1000</f>
        <v>165.71297793359454</v>
      </c>
      <c r="P21" s="148"/>
      <c r="Q21" s="125"/>
      <c r="R21" s="125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5"/>
      <c r="AF21" s="127"/>
    </row>
    <row r="22" spans="1:32" ht="15.95" customHeight="1" x14ac:dyDescent="0.15">
      <c r="A22" s="148" t="s">
        <v>32</v>
      </c>
      <c r="B22" s="688">
        <f>('C-60'!B22/'C-59'!B22)*1000</f>
        <v>160.80908868367462</v>
      </c>
      <c r="C22" s="250">
        <f>('C-60'!C22/'C-59'!C22)*1000</f>
        <v>159.23877227722798</v>
      </c>
      <c r="D22" s="250">
        <f>('C-60'!D22/'C-59'!D22)*1000</f>
        <v>160.84935051546393</v>
      </c>
      <c r="E22" s="250">
        <f>('C-60'!E22/'C-59'!E22)*1000</f>
        <v>160.43719999999996</v>
      </c>
      <c r="F22" s="250">
        <f>('C-60'!F22/'C-59'!F22)*1000</f>
        <v>160.43719999999996</v>
      </c>
      <c r="G22" s="250">
        <f>('C-60'!G22/'C-59'!G22)*1000</f>
        <v>177.86387884056603</v>
      </c>
      <c r="H22" s="250">
        <f>('C-60'!H22/'C-59'!H22)*1000</f>
        <v>165.32077855119388</v>
      </c>
      <c r="I22" s="250">
        <f>('C-60'!I22/'C-59'!I22)*1000</f>
        <v>160.30562434482758</v>
      </c>
      <c r="J22" s="250">
        <f>('C-60'!J22/'C-59'!J22)*1000</f>
        <v>164.96905223193741</v>
      </c>
      <c r="K22" s="250">
        <f>('C-60'!K22/'C-59'!K22)*1000</f>
        <v>165.73692946927375</v>
      </c>
      <c r="L22" s="250">
        <f>('C-60'!L22/'C-59'!L22)*1000</f>
        <v>159.29316530763529</v>
      </c>
      <c r="M22" s="250">
        <f>('C-60'!M22/'C-59'!M22)*1000</f>
        <v>158.36550998948476</v>
      </c>
      <c r="N22" s="250">
        <f>('C-60'!N22/'C-59'!N22)*1000</f>
        <v>141.95337445573296</v>
      </c>
      <c r="P22" s="148"/>
      <c r="Q22" s="125"/>
      <c r="R22" s="125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5"/>
      <c r="AF22" s="127"/>
    </row>
    <row r="23" spans="1:32" ht="15.95" customHeight="1" x14ac:dyDescent="0.15">
      <c r="A23" s="148" t="s">
        <v>33</v>
      </c>
      <c r="B23" s="688">
        <f>('C-60'!B23/'C-59'!B23)*1000</f>
        <v>143.25669034741179</v>
      </c>
      <c r="C23" s="250">
        <f>('C-60'!C23/'C-59'!C23)*1000</f>
        <v>137.51614888628373</v>
      </c>
      <c r="D23" s="250">
        <f>('C-60'!D23/'C-59'!D23)*1000</f>
        <v>136.49568049792535</v>
      </c>
      <c r="E23" s="250">
        <f>('C-60'!E23/'C-59'!E23)*1000</f>
        <v>148.54945634599832</v>
      </c>
      <c r="F23" s="250">
        <f>('C-60'!F23/'C-59'!F23)*1000</f>
        <v>147.4059544583954</v>
      </c>
      <c r="G23" s="250">
        <f>('C-60'!G23/'C-59'!G23)*1000</f>
        <v>149.00531135531139</v>
      </c>
      <c r="H23" s="250">
        <f>('C-60'!H23/'C-59'!H23)*1000</f>
        <v>144.12264432029789</v>
      </c>
      <c r="I23" s="250">
        <f>('C-60'!I23/'C-59'!I23)*1000</f>
        <v>145.41044367909234</v>
      </c>
      <c r="J23" s="250">
        <f>('C-60'!J23/'C-59'!J23)*1000</f>
        <v>142.93158922697367</v>
      </c>
      <c r="K23" s="250">
        <f>('C-60'!K23/'C-59'!K23)*1000</f>
        <v>141.17914718888193</v>
      </c>
      <c r="L23" s="250">
        <f>('C-60'!L23/'C-59'!L23)*1000</f>
        <v>141.55357986326908</v>
      </c>
      <c r="M23" s="250">
        <f>('C-60'!M23/'C-59'!M23)*1000</f>
        <v>142.26847101595635</v>
      </c>
      <c r="N23" s="250">
        <f>('C-60'!N23/'C-59'!N23)*1000</f>
        <v>142.83911278195487</v>
      </c>
      <c r="P23" s="148"/>
      <c r="Q23" s="125"/>
      <c r="R23" s="125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5"/>
      <c r="AF23" s="127"/>
    </row>
    <row r="24" spans="1:32" ht="15.95" customHeight="1" x14ac:dyDescent="0.15">
      <c r="A24" s="148" t="s">
        <v>34</v>
      </c>
      <c r="B24" s="688">
        <f>('C-60'!B24/'C-59'!B24)*1000</f>
        <v>121.93289187029481</v>
      </c>
      <c r="C24" s="250">
        <f>('C-60'!C24/'C-59'!C24)*1000</f>
        <v>123.82095773140716</v>
      </c>
      <c r="D24" s="250">
        <f>('C-60'!D24/'C-59'!D24)*1000</f>
        <v>125.56319514661274</v>
      </c>
      <c r="E24" s="250">
        <f>('C-60'!E24/'C-59'!E24)*1000</f>
        <v>119.38337904552934</v>
      </c>
      <c r="F24" s="250">
        <f>('C-60'!F24/'C-59'!F24)*1000</f>
        <v>122.06695141484251</v>
      </c>
      <c r="G24" s="250">
        <f>('C-60'!G24/'C-59'!G24)*1000</f>
        <v>123.224609375</v>
      </c>
      <c r="H24" s="250">
        <f>('C-60'!H24/'C-59'!H24)*1000</f>
        <v>121.19865964576353</v>
      </c>
      <c r="I24" s="250">
        <f>('C-60'!I24/'C-59'!I24)*1000</f>
        <v>120.61119013750593</v>
      </c>
      <c r="J24" s="250">
        <f>('C-60'!J24/'C-59'!J24)*1000</f>
        <v>119.67031655422937</v>
      </c>
      <c r="K24" s="250">
        <f>('C-60'!K24/'C-59'!K24)*1000</f>
        <v>120.00953895071542</v>
      </c>
      <c r="L24" s="250">
        <f>('C-60'!L24/'C-59'!L24)*1000</f>
        <v>122.68447580645162</v>
      </c>
      <c r="M24" s="250">
        <f>('C-60'!M24/'C-59'!M24)*1000</f>
        <v>123.04531722054381</v>
      </c>
      <c r="N24" s="250">
        <f>('C-60'!N24/'C-59'!N24)*1000</f>
        <v>121.77495462794919</v>
      </c>
      <c r="P24" s="148"/>
      <c r="Q24" s="125"/>
      <c r="R24" s="125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5"/>
      <c r="AF24" s="127"/>
    </row>
    <row r="25" spans="1:32" ht="15.95" customHeight="1" x14ac:dyDescent="0.15">
      <c r="A25" s="126" t="s">
        <v>35</v>
      </c>
      <c r="B25" s="688">
        <f>('C-60'!B25/'C-59'!B25)*1000</f>
        <v>165.00818808513202</v>
      </c>
      <c r="C25" s="250">
        <f>('C-60'!C25/'C-59'!C25)*1000</f>
        <v>166.0189964157706</v>
      </c>
      <c r="D25" s="250">
        <f>('C-60'!D25/'C-59'!D25)*1000</f>
        <v>162.67384284176535</v>
      </c>
      <c r="E25" s="250">
        <f>('C-60'!E25/'C-59'!E25)*1000</f>
        <v>164.51062322946174</v>
      </c>
      <c r="F25" s="250">
        <f>('C-60'!F25/'C-59'!F25)*1000</f>
        <v>165.81223547518275</v>
      </c>
      <c r="G25" s="250">
        <f>('C-60'!G25/'C-59'!G25)*1000</f>
        <v>166.27093206951025</v>
      </c>
      <c r="H25" s="250">
        <f>('C-60'!H25/'C-59'!H25)*1000</f>
        <v>167.28484154257347</v>
      </c>
      <c r="I25" s="250">
        <f>('C-60'!I25/'C-59'!I25)*1000</f>
        <v>166.21806966618286</v>
      </c>
      <c r="J25" s="250">
        <f>('C-60'!J25/'C-59'!J25)*1000</f>
        <v>166.51207729468601</v>
      </c>
      <c r="K25" s="250">
        <f>('C-60'!K25/'C-59'!K25)*1000</f>
        <v>166.2596952908587</v>
      </c>
      <c r="L25" s="250">
        <f>('C-60'!L25/'C-59'!L25)*1000</f>
        <v>166.65315934065933</v>
      </c>
      <c r="M25" s="250">
        <f>('C-60'!M25/'C-59'!M25)*1000</f>
        <v>164.34932821497119</v>
      </c>
      <c r="N25" s="250">
        <f>('C-60'!N25/'C-59'!N25)*1000</f>
        <v>158.18212030574941</v>
      </c>
      <c r="P25" s="148"/>
      <c r="Q25" s="125"/>
      <c r="R25" s="125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5"/>
      <c r="AF25" s="127"/>
    </row>
    <row r="26" spans="1:32" ht="15.95" customHeight="1" x14ac:dyDescent="0.15">
      <c r="A26" s="148" t="s">
        <v>36</v>
      </c>
      <c r="B26" s="688">
        <f>('C-60'!B26/'C-59'!B26)*1000</f>
        <v>202.39392002321762</v>
      </c>
      <c r="C26" s="250">
        <f>('C-60'!C26/'C-59'!C26)*1000</f>
        <v>218.89709999999997</v>
      </c>
      <c r="D26" s="250">
        <f>('C-60'!D26/'C-59'!D26)*1000</f>
        <v>184.29981794871793</v>
      </c>
      <c r="E26" s="250">
        <f>('C-60'!E26/'C-59'!E26)*1000</f>
        <v>221.1242</v>
      </c>
      <c r="F26" s="250">
        <f>('C-60'!F26/'C-59'!F26)*1000</f>
        <v>218.70872129999998</v>
      </c>
      <c r="G26" s="250">
        <f>('C-60'!G26/'C-59'!G26)*1000</f>
        <v>207.97294558620877</v>
      </c>
      <c r="H26" s="250">
        <f>('C-60'!H26/'C-59'!H26)*1000</f>
        <v>211.97627137546468</v>
      </c>
      <c r="I26" s="250">
        <f>('C-60'!I26/'C-59'!I26)*1000</f>
        <v>193.9569437113629</v>
      </c>
      <c r="J26" s="250">
        <f>('C-60'!J26/'C-59'!J26)*1000</f>
        <v>198.4204470691275</v>
      </c>
      <c r="K26" s="250">
        <f>('C-60'!K26/'C-59'!K26)*1000</f>
        <v>198.78550584795323</v>
      </c>
      <c r="L26" s="250">
        <f>('C-60'!L26/'C-59'!L26)*1000</f>
        <v>189.49932805372927</v>
      </c>
      <c r="M26" s="250">
        <f>('C-60'!M26/'C-59'!M26)*1000</f>
        <v>196.01888068181816</v>
      </c>
      <c r="N26" s="250">
        <f>('C-60'!N26/'C-59'!N26)*1000</f>
        <v>199.84492668621701</v>
      </c>
      <c r="P26" s="148"/>
      <c r="Q26" s="125"/>
      <c r="R26" s="125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5"/>
      <c r="AF26" s="127"/>
    </row>
    <row r="27" spans="1:32" ht="15.95" customHeight="1" x14ac:dyDescent="0.15">
      <c r="A27" s="148" t="s">
        <v>37</v>
      </c>
      <c r="B27" s="688">
        <f>('C-60'!B27/'C-59'!B27)*1000</f>
        <v>188.54777768886041</v>
      </c>
      <c r="C27" s="250">
        <f>('C-60'!C27/'C-59'!C27)*1000</f>
        <v>188.48990909090901</v>
      </c>
      <c r="D27" s="250">
        <f>('C-60'!D27/'C-59'!D27)*1000</f>
        <v>191.66901408450704</v>
      </c>
      <c r="E27" s="250">
        <f>('C-60'!E27/'C-59'!E27)*1000</f>
        <v>190.79589041095889</v>
      </c>
      <c r="F27" s="250">
        <f>('C-60'!F27/'C-59'!F27)*1000</f>
        <v>182.37129999999999</v>
      </c>
      <c r="G27" s="250">
        <f>('C-60'!G27/'C-59'!G27)*1000</f>
        <v>192.17599999999999</v>
      </c>
      <c r="H27" s="250">
        <f>('C-60'!H27/'C-59'!H27)*1000</f>
        <v>190.87139737991265</v>
      </c>
      <c r="I27" s="250">
        <f>('C-60'!I27/'C-59'!I27)*1000</f>
        <v>190.26326086956522</v>
      </c>
      <c r="J27" s="250">
        <f>('C-60'!J27/'C-59'!J27)*1000</f>
        <v>186.74748953974895</v>
      </c>
      <c r="K27" s="250">
        <f>('C-60'!K27/'C-59'!K27)*1000</f>
        <v>189.95858369098713</v>
      </c>
      <c r="L27" s="250">
        <f>('C-60'!L27/'C-59'!L27)*1000</f>
        <v>176.77708695652174</v>
      </c>
      <c r="M27" s="250">
        <f>('C-60'!M27/'C-59'!M27)*1000</f>
        <v>191.80676855895194</v>
      </c>
      <c r="N27" s="250">
        <f>('C-60'!N27/'C-59'!N27)*1000</f>
        <v>190.86289156626506</v>
      </c>
      <c r="P27" s="148"/>
      <c r="Q27" s="125"/>
      <c r="R27" s="125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5"/>
      <c r="AF27" s="127"/>
    </row>
    <row r="28" spans="1:32" ht="15.95" customHeight="1" x14ac:dyDescent="0.15">
      <c r="A28" s="148" t="s">
        <v>38</v>
      </c>
      <c r="B28" s="688">
        <f>('C-60'!B28/'C-59'!B28)*1000</f>
        <v>128.2312539744008</v>
      </c>
      <c r="C28" s="250">
        <f>('C-60'!C28/'C-59'!C28)*1000</f>
        <v>128.42477235772358</v>
      </c>
      <c r="D28" s="250">
        <f>('C-60'!D28/'C-59'!D28)*1000</f>
        <v>128.59029575892859</v>
      </c>
      <c r="E28" s="250">
        <f>('C-60'!E28/'C-59'!E28)*1000</f>
        <v>132.40313362424814</v>
      </c>
      <c r="F28" s="250">
        <f>('C-60'!F28/'C-59'!F28)*1000</f>
        <v>131.66863101244536</v>
      </c>
      <c r="G28" s="250">
        <f>('C-60'!G28/'C-59'!G28)*1000</f>
        <v>131.90804078826764</v>
      </c>
      <c r="H28" s="250">
        <f>('C-60'!H28/'C-59'!H28)*1000</f>
        <v>128.87993046236429</v>
      </c>
      <c r="I28" s="250">
        <f>('C-60'!I28/'C-59'!I28)*1000</f>
        <v>127.66262264150943</v>
      </c>
      <c r="J28" s="250">
        <f>('C-60'!J28/'C-59'!J28)*1000</f>
        <v>128.43402455818224</v>
      </c>
      <c r="K28" s="250">
        <f>('C-60'!K28/'C-59'!K28)*1000</f>
        <v>124.58438908659549</v>
      </c>
      <c r="L28" s="250">
        <f>('C-60'!L28/'C-59'!L28)*1000</f>
        <v>124.75541272752929</v>
      </c>
      <c r="M28" s="250">
        <f>('C-60'!M28/'C-59'!M28)*1000</f>
        <v>124.4414968553459</v>
      </c>
      <c r="N28" s="250">
        <f>('C-60'!N28/'C-59'!N28)*1000</f>
        <v>125.57529758011773</v>
      </c>
      <c r="P28" s="148"/>
      <c r="Q28" s="125"/>
      <c r="R28" s="125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5"/>
      <c r="AF28" s="127"/>
    </row>
    <row r="29" spans="1:32" ht="15.95" customHeight="1" x14ac:dyDescent="0.15">
      <c r="A29" s="148" t="s">
        <v>39</v>
      </c>
      <c r="B29" s="688">
        <f>('C-60'!B29/'C-59'!B29)*1000</f>
        <v>115.41397345881096</v>
      </c>
      <c r="C29" s="250">
        <f>('C-60'!C29/'C-59'!C29)*1000</f>
        <v>112.96578547553935</v>
      </c>
      <c r="D29" s="250">
        <f>('C-60'!D29/'C-59'!D29)*1000</f>
        <v>112.15713387806412</v>
      </c>
      <c r="E29" s="250">
        <f>('C-60'!E29/'C-59'!E29)*1000</f>
        <v>113.66600192802055</v>
      </c>
      <c r="F29" s="250">
        <f>('C-60'!F29/'C-59'!F29)*1000</f>
        <v>115.99139799286498</v>
      </c>
      <c r="G29" s="250">
        <f>('C-60'!G29/'C-59'!G29)*1000</f>
        <v>116.6005472882814</v>
      </c>
      <c r="H29" s="250">
        <f>('C-60'!H29/'C-59'!H29)*1000</f>
        <v>115.2249916915919</v>
      </c>
      <c r="I29" s="250">
        <f>('C-60'!I29/'C-59'!I29)*1000</f>
        <v>116.56833333333334</v>
      </c>
      <c r="J29" s="250">
        <f>('C-60'!J29/'C-59'!J29)*1000</f>
        <v>116.20848182466145</v>
      </c>
      <c r="K29" s="250">
        <f>('C-60'!K29/'C-59'!K29)*1000</f>
        <v>116.80822416302766</v>
      </c>
      <c r="L29" s="250">
        <f>('C-60'!L29/'C-59'!L29)*1000</f>
        <v>117.31934065934064</v>
      </c>
      <c r="M29" s="250">
        <f>('C-60'!M29/'C-59'!M29)*1000</f>
        <v>117.04201465201466</v>
      </c>
      <c r="N29" s="250">
        <f>('C-60'!N29/'C-59'!N29)*1000</f>
        <v>115.44707570864728</v>
      </c>
      <c r="P29" s="148"/>
      <c r="Q29" s="125"/>
      <c r="R29" s="125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5"/>
      <c r="AF29" s="127"/>
    </row>
    <row r="30" spans="1:32" ht="15.95" customHeight="1" x14ac:dyDescent="0.15">
      <c r="A30" s="124" t="s">
        <v>97</v>
      </c>
      <c r="B30" s="688">
        <f>('C-60'!B30/'C-59'!B30)*1000</f>
        <v>116.30795525170915</v>
      </c>
      <c r="C30" s="250">
        <f>('C-60'!C30/'C-59'!C30)*1000</f>
        <v>117.4243765586035</v>
      </c>
      <c r="D30" s="250">
        <f>('C-60'!D30/'C-59'!D30)*1000</f>
        <v>114.90494296577947</v>
      </c>
      <c r="E30" s="250">
        <f>('C-60'!E30/'C-59'!E30)*1000</f>
        <v>117.2118610747051</v>
      </c>
      <c r="F30" s="250">
        <f>('C-60'!F30/'C-59'!F30)*1000</f>
        <v>118.93724696356274</v>
      </c>
      <c r="G30" s="250">
        <f>('C-60'!G30/'C-59'!G30)*1000</f>
        <v>117.55409497591189</v>
      </c>
      <c r="H30" s="250">
        <f>('C-60'!H30/'C-59'!H30)*1000</f>
        <v>116.27125506072875</v>
      </c>
      <c r="I30" s="250">
        <f>('C-60'!I30/'C-59'!I30)*1000</f>
        <v>117.72670337233311</v>
      </c>
      <c r="J30" s="250">
        <f>('C-60'!J30/'C-59'!J30)*1000</f>
        <v>116.22206605762473</v>
      </c>
      <c r="K30" s="250">
        <f>('C-60'!K30/'C-59'!K30)*1000</f>
        <v>116.04074338813439</v>
      </c>
      <c r="L30" s="250">
        <f>('C-60'!L30/'C-59'!L30)*1000</f>
        <v>115.67197724039831</v>
      </c>
      <c r="M30" s="250">
        <f>('C-60'!M30/'C-59'!M30)*1000</f>
        <v>114.32986741102582</v>
      </c>
      <c r="N30" s="250">
        <f>('C-60'!N30/'C-59'!N30)*1000</f>
        <v>113.26301369863013</v>
      </c>
      <c r="P30" s="148"/>
      <c r="Q30" s="125"/>
      <c r="R30" s="125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5"/>
      <c r="AF30" s="127"/>
    </row>
    <row r="31" spans="1:32" ht="15.95" customHeight="1" x14ac:dyDescent="0.15">
      <c r="A31" s="124" t="s">
        <v>98</v>
      </c>
      <c r="B31" s="688">
        <f>('C-60'!B31/'C-59'!B31)*1000</f>
        <v>114.51435168444009</v>
      </c>
      <c r="C31" s="250">
        <f>('C-60'!C31/'C-59'!C31)*1000</f>
        <v>108.7265560165975</v>
      </c>
      <c r="D31" s="250">
        <f>('C-60'!D31/'C-59'!D31)*1000</f>
        <v>109.45386533665835</v>
      </c>
      <c r="E31" s="250">
        <f>('C-60'!E31/'C-59'!E31)*1000</f>
        <v>110.25428625472887</v>
      </c>
      <c r="F31" s="250">
        <f>('C-60'!F31/'C-59'!F31)*1000</f>
        <v>113.1140842285639</v>
      </c>
      <c r="G31" s="250">
        <f>('C-60'!G31/'C-59'!G31)*1000</f>
        <v>115.67671729766494</v>
      </c>
      <c r="H31" s="250">
        <f>('C-60'!H31/'C-59'!H31)*1000</f>
        <v>114.20956123117223</v>
      </c>
      <c r="I31" s="250">
        <f>('C-60'!I31/'C-59'!I31)*1000</f>
        <v>115.4364492266308</v>
      </c>
      <c r="J31" s="250">
        <f>('C-60'!J31/'C-59'!J31)*1000</f>
        <v>116.19450469992769</v>
      </c>
      <c r="K31" s="250">
        <f>('C-60'!K31/'C-59'!K31)*1000</f>
        <v>117.60415122312824</v>
      </c>
      <c r="L31" s="250">
        <f>('C-60'!L31/'C-59'!L31)*1000</f>
        <v>119.06873111782475</v>
      </c>
      <c r="M31" s="250">
        <f>('C-60'!M31/'C-59'!M31)*1000</f>
        <v>120.03855050115651</v>
      </c>
      <c r="N31" s="250">
        <f>('C-60'!N31/'C-59'!N31)*1000</f>
        <v>117.85003767897513</v>
      </c>
      <c r="P31" s="148"/>
      <c r="Q31" s="125"/>
      <c r="R31" s="125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5"/>
      <c r="AF31" s="127"/>
    </row>
    <row r="32" spans="1:32" ht="15.95" customHeight="1" x14ac:dyDescent="0.15">
      <c r="A32" s="148" t="s">
        <v>42</v>
      </c>
      <c r="B32" s="688">
        <f>('C-60'!B32/'C-59'!B32)*1000</f>
        <v>155.45665689491909</v>
      </c>
      <c r="C32" s="250">
        <f>('C-60'!C32/'C-59'!C32)*1000</f>
        <v>151.08725934314842</v>
      </c>
      <c r="D32" s="250">
        <f>('C-60'!D32/'C-59'!D32)*1000</f>
        <v>153.64548652823063</v>
      </c>
      <c r="E32" s="250">
        <f>('C-60'!E32/'C-59'!E32)*1000</f>
        <v>156.19353693181813</v>
      </c>
      <c r="F32" s="250">
        <f>('C-60'!F32/'C-59'!F32)*1000</f>
        <v>159.15201298701299</v>
      </c>
      <c r="G32" s="250">
        <f>('C-60'!G32/'C-59'!G32)*1000</f>
        <v>160.50199680511179</v>
      </c>
      <c r="H32" s="250">
        <f>('C-60'!H32/'C-59'!H32)*1000</f>
        <v>160.78638418079095</v>
      </c>
      <c r="I32" s="250">
        <f>('C-60'!I32/'C-59'!I32)*1000</f>
        <v>159.71533073929959</v>
      </c>
      <c r="J32" s="250">
        <f>('C-60'!J32/'C-59'!J32)*1000</f>
        <v>157.05463369703835</v>
      </c>
      <c r="K32" s="250">
        <f>('C-60'!K32/'C-59'!K32)*1000</f>
        <v>153.50090697674423</v>
      </c>
      <c r="L32" s="250">
        <f>('C-60'!L32/'C-59'!L32)*1000</f>
        <v>150.7792008196721</v>
      </c>
      <c r="M32" s="250">
        <f>('C-60'!M32/'C-59'!M32)*1000</f>
        <v>147.69776357827473</v>
      </c>
      <c r="N32" s="250">
        <f>('C-60'!N32/'C-59'!N32)*1000</f>
        <v>147.22911405506107</v>
      </c>
      <c r="P32" s="148"/>
      <c r="Q32" s="125"/>
      <c r="R32" s="125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5"/>
      <c r="AF32" s="127"/>
    </row>
    <row r="33" spans="1:32" ht="15.95" customHeight="1" x14ac:dyDescent="0.15">
      <c r="A33" s="148" t="s">
        <v>43</v>
      </c>
      <c r="B33" s="688">
        <f>('C-60'!B33/'C-59'!B33)*1000</f>
        <v>144.28297492183012</v>
      </c>
      <c r="C33" s="250">
        <f>('C-60'!C33/'C-59'!C33)*1000</f>
        <v>143.22912087912087</v>
      </c>
      <c r="D33" s="250">
        <f>('C-60'!D33/'C-59'!D33)*1000</f>
        <v>144.5767292716445</v>
      </c>
      <c r="E33" s="250">
        <f>('C-60'!E33/'C-59'!E33)*1000</f>
        <v>146.15837479270314</v>
      </c>
      <c r="F33" s="250">
        <f>('C-60'!F33/'C-59'!F33)*1000</f>
        <v>146.67299906571162</v>
      </c>
      <c r="G33" s="250">
        <f>('C-60'!G33/'C-59'!G33)*1000</f>
        <v>146.49494047619046</v>
      </c>
      <c r="H33" s="250">
        <f>('C-60'!H33/'C-59'!H33)*1000</f>
        <v>146.25838030258083</v>
      </c>
      <c r="I33" s="250">
        <f>('C-60'!I33/'C-59'!I33)*1000</f>
        <v>144.84959623149396</v>
      </c>
      <c r="J33" s="250">
        <f>('C-60'!J33/'C-59'!J33)*1000</f>
        <v>143.9297101449275</v>
      </c>
      <c r="K33" s="250">
        <f>('C-60'!K33/'C-59'!K33)*1000</f>
        <v>142.54321455648218</v>
      </c>
      <c r="L33" s="250">
        <f>('C-60'!L33/'C-59'!L33)*1000</f>
        <v>140.68686440677968</v>
      </c>
      <c r="M33" s="250">
        <f>('C-60'!M33/'C-59'!M33)*1000</f>
        <v>141.01848512173129</v>
      </c>
      <c r="N33" s="250">
        <f>('C-60'!N33/'C-59'!N33)*1000</f>
        <v>141.62984781541482</v>
      </c>
      <c r="P33" s="148"/>
      <c r="Q33" s="125"/>
      <c r="R33" s="125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5"/>
      <c r="AF33" s="127"/>
    </row>
    <row r="34" spans="1:32" ht="15.95" customHeight="1" x14ac:dyDescent="0.15">
      <c r="A34" s="126" t="s">
        <v>44</v>
      </c>
      <c r="B34" s="688">
        <f>('C-60'!B34/'C-59'!B34)*1000</f>
        <v>110.80868767682824</v>
      </c>
      <c r="C34" s="250">
        <f>('C-60'!C34/'C-59'!C34)*1000</f>
        <v>112.67</v>
      </c>
      <c r="D34" s="250">
        <f>('C-60'!D34/'C-59'!D34)*1000</f>
        <v>112.00333333333333</v>
      </c>
      <c r="E34" s="250">
        <f>('C-60'!E34/'C-59'!E34)*1000</f>
        <v>109.321507</v>
      </c>
      <c r="F34" s="250">
        <f>('C-60'!F34/'C-59'!F34)*1000</f>
        <v>110.14321507000001</v>
      </c>
      <c r="G34" s="250">
        <f>('C-60'!G34/'C-59'!G34)*1000</f>
        <v>109.1137556221889</v>
      </c>
      <c r="H34" s="250">
        <f>('C-60'!H34/'C-59'!H34)*1000</f>
        <v>111.30565630797774</v>
      </c>
      <c r="I34" s="250">
        <f>('C-60'!I34/'C-59'!I34)*1000</f>
        <v>106.8331896276153</v>
      </c>
      <c r="J34" s="250">
        <f>('C-60'!J34/'C-59'!J34)*1000</f>
        <v>106.72121145678346</v>
      </c>
      <c r="K34" s="250">
        <f>('C-60'!K34/'C-59'!K34)*1000</f>
        <v>111.69460746268658</v>
      </c>
      <c r="L34" s="250">
        <f>('C-60'!L34/'C-59'!L34)*1000</f>
        <v>107.53876629889669</v>
      </c>
      <c r="M34" s="250">
        <f>('C-60'!M34/'C-59'!M34)*1000</f>
        <v>107.03234395460497</v>
      </c>
      <c r="N34" s="250">
        <f>('C-60'!N34/'C-59'!N34)*1000</f>
        <v>125.51637999999998</v>
      </c>
      <c r="P34" s="148"/>
      <c r="Q34" s="125"/>
      <c r="R34" s="125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5"/>
      <c r="AF34" s="127"/>
    </row>
    <row r="35" spans="1:32" ht="15.95" customHeight="1" x14ac:dyDescent="0.15">
      <c r="A35" s="126" t="s">
        <v>45</v>
      </c>
      <c r="B35" s="688">
        <f>('C-60'!B35/'C-59'!B35)*1000</f>
        <v>149.36494170922052</v>
      </c>
      <c r="C35" s="250">
        <f>('C-60'!C35/'C-59'!C35)*1000</f>
        <v>147.49020000000002</v>
      </c>
      <c r="D35" s="250">
        <f>('C-60'!D35/'C-59'!D35)*1000</f>
        <v>145.92597014925374</v>
      </c>
      <c r="E35" s="250">
        <f>('C-60'!E35/'C-59'!E35)*1000</f>
        <v>153.29065963060688</v>
      </c>
      <c r="F35" s="250">
        <f>('C-60'!F35/'C-59'!F35)*1000</f>
        <v>148.17854881266493</v>
      </c>
      <c r="G35" s="250">
        <f>('C-60'!G35/'C-59'!G35)*1000</f>
        <v>156.01810198300288</v>
      </c>
      <c r="H35" s="250">
        <f>('C-60'!H35/'C-59'!H35)*1000</f>
        <v>154.43347457627121</v>
      </c>
      <c r="I35" s="250">
        <f>('C-60'!I35/'C-59'!I35)*1000</f>
        <v>146.41460484720756</v>
      </c>
      <c r="J35" s="250">
        <f>('C-60'!J35/'C-59'!J35)*1000</f>
        <v>146.75687707641194</v>
      </c>
      <c r="K35" s="250">
        <f>('C-60'!K35/'C-59'!K35)*1000</f>
        <v>149.02027744270208</v>
      </c>
      <c r="L35" s="250">
        <f>('C-60'!L35/'C-59'!L35)*1000</f>
        <v>150.40542682926829</v>
      </c>
      <c r="M35" s="250">
        <f>('C-60'!M35/'C-59'!M35)*1000</f>
        <v>152.83520750988149</v>
      </c>
      <c r="N35" s="250">
        <f>('C-60'!N35/'C-59'!N35)*1000</f>
        <v>144.80441860465112</v>
      </c>
      <c r="P35" s="148"/>
      <c r="Q35" s="125"/>
      <c r="R35" s="125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5"/>
      <c r="AF35" s="127"/>
    </row>
    <row r="36" spans="1:32" ht="15.95" customHeight="1" x14ac:dyDescent="0.15">
      <c r="A36" s="126" t="s">
        <v>46</v>
      </c>
      <c r="B36" s="688">
        <f>('C-60'!B36/'C-59'!B36)*1000</f>
        <v>127.26982069672133</v>
      </c>
      <c r="C36" s="250">
        <f>('C-60'!C36/'C-59'!C36)*1000</f>
        <v>127.50034931506849</v>
      </c>
      <c r="D36" s="250">
        <f>('C-60'!D36/'C-59'!D36)*1000</f>
        <v>127.5</v>
      </c>
      <c r="E36" s="250">
        <f>('C-60'!E36/'C-59'!E36)*1000</f>
        <v>127.5</v>
      </c>
      <c r="F36" s="250">
        <f>('C-60'!F36/'C-59'!F36)*1000</f>
        <v>124.64999999999999</v>
      </c>
      <c r="G36" s="250">
        <f>('C-60'!G36/'C-59'!G36)*1000</f>
        <v>127.5</v>
      </c>
      <c r="H36" s="250">
        <f>('C-60'!H36/'C-59'!H36)*1000</f>
        <v>127.5</v>
      </c>
      <c r="I36" s="250">
        <f>('C-60'!I36/'C-59'!I36)*1000</f>
        <v>127.5</v>
      </c>
      <c r="J36" s="250">
        <f>('C-60'!J36/'C-59'!J36)*1000</f>
        <v>127.5</v>
      </c>
      <c r="K36" s="250">
        <f>('C-60'!K36/'C-59'!K36)*1000</f>
        <v>127.5</v>
      </c>
      <c r="L36" s="250">
        <f>('C-60'!L36/'C-59'!L36)*1000</f>
        <v>127.5</v>
      </c>
      <c r="M36" s="250">
        <f>('C-60'!M36/'C-59'!M36)*1000</f>
        <v>127.49949704142013</v>
      </c>
      <c r="N36" s="250">
        <f>('C-60'!N36/'C-59'!N36)*1000</f>
        <v>127.5</v>
      </c>
      <c r="P36" s="148"/>
      <c r="Q36" s="125"/>
      <c r="R36" s="125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5"/>
      <c r="AF36" s="127"/>
    </row>
    <row r="37" spans="1:32" ht="15.95" customHeight="1" thickBot="1" x14ac:dyDescent="0.2">
      <c r="A37" s="150" t="s">
        <v>47</v>
      </c>
      <c r="B37" s="689">
        <f>('C-60'!B37/'C-59'!B37)*1000</f>
        <v>162.02583474203794</v>
      </c>
      <c r="C37" s="251">
        <f>('C-60'!C37/'C-59'!C37)*1000</f>
        <v>161.16093231194688</v>
      </c>
      <c r="D37" s="251">
        <f>('C-60'!D37/'C-59'!D37)*1000</f>
        <v>159.77514781065088</v>
      </c>
      <c r="E37" s="251">
        <f>('C-60'!E37/'C-59'!E37)*1000</f>
        <v>166.34872225641027</v>
      </c>
      <c r="F37" s="251">
        <f>('C-60'!F37/'C-59'!F37)*1000</f>
        <v>159.86447163601161</v>
      </c>
      <c r="G37" s="251">
        <f>('C-60'!G37/'C-59'!G37)*1000</f>
        <v>155.71576763485479</v>
      </c>
      <c r="H37" s="251">
        <f>('C-60'!H37/'C-59'!H37)*1000</f>
        <v>161.33938338368583</v>
      </c>
      <c r="I37" s="251">
        <f>('C-60'!I37/'C-59'!I37)*1000</f>
        <v>162.19139110047846</v>
      </c>
      <c r="J37" s="251">
        <f>('C-60'!J37/'C-59'!J37)*1000</f>
        <v>162.52672069970848</v>
      </c>
      <c r="K37" s="251">
        <f>('C-60'!K37/'C-59'!K37)*1000</f>
        <v>165.62885494845361</v>
      </c>
      <c r="L37" s="251">
        <f>('C-60'!L37/'C-59'!L37)*1000</f>
        <v>164.23115336683418</v>
      </c>
      <c r="M37" s="251">
        <f>('C-60'!M37/'C-59'!M37)*1000</f>
        <v>164.04709347826088</v>
      </c>
      <c r="N37" s="251">
        <f>('C-60'!N37/'C-59'!N37)*1000</f>
        <v>161.09674903225803</v>
      </c>
      <c r="P37" s="148"/>
      <c r="Q37" s="125"/>
      <c r="R37" s="125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5"/>
      <c r="AF37" s="127"/>
    </row>
    <row r="38" spans="1:32" ht="9" customHeight="1" x14ac:dyDescent="0.15">
      <c r="A38" s="468" t="s">
        <v>350</v>
      </c>
      <c r="B38" s="497"/>
      <c r="C38" s="497"/>
      <c r="D38" s="497"/>
      <c r="E38" s="497"/>
      <c r="F38" s="243"/>
    </row>
    <row r="39" spans="1:32" ht="9" customHeight="1" x14ac:dyDescent="0.15">
      <c r="A39" s="468" t="s">
        <v>321</v>
      </c>
      <c r="B39" s="497"/>
      <c r="C39" s="497"/>
      <c r="D39" s="497"/>
      <c r="E39" s="497"/>
      <c r="F39" s="243"/>
    </row>
    <row r="40" spans="1:32" ht="9" customHeight="1" x14ac:dyDescent="0.15">
      <c r="A40" s="470" t="s">
        <v>320</v>
      </c>
      <c r="B40" s="497"/>
      <c r="C40" s="497"/>
      <c r="D40" s="497"/>
      <c r="E40" s="497"/>
      <c r="F40" s="243"/>
    </row>
    <row r="41" spans="1:32" ht="13.35" customHeight="1" x14ac:dyDescent="0.15">
      <c r="A41" s="11"/>
    </row>
    <row r="42" spans="1:32" ht="13.35" customHeight="1" x14ac:dyDescent="0.15">
      <c r="A42" s="70"/>
    </row>
    <row r="43" spans="1:32" ht="13.35" customHeight="1" x14ac:dyDescent="0.15">
      <c r="A43" s="70"/>
    </row>
    <row r="44" spans="1:32" ht="13.35" customHeight="1" x14ac:dyDescent="0.15">
      <c r="A44" s="22"/>
    </row>
    <row r="45" spans="1:32" ht="13.35" customHeight="1" x14ac:dyDescent="0.15">
      <c r="A45" s="30"/>
    </row>
    <row r="46" spans="1:32" ht="13.35" customHeight="1" x14ac:dyDescent="0.15">
      <c r="A46" s="22"/>
    </row>
    <row r="47" spans="1:32" ht="13.35" customHeight="1" x14ac:dyDescent="0.15">
      <c r="A47" s="70"/>
    </row>
    <row r="48" spans="1:32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colBreaks count="1" manualBreakCount="1">
    <brk id="14" max="1048575" man="1"/>
  </colBreak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Hoja63">
    <tabColor theme="9" tint="0.59999389629810485"/>
  </sheetPr>
  <dimension ref="A4:P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467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8" t="s">
        <v>219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/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</row>
    <row r="8" spans="1:16" ht="18" customHeight="1" x14ac:dyDescent="0.15">
      <c r="A8" s="680" t="s">
        <v>87</v>
      </c>
      <c r="B8" s="681">
        <f t="shared" ref="B8:B37" si="0">SUM(C8:N8)</f>
        <v>388981.53227802779</v>
      </c>
      <c r="C8" s="681">
        <f t="shared" ref="C8:N8" si="1">(C9+C10+C11+C12+C13+C17+C18+C19+C20+C21+C22+C23+C24+C25+C26+C27+C28+C29+C32+C33+C34+C35+C36+C37)</f>
        <v>30905</v>
      </c>
      <c r="D8" s="681">
        <f t="shared" si="1"/>
        <v>31139</v>
      </c>
      <c r="E8" s="681">
        <f t="shared" si="1"/>
        <v>32056.9098118244</v>
      </c>
      <c r="F8" s="681">
        <f t="shared" si="1"/>
        <v>32096.47</v>
      </c>
      <c r="G8" s="681">
        <f t="shared" si="1"/>
        <v>33792</v>
      </c>
      <c r="H8" s="681">
        <f t="shared" si="1"/>
        <v>34719</v>
      </c>
      <c r="I8" s="681">
        <f t="shared" si="1"/>
        <v>35313</v>
      </c>
      <c r="J8" s="681">
        <f t="shared" si="1"/>
        <v>33744.699999999997</v>
      </c>
      <c r="K8" s="681">
        <f t="shared" si="1"/>
        <v>31546.462148466802</v>
      </c>
      <c r="L8" s="681">
        <f t="shared" si="1"/>
        <v>29943.014485109201</v>
      </c>
      <c r="M8" s="681">
        <f t="shared" si="1"/>
        <v>30848.125599999999</v>
      </c>
      <c r="N8" s="681">
        <f t="shared" si="1"/>
        <v>32877.850232627403</v>
      </c>
    </row>
    <row r="9" spans="1:16" ht="15.95" customHeight="1" x14ac:dyDescent="0.15">
      <c r="A9" s="148" t="s">
        <v>19</v>
      </c>
      <c r="B9" s="675">
        <f t="shared" si="0"/>
        <v>24128</v>
      </c>
      <c r="C9" s="244">
        <v>2152</v>
      </c>
      <c r="D9" s="244">
        <v>2116</v>
      </c>
      <c r="E9" s="244">
        <v>2006</v>
      </c>
      <c r="F9" s="244">
        <v>1943</v>
      </c>
      <c r="G9" s="244">
        <v>1971</v>
      </c>
      <c r="H9" s="244">
        <v>1943</v>
      </c>
      <c r="I9" s="244">
        <v>2111</v>
      </c>
      <c r="J9" s="244">
        <v>2044</v>
      </c>
      <c r="K9" s="244">
        <v>1974</v>
      </c>
      <c r="L9" s="244">
        <v>1972</v>
      </c>
      <c r="M9" s="244">
        <v>2207</v>
      </c>
      <c r="N9" s="244">
        <v>1689</v>
      </c>
      <c r="O9" s="154"/>
    </row>
    <row r="10" spans="1:16" ht="15.95" customHeight="1" x14ac:dyDescent="0.15">
      <c r="A10" s="148" t="s">
        <v>20</v>
      </c>
      <c r="B10" s="675">
        <f t="shared" si="0"/>
        <v>93179.23667802781</v>
      </c>
      <c r="C10" s="244">
        <v>7455</v>
      </c>
      <c r="D10" s="244">
        <v>7765</v>
      </c>
      <c r="E10" s="244">
        <v>8075.9098118244001</v>
      </c>
      <c r="F10" s="244">
        <v>8387</v>
      </c>
      <c r="G10" s="244">
        <v>8697</v>
      </c>
      <c r="H10" s="244">
        <v>9629</v>
      </c>
      <c r="I10" s="244">
        <v>9318</v>
      </c>
      <c r="J10" s="244">
        <v>9008</v>
      </c>
      <c r="K10" s="244">
        <v>6833.4621484668005</v>
      </c>
      <c r="L10" s="244">
        <v>5591.0144851092</v>
      </c>
      <c r="M10" s="244">
        <v>5897</v>
      </c>
      <c r="N10" s="244">
        <v>6522.8502326274011</v>
      </c>
    </row>
    <row r="11" spans="1:16" ht="15.95" customHeight="1" x14ac:dyDescent="0.15">
      <c r="A11" s="148" t="s">
        <v>21</v>
      </c>
      <c r="B11" s="675">
        <f t="shared" si="0"/>
        <v>19240</v>
      </c>
      <c r="C11" s="244">
        <v>1420</v>
      </c>
      <c r="D11" s="244">
        <v>1376</v>
      </c>
      <c r="E11" s="244">
        <v>1322</v>
      </c>
      <c r="F11" s="244">
        <v>1269</v>
      </c>
      <c r="G11" s="244">
        <v>1527</v>
      </c>
      <c r="H11" s="244">
        <v>1599</v>
      </c>
      <c r="I11" s="244">
        <v>1699</v>
      </c>
      <c r="J11" s="244">
        <v>1446</v>
      </c>
      <c r="K11" s="244">
        <v>1764</v>
      </c>
      <c r="L11" s="244">
        <v>1831</v>
      </c>
      <c r="M11" s="244">
        <v>1792</v>
      </c>
      <c r="N11" s="244">
        <v>2195</v>
      </c>
    </row>
    <row r="12" spans="1:16" ht="15.95" customHeight="1" x14ac:dyDescent="0.15">
      <c r="A12" s="126" t="s">
        <v>22</v>
      </c>
      <c r="B12" s="675">
        <f t="shared" si="0"/>
        <v>35316</v>
      </c>
      <c r="C12" s="244">
        <v>2761</v>
      </c>
      <c r="D12" s="244">
        <v>2922</v>
      </c>
      <c r="E12" s="244">
        <v>3083</v>
      </c>
      <c r="F12" s="244">
        <v>2833</v>
      </c>
      <c r="G12" s="244">
        <v>2807</v>
      </c>
      <c r="H12" s="244">
        <v>3028</v>
      </c>
      <c r="I12" s="244">
        <v>2902</v>
      </c>
      <c r="J12" s="244">
        <v>2989</v>
      </c>
      <c r="K12" s="244">
        <v>3017</v>
      </c>
      <c r="L12" s="244">
        <v>2885</v>
      </c>
      <c r="M12" s="244">
        <v>3091</v>
      </c>
      <c r="N12" s="244">
        <v>2998</v>
      </c>
    </row>
    <row r="13" spans="1:16" ht="15.95" customHeight="1" x14ac:dyDescent="0.15">
      <c r="A13" s="148" t="s">
        <v>23</v>
      </c>
      <c r="B13" s="675">
        <f t="shared" si="0"/>
        <v>21746.7</v>
      </c>
      <c r="C13" s="244">
        <v>1990</v>
      </c>
      <c r="D13" s="244">
        <v>1971</v>
      </c>
      <c r="E13" s="244">
        <v>1791</v>
      </c>
      <c r="F13" s="244">
        <v>1558</v>
      </c>
      <c r="G13" s="244">
        <v>1849</v>
      </c>
      <c r="H13" s="244">
        <v>1954</v>
      </c>
      <c r="I13" s="244">
        <v>2041</v>
      </c>
      <c r="J13" s="244">
        <v>1685.7</v>
      </c>
      <c r="K13" s="244">
        <v>1646</v>
      </c>
      <c r="L13" s="244">
        <v>1683</v>
      </c>
      <c r="M13" s="244">
        <v>1744</v>
      </c>
      <c r="N13" s="244">
        <v>1834</v>
      </c>
    </row>
    <row r="14" spans="1:16" ht="15.95" customHeight="1" x14ac:dyDescent="0.15">
      <c r="A14" s="124" t="s">
        <v>94</v>
      </c>
      <c r="B14" s="675">
        <f t="shared" si="0"/>
        <v>12593.7</v>
      </c>
      <c r="C14" s="244">
        <v>1198</v>
      </c>
      <c r="D14" s="244">
        <v>1204</v>
      </c>
      <c r="E14" s="244">
        <v>1117</v>
      </c>
      <c r="F14" s="244">
        <v>801</v>
      </c>
      <c r="G14" s="244">
        <v>906</v>
      </c>
      <c r="H14" s="244">
        <v>988</v>
      </c>
      <c r="I14" s="244">
        <v>1006</v>
      </c>
      <c r="J14" s="244">
        <v>1056.7</v>
      </c>
      <c r="K14" s="244">
        <v>1012</v>
      </c>
      <c r="L14" s="244">
        <v>1057</v>
      </c>
      <c r="M14" s="244">
        <v>1099</v>
      </c>
      <c r="N14" s="244">
        <v>1149</v>
      </c>
    </row>
    <row r="15" spans="1:16" ht="15.95" customHeight="1" x14ac:dyDescent="0.15">
      <c r="A15" s="124" t="s">
        <v>95</v>
      </c>
      <c r="B15" s="675">
        <f t="shared" si="0"/>
        <v>1282</v>
      </c>
      <c r="C15" s="244">
        <v>89</v>
      </c>
      <c r="D15" s="244">
        <v>77</v>
      </c>
      <c r="E15" s="244">
        <v>84</v>
      </c>
      <c r="F15" s="244">
        <v>90</v>
      </c>
      <c r="G15" s="244">
        <v>106</v>
      </c>
      <c r="H15" s="244">
        <v>130</v>
      </c>
      <c r="I15" s="244">
        <v>148</v>
      </c>
      <c r="J15" s="244">
        <v>116</v>
      </c>
      <c r="K15" s="244">
        <v>105</v>
      </c>
      <c r="L15" s="244">
        <v>116</v>
      </c>
      <c r="M15" s="244">
        <v>123</v>
      </c>
      <c r="N15" s="244">
        <v>98</v>
      </c>
    </row>
    <row r="16" spans="1:16" ht="15.95" customHeight="1" x14ac:dyDescent="0.15">
      <c r="A16" s="124" t="s">
        <v>96</v>
      </c>
      <c r="B16" s="675">
        <f t="shared" si="0"/>
        <v>7871</v>
      </c>
      <c r="C16" s="244">
        <v>703</v>
      </c>
      <c r="D16" s="244">
        <v>690</v>
      </c>
      <c r="E16" s="244">
        <v>590</v>
      </c>
      <c r="F16" s="244">
        <v>667</v>
      </c>
      <c r="G16" s="244">
        <v>837</v>
      </c>
      <c r="H16" s="244">
        <v>836</v>
      </c>
      <c r="I16" s="244">
        <v>887</v>
      </c>
      <c r="J16" s="244">
        <v>513</v>
      </c>
      <c r="K16" s="244">
        <v>529</v>
      </c>
      <c r="L16" s="244">
        <v>510</v>
      </c>
      <c r="M16" s="244">
        <v>522</v>
      </c>
      <c r="N16" s="244">
        <v>587</v>
      </c>
    </row>
    <row r="17" spans="1:14" ht="15.95" customHeight="1" x14ac:dyDescent="0.15">
      <c r="A17" s="148" t="s">
        <v>27</v>
      </c>
      <c r="B17" s="675">
        <f t="shared" si="0"/>
        <v>4775</v>
      </c>
      <c r="C17" s="244">
        <v>452</v>
      </c>
      <c r="D17" s="244">
        <v>421</v>
      </c>
      <c r="E17" s="244">
        <v>323</v>
      </c>
      <c r="F17" s="244">
        <v>279</v>
      </c>
      <c r="G17" s="244">
        <v>328</v>
      </c>
      <c r="H17" s="244">
        <v>360</v>
      </c>
      <c r="I17" s="244">
        <v>400</v>
      </c>
      <c r="J17" s="244">
        <v>399</v>
      </c>
      <c r="K17" s="244">
        <v>429</v>
      </c>
      <c r="L17" s="244">
        <v>427</v>
      </c>
      <c r="M17" s="244">
        <v>432</v>
      </c>
      <c r="N17" s="244">
        <v>525</v>
      </c>
    </row>
    <row r="18" spans="1:14" ht="15.95" customHeight="1" x14ac:dyDescent="0.15">
      <c r="A18" s="126" t="s">
        <v>28</v>
      </c>
      <c r="B18" s="675">
        <f t="shared" si="0"/>
        <v>20958</v>
      </c>
      <c r="C18" s="244">
        <v>1453</v>
      </c>
      <c r="D18" s="244">
        <v>1517</v>
      </c>
      <c r="E18" s="244">
        <v>1800</v>
      </c>
      <c r="F18" s="244">
        <v>1805</v>
      </c>
      <c r="G18" s="244">
        <v>1611</v>
      </c>
      <c r="H18" s="244">
        <v>1699</v>
      </c>
      <c r="I18" s="244">
        <v>1901</v>
      </c>
      <c r="J18" s="244">
        <v>1842</v>
      </c>
      <c r="K18" s="244">
        <v>1802</v>
      </c>
      <c r="L18" s="244">
        <v>1802</v>
      </c>
      <c r="M18" s="244">
        <v>1854</v>
      </c>
      <c r="N18" s="244">
        <v>1872</v>
      </c>
    </row>
    <row r="19" spans="1:14" ht="15.95" customHeight="1" x14ac:dyDescent="0.15">
      <c r="A19" s="126" t="s">
        <v>29</v>
      </c>
      <c r="B19" s="675">
        <f t="shared" si="0"/>
        <v>36598</v>
      </c>
      <c r="C19" s="244">
        <v>2870</v>
      </c>
      <c r="D19" s="244">
        <v>2875</v>
      </c>
      <c r="E19" s="244">
        <v>2531</v>
      </c>
      <c r="F19" s="244">
        <v>2895</v>
      </c>
      <c r="G19" s="244">
        <v>3346</v>
      </c>
      <c r="H19" s="244">
        <v>3240</v>
      </c>
      <c r="I19" s="244">
        <v>3273</v>
      </c>
      <c r="J19" s="244">
        <v>3093</v>
      </c>
      <c r="K19" s="244">
        <v>3369</v>
      </c>
      <c r="L19" s="244">
        <v>2922</v>
      </c>
      <c r="M19" s="244">
        <v>3049</v>
      </c>
      <c r="N19" s="244">
        <v>3135</v>
      </c>
    </row>
    <row r="20" spans="1:14" ht="15.95" customHeight="1" x14ac:dyDescent="0.15">
      <c r="A20" s="148" t="s">
        <v>30</v>
      </c>
      <c r="B20" s="675">
        <f t="shared" si="0"/>
        <v>22475</v>
      </c>
      <c r="C20" s="244">
        <v>1712</v>
      </c>
      <c r="D20" s="244">
        <v>1829</v>
      </c>
      <c r="E20" s="244">
        <v>1752</v>
      </c>
      <c r="F20" s="244">
        <v>1801</v>
      </c>
      <c r="G20" s="244">
        <v>1892</v>
      </c>
      <c r="H20" s="244">
        <v>1794</v>
      </c>
      <c r="I20" s="244">
        <v>1897</v>
      </c>
      <c r="J20" s="244">
        <v>1824</v>
      </c>
      <c r="K20" s="244">
        <v>1816</v>
      </c>
      <c r="L20" s="244">
        <v>1898</v>
      </c>
      <c r="M20" s="244">
        <v>1780</v>
      </c>
      <c r="N20" s="244">
        <v>2480</v>
      </c>
    </row>
    <row r="21" spans="1:14" ht="15.95" customHeight="1" x14ac:dyDescent="0.15">
      <c r="A21" s="148" t="s">
        <v>31</v>
      </c>
      <c r="B21" s="675">
        <f t="shared" si="0"/>
        <v>24868</v>
      </c>
      <c r="C21" s="244">
        <v>1802</v>
      </c>
      <c r="D21" s="244">
        <v>1839</v>
      </c>
      <c r="E21" s="244">
        <v>1978</v>
      </c>
      <c r="F21" s="244">
        <v>1907</v>
      </c>
      <c r="G21" s="244">
        <v>2023</v>
      </c>
      <c r="H21" s="244">
        <v>1979</v>
      </c>
      <c r="I21" s="244">
        <v>2156</v>
      </c>
      <c r="J21" s="244">
        <v>2155</v>
      </c>
      <c r="K21" s="244">
        <v>2078</v>
      </c>
      <c r="L21" s="244">
        <v>2345</v>
      </c>
      <c r="M21" s="244">
        <v>2267</v>
      </c>
      <c r="N21" s="244">
        <v>2339</v>
      </c>
    </row>
    <row r="22" spans="1:14" ht="15.95" customHeight="1" x14ac:dyDescent="0.15">
      <c r="A22" s="148" t="s">
        <v>32</v>
      </c>
      <c r="B22" s="675">
        <f t="shared" si="0"/>
        <v>1160</v>
      </c>
      <c r="C22" s="244">
        <v>62</v>
      </c>
      <c r="D22" s="244">
        <v>44</v>
      </c>
      <c r="E22" s="244">
        <v>75</v>
      </c>
      <c r="F22" s="244">
        <v>106</v>
      </c>
      <c r="G22" s="244">
        <v>127</v>
      </c>
      <c r="H22" s="244">
        <v>102</v>
      </c>
      <c r="I22" s="244">
        <v>151</v>
      </c>
      <c r="J22" s="244">
        <v>102</v>
      </c>
      <c r="K22" s="244">
        <v>70</v>
      </c>
      <c r="L22" s="244">
        <v>71</v>
      </c>
      <c r="M22" s="244">
        <v>112</v>
      </c>
      <c r="N22" s="244">
        <v>138</v>
      </c>
    </row>
    <row r="23" spans="1:14" ht="15.95" customHeight="1" x14ac:dyDescent="0.15">
      <c r="A23" s="148" t="s">
        <v>33</v>
      </c>
      <c r="B23" s="675">
        <f t="shared" si="0"/>
        <v>3855</v>
      </c>
      <c r="C23" s="244">
        <v>341</v>
      </c>
      <c r="D23" s="244">
        <v>309</v>
      </c>
      <c r="E23" s="244">
        <v>322</v>
      </c>
      <c r="F23" s="244">
        <v>316</v>
      </c>
      <c r="G23" s="244">
        <v>339</v>
      </c>
      <c r="H23" s="244">
        <v>314</v>
      </c>
      <c r="I23" s="244">
        <v>328</v>
      </c>
      <c r="J23" s="244">
        <v>321</v>
      </c>
      <c r="K23" s="244">
        <v>317</v>
      </c>
      <c r="L23" s="244">
        <v>314</v>
      </c>
      <c r="M23" s="244">
        <v>303</v>
      </c>
      <c r="N23" s="244">
        <v>331</v>
      </c>
    </row>
    <row r="24" spans="1:14" ht="15.95" customHeight="1" x14ac:dyDescent="0.15">
      <c r="A24" s="148" t="s">
        <v>34</v>
      </c>
      <c r="B24" s="675">
        <f t="shared" si="0"/>
        <v>19096</v>
      </c>
      <c r="C24" s="244">
        <v>1521</v>
      </c>
      <c r="D24" s="244">
        <v>1396</v>
      </c>
      <c r="E24" s="244">
        <v>1597</v>
      </c>
      <c r="F24" s="244">
        <v>1720</v>
      </c>
      <c r="G24" s="244">
        <v>1783</v>
      </c>
      <c r="H24" s="244">
        <v>1790</v>
      </c>
      <c r="I24" s="244">
        <v>1573</v>
      </c>
      <c r="J24" s="244">
        <v>1567</v>
      </c>
      <c r="K24" s="244">
        <v>1528</v>
      </c>
      <c r="L24" s="244">
        <v>1569</v>
      </c>
      <c r="M24" s="244">
        <v>1540</v>
      </c>
      <c r="N24" s="244">
        <v>1512</v>
      </c>
    </row>
    <row r="25" spans="1:14" ht="15.95" customHeight="1" x14ac:dyDescent="0.15">
      <c r="A25" s="126" t="s">
        <v>35</v>
      </c>
      <c r="B25" s="675">
        <f t="shared" si="0"/>
        <v>10081</v>
      </c>
      <c r="C25" s="244">
        <v>902</v>
      </c>
      <c r="D25" s="244">
        <v>844</v>
      </c>
      <c r="E25" s="244">
        <v>842</v>
      </c>
      <c r="F25" s="244">
        <v>764</v>
      </c>
      <c r="G25" s="244">
        <v>788</v>
      </c>
      <c r="H25" s="244">
        <v>810</v>
      </c>
      <c r="I25" s="244">
        <v>834</v>
      </c>
      <c r="J25" s="244">
        <v>857</v>
      </c>
      <c r="K25" s="244">
        <v>863</v>
      </c>
      <c r="L25" s="244">
        <v>853</v>
      </c>
      <c r="M25" s="244">
        <v>851</v>
      </c>
      <c r="N25" s="244">
        <v>873</v>
      </c>
    </row>
    <row r="26" spans="1:14" ht="15.95" customHeight="1" x14ac:dyDescent="0.15">
      <c r="A26" s="148" t="s">
        <v>36</v>
      </c>
      <c r="B26" s="675">
        <f t="shared" si="0"/>
        <v>966</v>
      </c>
      <c r="C26" s="244">
        <v>81</v>
      </c>
      <c r="D26" s="244">
        <v>63</v>
      </c>
      <c r="E26" s="244">
        <v>71</v>
      </c>
      <c r="F26" s="244">
        <v>79</v>
      </c>
      <c r="G26" s="244">
        <v>95</v>
      </c>
      <c r="H26" s="244">
        <v>93</v>
      </c>
      <c r="I26" s="244">
        <v>75</v>
      </c>
      <c r="J26" s="244">
        <v>108</v>
      </c>
      <c r="K26" s="244">
        <v>81</v>
      </c>
      <c r="L26" s="244">
        <v>81</v>
      </c>
      <c r="M26" s="244">
        <v>64</v>
      </c>
      <c r="N26" s="244">
        <v>75</v>
      </c>
    </row>
    <row r="27" spans="1:14" ht="15.95" customHeight="1" x14ac:dyDescent="0.15">
      <c r="A27" s="148" t="s">
        <v>37</v>
      </c>
      <c r="B27" s="675">
        <f t="shared" si="0"/>
        <v>5960</v>
      </c>
      <c r="C27" s="244">
        <v>361</v>
      </c>
      <c r="D27" s="244">
        <v>398</v>
      </c>
      <c r="E27" s="244">
        <v>439</v>
      </c>
      <c r="F27" s="244">
        <v>479</v>
      </c>
      <c r="G27" s="244">
        <v>508</v>
      </c>
      <c r="H27" s="244">
        <v>513</v>
      </c>
      <c r="I27" s="244">
        <v>558</v>
      </c>
      <c r="J27" s="244">
        <v>534</v>
      </c>
      <c r="K27" s="244">
        <v>543</v>
      </c>
      <c r="L27" s="244">
        <v>517</v>
      </c>
      <c r="M27" s="244">
        <v>552</v>
      </c>
      <c r="N27" s="244">
        <v>558</v>
      </c>
    </row>
    <row r="28" spans="1:14" ht="15.95" customHeight="1" x14ac:dyDescent="0.15">
      <c r="A28" s="148" t="s">
        <v>38</v>
      </c>
      <c r="B28" s="675">
        <f t="shared" si="0"/>
        <v>24656</v>
      </c>
      <c r="C28" s="244">
        <v>1830</v>
      </c>
      <c r="D28" s="244">
        <v>1667</v>
      </c>
      <c r="E28" s="244">
        <v>2195</v>
      </c>
      <c r="F28" s="244">
        <v>2218</v>
      </c>
      <c r="G28" s="244">
        <v>2462</v>
      </c>
      <c r="H28" s="244">
        <v>2202</v>
      </c>
      <c r="I28" s="244">
        <v>2380</v>
      </c>
      <c r="J28" s="244">
        <v>2110</v>
      </c>
      <c r="K28" s="244">
        <v>1800</v>
      </c>
      <c r="L28" s="244">
        <v>1607</v>
      </c>
      <c r="M28" s="244">
        <v>1779</v>
      </c>
      <c r="N28" s="244">
        <v>2406</v>
      </c>
    </row>
    <row r="29" spans="1:14" ht="15.95" customHeight="1" x14ac:dyDescent="0.15">
      <c r="A29" s="148" t="s">
        <v>39</v>
      </c>
      <c r="B29" s="675">
        <f t="shared" si="0"/>
        <v>15736.470000000001</v>
      </c>
      <c r="C29" s="244">
        <v>1391</v>
      </c>
      <c r="D29" s="244">
        <v>1440</v>
      </c>
      <c r="E29" s="244">
        <v>1507</v>
      </c>
      <c r="F29" s="244">
        <v>1388.47</v>
      </c>
      <c r="G29" s="244">
        <v>1290</v>
      </c>
      <c r="H29" s="244">
        <v>1321</v>
      </c>
      <c r="I29" s="244">
        <v>1366</v>
      </c>
      <c r="J29" s="244">
        <v>1311</v>
      </c>
      <c r="K29" s="244">
        <v>1267</v>
      </c>
      <c r="L29" s="244">
        <v>1226</v>
      </c>
      <c r="M29" s="244">
        <v>1185</v>
      </c>
      <c r="N29" s="244">
        <v>1044</v>
      </c>
    </row>
    <row r="30" spans="1:14" ht="15.95" customHeight="1" x14ac:dyDescent="0.15">
      <c r="A30" s="124" t="s">
        <v>97</v>
      </c>
      <c r="B30" s="675">
        <f t="shared" si="0"/>
        <v>4637</v>
      </c>
      <c r="C30" s="244">
        <v>402</v>
      </c>
      <c r="D30" s="244">
        <v>387</v>
      </c>
      <c r="E30" s="244">
        <v>393</v>
      </c>
      <c r="F30" s="244">
        <v>390</v>
      </c>
      <c r="G30" s="244">
        <v>386</v>
      </c>
      <c r="H30" s="244">
        <v>394</v>
      </c>
      <c r="I30" s="244">
        <v>409</v>
      </c>
      <c r="J30" s="244">
        <v>401</v>
      </c>
      <c r="K30" s="244">
        <v>394</v>
      </c>
      <c r="L30" s="244">
        <v>380</v>
      </c>
      <c r="M30" s="244">
        <v>371</v>
      </c>
      <c r="N30" s="244">
        <v>330</v>
      </c>
    </row>
    <row r="31" spans="1:14" ht="15.95" customHeight="1" x14ac:dyDescent="0.15">
      <c r="A31" s="124" t="s">
        <v>98</v>
      </c>
      <c r="B31" s="675">
        <f t="shared" si="0"/>
        <v>11099.470000000001</v>
      </c>
      <c r="C31" s="244">
        <v>989</v>
      </c>
      <c r="D31" s="244">
        <v>1053</v>
      </c>
      <c r="E31" s="244">
        <v>1114</v>
      </c>
      <c r="F31" s="244">
        <v>998.47</v>
      </c>
      <c r="G31" s="244">
        <v>904</v>
      </c>
      <c r="H31" s="244">
        <v>927</v>
      </c>
      <c r="I31" s="244">
        <v>957</v>
      </c>
      <c r="J31" s="244">
        <v>910</v>
      </c>
      <c r="K31" s="244">
        <v>873</v>
      </c>
      <c r="L31" s="244">
        <v>846</v>
      </c>
      <c r="M31" s="244">
        <v>814</v>
      </c>
      <c r="N31" s="244">
        <v>714</v>
      </c>
    </row>
    <row r="32" spans="1:14" ht="15.95" customHeight="1" x14ac:dyDescent="0.15">
      <c r="A32" s="148" t="s">
        <v>42</v>
      </c>
      <c r="B32" s="675">
        <f t="shared" si="0"/>
        <v>4158</v>
      </c>
      <c r="C32" s="244">
        <v>345</v>
      </c>
      <c r="D32" s="244">
        <v>345</v>
      </c>
      <c r="E32" s="244">
        <v>345</v>
      </c>
      <c r="F32" s="244">
        <v>347</v>
      </c>
      <c r="G32" s="244">
        <v>347</v>
      </c>
      <c r="H32" s="244">
        <v>347</v>
      </c>
      <c r="I32" s="244">
        <v>347</v>
      </c>
      <c r="J32" s="244">
        <v>347</v>
      </c>
      <c r="K32" s="244">
        <v>347</v>
      </c>
      <c r="L32" s="244">
        <v>347</v>
      </c>
      <c r="M32" s="244">
        <v>347</v>
      </c>
      <c r="N32" s="244">
        <v>347</v>
      </c>
    </row>
    <row r="33" spans="1:14" ht="15.95" customHeight="1" x14ac:dyDescent="0.15">
      <c r="A33" s="148" t="s">
        <v>43</v>
      </c>
      <c r="B33" s="675">
        <f t="shared" si="0"/>
        <v>0</v>
      </c>
      <c r="C33" s="244">
        <v>0</v>
      </c>
      <c r="D33" s="244">
        <v>0</v>
      </c>
      <c r="E33" s="244">
        <v>0</v>
      </c>
      <c r="F33" s="244">
        <v>0</v>
      </c>
      <c r="G33" s="244">
        <v>0</v>
      </c>
      <c r="H33" s="244">
        <v>0</v>
      </c>
      <c r="I33" s="244">
        <v>0</v>
      </c>
      <c r="J33" s="244">
        <v>0</v>
      </c>
      <c r="K33" s="244">
        <v>0</v>
      </c>
      <c r="L33" s="244">
        <v>0</v>
      </c>
      <c r="M33" s="244">
        <v>0</v>
      </c>
      <c r="N33" s="244">
        <v>0</v>
      </c>
    </row>
    <row r="34" spans="1:14" ht="15.95" customHeight="1" x14ac:dyDescent="0.15">
      <c r="A34" s="126" t="s">
        <v>44</v>
      </c>
      <c r="B34" s="675">
        <f t="shared" si="0"/>
        <v>0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4">
        <v>0</v>
      </c>
      <c r="J34" s="244">
        <v>0</v>
      </c>
      <c r="K34" s="244">
        <v>0</v>
      </c>
      <c r="L34" s="244">
        <v>0</v>
      </c>
      <c r="M34" s="244">
        <v>0</v>
      </c>
      <c r="N34" s="244">
        <v>0</v>
      </c>
    </row>
    <row r="35" spans="1:14" ht="15.95" customHeight="1" x14ac:dyDescent="0.15">
      <c r="A35" s="126" t="s">
        <v>45</v>
      </c>
      <c r="B35" s="675">
        <f t="shared" si="0"/>
        <v>29.125599999999999</v>
      </c>
      <c r="C35" s="244">
        <v>4</v>
      </c>
      <c r="D35" s="244">
        <v>2</v>
      </c>
      <c r="E35" s="244">
        <v>2</v>
      </c>
      <c r="F35" s="244">
        <v>2</v>
      </c>
      <c r="G35" s="244">
        <v>2</v>
      </c>
      <c r="H35" s="244">
        <v>2</v>
      </c>
      <c r="I35" s="244">
        <v>3</v>
      </c>
      <c r="J35" s="244">
        <v>2</v>
      </c>
      <c r="K35" s="244">
        <v>2</v>
      </c>
      <c r="L35" s="244">
        <v>2</v>
      </c>
      <c r="M35" s="244">
        <v>2.1255999999999999</v>
      </c>
      <c r="N35" s="244">
        <v>4</v>
      </c>
    </row>
    <row r="36" spans="1:14" ht="15.95" customHeight="1" x14ac:dyDescent="0.15">
      <c r="A36" s="126" t="s">
        <v>46</v>
      </c>
      <c r="B36" s="675">
        <f t="shared" si="0"/>
        <v>0</v>
      </c>
      <c r="C36" s="244">
        <v>0</v>
      </c>
      <c r="D36" s="244">
        <v>0</v>
      </c>
      <c r="E36" s="244">
        <v>0</v>
      </c>
      <c r="F36" s="244">
        <v>0</v>
      </c>
      <c r="G36" s="244">
        <v>0</v>
      </c>
      <c r="H36" s="244">
        <v>0</v>
      </c>
      <c r="I36" s="244">
        <v>0</v>
      </c>
      <c r="J36" s="244">
        <v>0</v>
      </c>
      <c r="K36" s="244">
        <v>0</v>
      </c>
      <c r="L36" s="244">
        <v>0</v>
      </c>
      <c r="M36" s="244">
        <v>0</v>
      </c>
      <c r="N36" s="244">
        <v>0</v>
      </c>
    </row>
    <row r="37" spans="1:14" ht="15.95" customHeight="1" thickBot="1" x14ac:dyDescent="0.2">
      <c r="A37" s="150" t="s">
        <v>47</v>
      </c>
      <c r="B37" s="676">
        <f t="shared" si="0"/>
        <v>0</v>
      </c>
      <c r="C37" s="245">
        <v>0</v>
      </c>
      <c r="D37" s="245">
        <v>0</v>
      </c>
      <c r="E37" s="245">
        <v>0</v>
      </c>
      <c r="F37" s="245">
        <v>0</v>
      </c>
      <c r="G37" s="245">
        <v>0</v>
      </c>
      <c r="H37" s="245">
        <v>0</v>
      </c>
      <c r="I37" s="245">
        <v>0</v>
      </c>
      <c r="J37" s="245">
        <v>0</v>
      </c>
      <c r="K37" s="245">
        <v>0</v>
      </c>
      <c r="L37" s="245">
        <v>0</v>
      </c>
      <c r="M37" s="245">
        <v>0</v>
      </c>
      <c r="N37" s="245">
        <v>0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Hoja64">
    <tabColor theme="9" tint="0.59999389629810485"/>
  </sheetPr>
  <dimension ref="A4:Y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25" ht="12.95" customHeight="1" x14ac:dyDescent="0.25">
      <c r="A4" s="235" t="s">
        <v>468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25" ht="12" customHeight="1" x14ac:dyDescent="0.15">
      <c r="A5" s="238" t="s">
        <v>218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25" ht="6" customHeight="1" thickBot="1" x14ac:dyDescent="0.2"/>
    <row r="7" spans="1:25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  <c r="O7" s="148"/>
      <c r="P7" s="127"/>
      <c r="Q7" s="152"/>
      <c r="R7" s="152"/>
      <c r="S7" s="152"/>
      <c r="T7" s="152"/>
      <c r="U7" s="152"/>
      <c r="V7" s="152"/>
      <c r="W7" s="152"/>
    </row>
    <row r="8" spans="1:25" ht="18" customHeight="1" x14ac:dyDescent="0.15">
      <c r="A8" s="680" t="s">
        <v>87</v>
      </c>
      <c r="B8" s="683">
        <f t="shared" ref="B8:B37" si="0">SUM(C8:N8)</f>
        <v>4940.6440384516063</v>
      </c>
      <c r="C8" s="683">
        <f t="shared" ref="C8:N8" si="1">(C9+C10+C11+C12+C13+C17+C18+C19+C20+C21+C22+C23+C24+C25+C26+C27+C28+C29+C32+C33+C34+C35+C36+C37)</f>
        <v>388.17734019799036</v>
      </c>
      <c r="D8" s="683">
        <f t="shared" si="1"/>
        <v>394.65631951587795</v>
      </c>
      <c r="E8" s="683">
        <f t="shared" si="1"/>
        <v>411.88324536679994</v>
      </c>
      <c r="F8" s="683">
        <f t="shared" si="1"/>
        <v>419.27067485404166</v>
      </c>
      <c r="G8" s="683">
        <f t="shared" si="1"/>
        <v>435.40444700080337</v>
      </c>
      <c r="H8" s="683">
        <f t="shared" si="1"/>
        <v>453.32825400000007</v>
      </c>
      <c r="I8" s="683">
        <f t="shared" si="1"/>
        <v>448.8137609288508</v>
      </c>
      <c r="J8" s="683">
        <f t="shared" si="1"/>
        <v>426.53956383079645</v>
      </c>
      <c r="K8" s="683">
        <f t="shared" si="1"/>
        <v>389.83701032914848</v>
      </c>
      <c r="L8" s="683">
        <f t="shared" si="1"/>
        <v>374.16069518746207</v>
      </c>
      <c r="M8" s="683">
        <f t="shared" si="1"/>
        <v>385.32628599000003</v>
      </c>
      <c r="N8" s="683">
        <f t="shared" si="1"/>
        <v>413.24644124983456</v>
      </c>
      <c r="P8" s="127"/>
      <c r="Q8" s="143"/>
      <c r="R8" s="143"/>
      <c r="S8" s="131"/>
      <c r="T8" s="143"/>
      <c r="U8" s="143"/>
      <c r="V8" s="143"/>
      <c r="W8" s="131"/>
      <c r="Y8" s="156"/>
    </row>
    <row r="9" spans="1:25" ht="15.95" customHeight="1" x14ac:dyDescent="0.15">
      <c r="A9" s="148" t="s">
        <v>19</v>
      </c>
      <c r="B9" s="684">
        <f t="shared" si="0"/>
        <v>245.68</v>
      </c>
      <c r="C9" s="248">
        <v>22.036000000000001</v>
      </c>
      <c r="D9" s="248">
        <v>21.6</v>
      </c>
      <c r="E9" s="248">
        <v>20.288</v>
      </c>
      <c r="F9" s="248">
        <v>19.656000000000002</v>
      </c>
      <c r="G9" s="248">
        <v>19.891999999999999</v>
      </c>
      <c r="H9" s="248">
        <v>19.52</v>
      </c>
      <c r="I9" s="248">
        <v>21.744</v>
      </c>
      <c r="J9" s="248">
        <v>20.975999999999999</v>
      </c>
      <c r="K9" s="248">
        <v>20.088000000000001</v>
      </c>
      <c r="L9" s="248">
        <v>19.868000000000002</v>
      </c>
      <c r="M9" s="248">
        <v>22.664000000000001</v>
      </c>
      <c r="N9" s="248">
        <v>17.347999999999999</v>
      </c>
      <c r="O9" s="154"/>
    </row>
    <row r="10" spans="1:25" ht="15.95" customHeight="1" x14ac:dyDescent="0.15">
      <c r="A10" s="148" t="s">
        <v>20</v>
      </c>
      <c r="B10" s="684">
        <f t="shared" si="0"/>
        <v>1350.8056408929185</v>
      </c>
      <c r="C10" s="248">
        <v>107.34747811409662</v>
      </c>
      <c r="D10" s="248">
        <v>112.92640886057799</v>
      </c>
      <c r="E10" s="248">
        <v>122.7538291397309</v>
      </c>
      <c r="F10" s="248">
        <v>127.47512999999999</v>
      </c>
      <c r="G10" s="248">
        <v>132.19643138124863</v>
      </c>
      <c r="H10" s="248">
        <v>142.506</v>
      </c>
      <c r="I10" s="248">
        <v>134.184</v>
      </c>
      <c r="J10" s="248">
        <v>126.1084378307964</v>
      </c>
      <c r="K10" s="248">
        <v>92.93508521914849</v>
      </c>
      <c r="L10" s="248">
        <v>76.037796997485131</v>
      </c>
      <c r="M10" s="248">
        <v>82.406000000000006</v>
      </c>
      <c r="N10" s="248">
        <v>93.929043349834572</v>
      </c>
    </row>
    <row r="11" spans="1:25" ht="15.95" customHeight="1" x14ac:dyDescent="0.15">
      <c r="A11" s="148" t="s">
        <v>21</v>
      </c>
      <c r="B11" s="684">
        <f t="shared" si="0"/>
        <v>275.60578099999998</v>
      </c>
      <c r="C11" s="248">
        <v>21.86478</v>
      </c>
      <c r="D11" s="248">
        <v>20.345800000000001</v>
      </c>
      <c r="E11" s="248">
        <v>18.651</v>
      </c>
      <c r="F11" s="248">
        <v>18.036821</v>
      </c>
      <c r="G11" s="248">
        <v>21.6328</v>
      </c>
      <c r="H11" s="248">
        <v>22.536899999999999</v>
      </c>
      <c r="I11" s="248">
        <v>23.834579999999999</v>
      </c>
      <c r="J11" s="248">
        <v>21.428000000000001</v>
      </c>
      <c r="K11" s="248">
        <v>24.393999999999998</v>
      </c>
      <c r="L11" s="248">
        <v>26.382000000000001</v>
      </c>
      <c r="M11" s="248">
        <v>25.1341</v>
      </c>
      <c r="N11" s="248">
        <v>31.364999999999998</v>
      </c>
    </row>
    <row r="12" spans="1:25" ht="15.95" customHeight="1" x14ac:dyDescent="0.15">
      <c r="A12" s="126" t="s">
        <v>22</v>
      </c>
      <c r="B12" s="684">
        <f t="shared" si="0"/>
        <v>465.71014800000006</v>
      </c>
      <c r="C12" s="248">
        <v>36.491780000000006</v>
      </c>
      <c r="D12" s="248">
        <v>39.026600000000002</v>
      </c>
      <c r="E12" s="248">
        <v>43.01459599999999</v>
      </c>
      <c r="F12" s="248">
        <v>37.692740000000001</v>
      </c>
      <c r="G12" s="248">
        <v>37.380996000000003</v>
      </c>
      <c r="H12" s="248">
        <v>40.511344000000001</v>
      </c>
      <c r="I12" s="248">
        <v>38.804831999999998</v>
      </c>
      <c r="J12" s="248">
        <v>39.253028000000008</v>
      </c>
      <c r="K12" s="248">
        <v>38.587123999999996</v>
      </c>
      <c r="L12" s="248">
        <v>36.85453600000001</v>
      </c>
      <c r="M12" s="248">
        <v>39.576864</v>
      </c>
      <c r="N12" s="248">
        <v>38.515708000000004</v>
      </c>
    </row>
    <row r="13" spans="1:25" ht="15.95" customHeight="1" x14ac:dyDescent="0.15">
      <c r="A13" s="148" t="s">
        <v>23</v>
      </c>
      <c r="B13" s="684">
        <f t="shared" si="0"/>
        <v>239.551559</v>
      </c>
      <c r="C13" s="248">
        <v>20.090496999999999</v>
      </c>
      <c r="D13" s="248">
        <v>20.231932</v>
      </c>
      <c r="E13" s="248">
        <v>18.730249999999998</v>
      </c>
      <c r="F13" s="248">
        <v>17.292680000000001</v>
      </c>
      <c r="G13" s="248">
        <v>20.5626</v>
      </c>
      <c r="H13" s="248">
        <v>21.829000000000001</v>
      </c>
      <c r="I13" s="248">
        <v>23.056989999999999</v>
      </c>
      <c r="J13" s="248">
        <v>18.279020000000003</v>
      </c>
      <c r="K13" s="248">
        <v>18.60239</v>
      </c>
      <c r="L13" s="248">
        <v>19.275100000000002</v>
      </c>
      <c r="M13" s="248">
        <v>20.1751</v>
      </c>
      <c r="N13" s="248">
        <v>21.425999999999998</v>
      </c>
    </row>
    <row r="14" spans="1:25" ht="15.95" customHeight="1" x14ac:dyDescent="0.15">
      <c r="A14" s="124" t="s">
        <v>94</v>
      </c>
      <c r="B14" s="684">
        <f t="shared" si="0"/>
        <v>135.21924700000002</v>
      </c>
      <c r="C14" s="248">
        <v>12.034689999999999</v>
      </c>
      <c r="D14" s="248">
        <v>12.425217</v>
      </c>
      <c r="E14" s="248">
        <v>11.796469999999999</v>
      </c>
      <c r="F14" s="248">
        <v>8.76328</v>
      </c>
      <c r="G14" s="248">
        <v>9.2739999999999991</v>
      </c>
      <c r="H14" s="248">
        <v>10.335800000000001</v>
      </c>
      <c r="I14" s="248">
        <v>10.75689</v>
      </c>
      <c r="J14" s="248">
        <v>10.963800000000001</v>
      </c>
      <c r="K14" s="248">
        <v>11.0421</v>
      </c>
      <c r="L14" s="248">
        <v>11.657999999999999</v>
      </c>
      <c r="M14" s="248">
        <v>12.464</v>
      </c>
      <c r="N14" s="248">
        <v>13.705</v>
      </c>
    </row>
    <row r="15" spans="1:25" ht="15.95" customHeight="1" x14ac:dyDescent="0.15">
      <c r="A15" s="124" t="s">
        <v>95</v>
      </c>
      <c r="B15" s="684">
        <f t="shared" si="0"/>
        <v>16.077612000000002</v>
      </c>
      <c r="C15" s="248">
        <v>1.3521570000000001</v>
      </c>
      <c r="D15" s="248">
        <v>1.163435</v>
      </c>
      <c r="E15" s="248">
        <v>1.2841</v>
      </c>
      <c r="F15" s="248">
        <v>1.2646999999999999</v>
      </c>
      <c r="G15" s="248">
        <v>1.3946000000000001</v>
      </c>
      <c r="H15" s="248">
        <v>1.6012</v>
      </c>
      <c r="I15" s="248">
        <v>1.6531</v>
      </c>
      <c r="J15" s="248">
        <v>1.28382</v>
      </c>
      <c r="K15" s="248">
        <v>1.2574000000000001</v>
      </c>
      <c r="L15" s="248">
        <v>1.365</v>
      </c>
      <c r="M15" s="248">
        <v>1.3741000000000001</v>
      </c>
      <c r="N15" s="248">
        <v>1.0840000000000001</v>
      </c>
    </row>
    <row r="16" spans="1:25" ht="15.95" customHeight="1" x14ac:dyDescent="0.15">
      <c r="A16" s="124" t="s">
        <v>96</v>
      </c>
      <c r="B16" s="684">
        <f t="shared" si="0"/>
        <v>88.2547</v>
      </c>
      <c r="C16" s="248">
        <v>6.7036499999999997</v>
      </c>
      <c r="D16" s="248">
        <v>6.6432799999999999</v>
      </c>
      <c r="E16" s="248">
        <v>5.64968</v>
      </c>
      <c r="F16" s="248">
        <v>7.2647000000000004</v>
      </c>
      <c r="G16" s="248">
        <v>9.8940000000000001</v>
      </c>
      <c r="H16" s="248">
        <v>9.8919999999999995</v>
      </c>
      <c r="I16" s="248">
        <v>10.647</v>
      </c>
      <c r="J16" s="248">
        <v>6.0313999999999997</v>
      </c>
      <c r="K16" s="248">
        <v>6.3028899999999997</v>
      </c>
      <c r="L16" s="248">
        <v>6.2521000000000004</v>
      </c>
      <c r="M16" s="248">
        <v>6.3369999999999997</v>
      </c>
      <c r="N16" s="248">
        <v>6.6369999999999996</v>
      </c>
    </row>
    <row r="17" spans="1:14" ht="15.95" customHeight="1" x14ac:dyDescent="0.15">
      <c r="A17" s="148" t="s">
        <v>27</v>
      </c>
      <c r="B17" s="684">
        <f t="shared" si="0"/>
        <v>60.242899999999992</v>
      </c>
      <c r="C17" s="248">
        <v>5.6536000000000008</v>
      </c>
      <c r="D17" s="248">
        <v>5.2707999999999995</v>
      </c>
      <c r="E17" s="248">
        <v>4.0027999999999997</v>
      </c>
      <c r="F17" s="248">
        <v>3.4824000000000002</v>
      </c>
      <c r="G17" s="248">
        <v>4.1143999999999998</v>
      </c>
      <c r="H17" s="248">
        <v>4.6041000000000007</v>
      </c>
      <c r="I17" s="248">
        <v>5.0795999999999992</v>
      </c>
      <c r="J17" s="248">
        <v>5.0593999999999992</v>
      </c>
      <c r="K17" s="248">
        <v>5.4458000000000011</v>
      </c>
      <c r="L17" s="248">
        <v>5.4160000000000004</v>
      </c>
      <c r="M17" s="248">
        <v>5.4603999999999999</v>
      </c>
      <c r="N17" s="248">
        <v>6.6536000000000008</v>
      </c>
    </row>
    <row r="18" spans="1:14" ht="15.95" customHeight="1" x14ac:dyDescent="0.15">
      <c r="A18" s="126" t="s">
        <v>28</v>
      </c>
      <c r="B18" s="684">
        <f t="shared" si="0"/>
        <v>207.69611122036457</v>
      </c>
      <c r="C18" s="248">
        <v>14.709554475000001</v>
      </c>
      <c r="D18" s="248">
        <v>15.11012</v>
      </c>
      <c r="E18" s="248">
        <v>16.420161600000004</v>
      </c>
      <c r="F18" s="248">
        <v>18.389159500000002</v>
      </c>
      <c r="G18" s="248">
        <v>16.077126348314607</v>
      </c>
      <c r="H18" s="248">
        <v>17.011399999999998</v>
      </c>
      <c r="I18" s="248">
        <v>18.021148</v>
      </c>
      <c r="J18" s="248">
        <v>18.411847999999999</v>
      </c>
      <c r="K18" s="248">
        <v>18.121111110000001</v>
      </c>
      <c r="L18" s="248">
        <v>18.16070163705</v>
      </c>
      <c r="M18" s="248">
        <v>18.498421990000001</v>
      </c>
      <c r="N18" s="248">
        <v>18.765358559999996</v>
      </c>
    </row>
    <row r="19" spans="1:14" ht="15.95" customHeight="1" x14ac:dyDescent="0.15">
      <c r="A19" s="126" t="s">
        <v>29</v>
      </c>
      <c r="B19" s="684">
        <f t="shared" si="0"/>
        <v>462.05428799999999</v>
      </c>
      <c r="C19" s="248">
        <v>36.430199999999999</v>
      </c>
      <c r="D19" s="248">
        <v>37.077207999999999</v>
      </c>
      <c r="E19" s="248">
        <v>32.092520000000007</v>
      </c>
      <c r="F19" s="248">
        <v>37.206040000000002</v>
      </c>
      <c r="G19" s="248">
        <v>38.464199999999998</v>
      </c>
      <c r="H19" s="248">
        <v>42.301919999999996</v>
      </c>
      <c r="I19" s="248">
        <v>42.695240000000005</v>
      </c>
      <c r="J19" s="248">
        <v>39.056240000000003</v>
      </c>
      <c r="K19" s="248">
        <v>39.448999999999998</v>
      </c>
      <c r="L19" s="248">
        <v>37.840000000000003</v>
      </c>
      <c r="M19" s="248">
        <v>38.917200000000008</v>
      </c>
      <c r="N19" s="248">
        <v>40.524520000000003</v>
      </c>
    </row>
    <row r="20" spans="1:14" ht="15.95" customHeight="1" x14ac:dyDescent="0.15">
      <c r="A20" s="148" t="s">
        <v>30</v>
      </c>
      <c r="B20" s="684">
        <f t="shared" si="0"/>
        <v>307.7304122964286</v>
      </c>
      <c r="C20" s="248">
        <v>22.9673428507128</v>
      </c>
      <c r="D20" s="248">
        <v>26.13964</v>
      </c>
      <c r="E20" s="248">
        <v>25.176647926068998</v>
      </c>
      <c r="F20" s="248">
        <v>25.573322769222401</v>
      </c>
      <c r="G20" s="248">
        <v>25.3154</v>
      </c>
      <c r="H20" s="248">
        <v>24.534700000000001</v>
      </c>
      <c r="I20" s="248">
        <v>25.7159289288509</v>
      </c>
      <c r="J20" s="248">
        <v>25.92266</v>
      </c>
      <c r="K20" s="248">
        <v>25.673179999999999</v>
      </c>
      <c r="L20" s="248">
        <v>26.479889821573501</v>
      </c>
      <c r="M20" s="248">
        <v>23.834700000000002</v>
      </c>
      <c r="N20" s="248">
        <v>30.396999999999998</v>
      </c>
    </row>
    <row r="21" spans="1:14" ht="15.95" customHeight="1" x14ac:dyDescent="0.15">
      <c r="A21" s="148" t="s">
        <v>31</v>
      </c>
      <c r="B21" s="684">
        <f t="shared" si="0"/>
        <v>244.6914830031034</v>
      </c>
      <c r="C21" s="248">
        <v>17.193476660000002</v>
      </c>
      <c r="D21" s="248">
        <v>17.8672</v>
      </c>
      <c r="E21" s="248">
        <v>19.003599999999999</v>
      </c>
      <c r="F21" s="248">
        <v>18.985999999999997</v>
      </c>
      <c r="G21" s="248">
        <v>20.130400000000005</v>
      </c>
      <c r="H21" s="248">
        <v>19.702400000000001</v>
      </c>
      <c r="I21" s="248">
        <v>21.382800000000003</v>
      </c>
      <c r="J21" s="248">
        <v>21.219200000000001</v>
      </c>
      <c r="K21" s="248">
        <v>20.273600000000002</v>
      </c>
      <c r="L21" s="248">
        <v>23.558006343103372</v>
      </c>
      <c r="M21" s="248">
        <v>22.221200000000003</v>
      </c>
      <c r="N21" s="248">
        <v>23.153600000000004</v>
      </c>
    </row>
    <row r="22" spans="1:14" ht="15.95" customHeight="1" x14ac:dyDescent="0.15">
      <c r="A22" s="148" t="s">
        <v>32</v>
      </c>
      <c r="B22" s="684">
        <f t="shared" si="0"/>
        <v>12.948128047400001</v>
      </c>
      <c r="C22" s="248">
        <v>0.71299999999999997</v>
      </c>
      <c r="D22" s="248">
        <v>0.53339999999999999</v>
      </c>
      <c r="E22" s="248">
        <v>0.82012216900000001</v>
      </c>
      <c r="F22" s="248">
        <v>1.1014703800000001</v>
      </c>
      <c r="G22" s="248">
        <v>1.2824121583999999</v>
      </c>
      <c r="H22" s="248">
        <v>1.2030399999999999</v>
      </c>
      <c r="I22" s="248">
        <v>1.701022</v>
      </c>
      <c r="J22" s="248">
        <v>1.1571600000000002</v>
      </c>
      <c r="K22" s="248">
        <v>0.85077999999999998</v>
      </c>
      <c r="L22" s="248">
        <v>0.84119999999999995</v>
      </c>
      <c r="M22" s="248">
        <v>1.22031</v>
      </c>
      <c r="N22" s="248">
        <v>1.5242113399999999</v>
      </c>
    </row>
    <row r="23" spans="1:14" ht="15.95" customHeight="1" x14ac:dyDescent="0.15">
      <c r="A23" s="148" t="s">
        <v>33</v>
      </c>
      <c r="B23" s="684">
        <f t="shared" si="0"/>
        <v>40.052799999999998</v>
      </c>
      <c r="C23" s="248">
        <v>3.5292000000000003</v>
      </c>
      <c r="D23" s="248">
        <v>3.2244000000000002</v>
      </c>
      <c r="E23" s="248">
        <v>3.3492000000000006</v>
      </c>
      <c r="F23" s="248">
        <v>3.3124000000000002</v>
      </c>
      <c r="G23" s="248">
        <v>3.5348000000000002</v>
      </c>
      <c r="H23" s="248">
        <v>3.2896000000000001</v>
      </c>
      <c r="I23" s="248">
        <v>3.4000000000000004</v>
      </c>
      <c r="J23" s="248">
        <v>3.3275999999999999</v>
      </c>
      <c r="K23" s="248">
        <v>3.2687999999999997</v>
      </c>
      <c r="L23" s="248">
        <v>3.2675999999999998</v>
      </c>
      <c r="M23" s="248">
        <v>3.1387999999999998</v>
      </c>
      <c r="N23" s="248">
        <v>3.410400000000001</v>
      </c>
    </row>
    <row r="24" spans="1:14" ht="15.95" customHeight="1" x14ac:dyDescent="0.15">
      <c r="A24" s="148" t="s">
        <v>34</v>
      </c>
      <c r="B24" s="684">
        <f t="shared" si="0"/>
        <v>278.35328000000004</v>
      </c>
      <c r="C24" s="248">
        <v>20.321580000000001</v>
      </c>
      <c r="D24" s="248">
        <v>18.632000000000001</v>
      </c>
      <c r="E24" s="248">
        <v>22.8657</v>
      </c>
      <c r="F24" s="248">
        <v>25.587</v>
      </c>
      <c r="G24" s="248">
        <v>25.952000000000002</v>
      </c>
      <c r="H24" s="248">
        <v>26.782</v>
      </c>
      <c r="I24" s="248">
        <v>21.974599999999999</v>
      </c>
      <c r="J24" s="248">
        <v>22.784099999999999</v>
      </c>
      <c r="K24" s="248">
        <v>22.468</v>
      </c>
      <c r="L24" s="248">
        <v>23.9468</v>
      </c>
      <c r="M24" s="248">
        <v>23.641500000000001</v>
      </c>
      <c r="N24" s="248">
        <v>23.398</v>
      </c>
    </row>
    <row r="25" spans="1:14" ht="15.95" customHeight="1" x14ac:dyDescent="0.15">
      <c r="A25" s="126" t="s">
        <v>35</v>
      </c>
      <c r="B25" s="684">
        <f t="shared" si="0"/>
        <v>118.53600000000002</v>
      </c>
      <c r="C25" s="248">
        <v>10.912600000000001</v>
      </c>
      <c r="D25" s="248">
        <v>9.6250999999999998</v>
      </c>
      <c r="E25" s="248">
        <v>9.8603000000000023</v>
      </c>
      <c r="F25" s="248">
        <v>9.2158999999999995</v>
      </c>
      <c r="G25" s="248">
        <v>9.4503999999999984</v>
      </c>
      <c r="H25" s="248">
        <v>9.6306000000000012</v>
      </c>
      <c r="I25" s="248">
        <v>9.8780000000000001</v>
      </c>
      <c r="J25" s="248">
        <v>10.056700000000001</v>
      </c>
      <c r="K25" s="248">
        <v>10.102</v>
      </c>
      <c r="L25" s="248">
        <v>9.9220999999999986</v>
      </c>
      <c r="M25" s="248">
        <v>9.8331</v>
      </c>
      <c r="N25" s="248">
        <v>10.049199999999999</v>
      </c>
    </row>
    <row r="26" spans="1:14" ht="15.95" customHeight="1" x14ac:dyDescent="0.15">
      <c r="A26" s="148" t="s">
        <v>36</v>
      </c>
      <c r="B26" s="684">
        <f t="shared" si="0"/>
        <v>14.910489086571003</v>
      </c>
      <c r="C26" s="248">
        <v>1.3189383981809999</v>
      </c>
      <c r="D26" s="248">
        <v>1.1417756553</v>
      </c>
      <c r="E26" s="248">
        <v>1.215739532</v>
      </c>
      <c r="F26" s="248">
        <v>1.41015</v>
      </c>
      <c r="G26" s="248">
        <v>1.4729511128399999</v>
      </c>
      <c r="H26" s="248">
        <v>1.4133800000000001</v>
      </c>
      <c r="I26" s="248">
        <v>1.2172000000000001</v>
      </c>
      <c r="J26" s="248">
        <v>1.1290500000000001</v>
      </c>
      <c r="K26" s="248">
        <v>1.2898799999999999</v>
      </c>
      <c r="L26" s="248">
        <v>1.28996438825</v>
      </c>
      <c r="M26" s="248">
        <v>0.95645999999999998</v>
      </c>
      <c r="N26" s="248">
        <v>1.0550000000000026</v>
      </c>
    </row>
    <row r="27" spans="1:14" ht="15.95" customHeight="1" x14ac:dyDescent="0.15">
      <c r="A27" s="148" t="s">
        <v>37</v>
      </c>
      <c r="B27" s="684">
        <f t="shared" si="0"/>
        <v>89.340983904819268</v>
      </c>
      <c r="C27" s="248">
        <v>5.2383626999999997</v>
      </c>
      <c r="D27" s="248">
        <v>5.9304000000000006</v>
      </c>
      <c r="E27" s="248">
        <v>6.4492000000000012</v>
      </c>
      <c r="F27" s="248">
        <v>7.0019412048192766</v>
      </c>
      <c r="G27" s="248">
        <v>7.7808000000000002</v>
      </c>
      <c r="H27" s="248">
        <v>8.8902000000000001</v>
      </c>
      <c r="I27" s="248">
        <v>7.7248799999999997</v>
      </c>
      <c r="J27" s="248">
        <v>7.9984000000000002</v>
      </c>
      <c r="K27" s="248">
        <v>8.2200000000000006</v>
      </c>
      <c r="L27" s="248">
        <v>7.7372000000000005</v>
      </c>
      <c r="M27" s="248">
        <v>7.8732000000000006</v>
      </c>
      <c r="N27" s="248">
        <v>8.4963999999999995</v>
      </c>
    </row>
    <row r="28" spans="1:14" ht="15.95" customHeight="1" x14ac:dyDescent="0.15">
      <c r="A28" s="148" t="s">
        <v>38</v>
      </c>
      <c r="B28" s="684">
        <f t="shared" si="0"/>
        <v>298.33839999999998</v>
      </c>
      <c r="C28" s="248">
        <v>21.157600000000002</v>
      </c>
      <c r="D28" s="248">
        <v>19.369600000000002</v>
      </c>
      <c r="E28" s="248">
        <v>25.986000000000004</v>
      </c>
      <c r="F28" s="248">
        <v>27.433199999999999</v>
      </c>
      <c r="G28" s="248">
        <v>31.457999999999998</v>
      </c>
      <c r="H28" s="248">
        <v>27.765600000000003</v>
      </c>
      <c r="I28" s="248">
        <v>28.782799999999998</v>
      </c>
      <c r="J28" s="248">
        <v>26.057200000000002</v>
      </c>
      <c r="K28" s="248">
        <v>22.108400000000003</v>
      </c>
      <c r="L28" s="248">
        <v>19.524000000000001</v>
      </c>
      <c r="M28" s="248">
        <v>22.1708</v>
      </c>
      <c r="N28" s="248">
        <v>26.525200000000002</v>
      </c>
    </row>
    <row r="29" spans="1:14" ht="15.95" customHeight="1" x14ac:dyDescent="0.15">
      <c r="A29" s="148" t="s">
        <v>39</v>
      </c>
      <c r="B29" s="684">
        <f t="shared" si="0"/>
        <v>174.25475400000002</v>
      </c>
      <c r="C29" s="248">
        <v>15.696639999999999</v>
      </c>
      <c r="D29" s="248">
        <v>16.110325</v>
      </c>
      <c r="E29" s="248">
        <v>16.716279</v>
      </c>
      <c r="F29" s="248">
        <v>15.89752</v>
      </c>
      <c r="G29" s="248">
        <v>14.200130000000001</v>
      </c>
      <c r="H29" s="248">
        <v>14.782120000000001</v>
      </c>
      <c r="I29" s="248">
        <v>15.0977</v>
      </c>
      <c r="J29" s="248">
        <v>13.796620000000001</v>
      </c>
      <c r="K29" s="248">
        <v>13.4481</v>
      </c>
      <c r="L29" s="248">
        <v>13.2454</v>
      </c>
      <c r="M29" s="248">
        <v>13.09422</v>
      </c>
      <c r="N29" s="248">
        <v>12.169699999999999</v>
      </c>
    </row>
    <row r="30" spans="1:14" ht="15.95" customHeight="1" x14ac:dyDescent="0.15">
      <c r="A30" s="124" t="s">
        <v>97</v>
      </c>
      <c r="B30" s="684">
        <f t="shared" si="0"/>
        <v>56.15844400000001</v>
      </c>
      <c r="C30" s="248">
        <v>5.1325399999999997</v>
      </c>
      <c r="D30" s="248">
        <v>4.7623249999999997</v>
      </c>
      <c r="E30" s="248">
        <v>4.8732689999999996</v>
      </c>
      <c r="F30" s="248">
        <v>4.8328199999999999</v>
      </c>
      <c r="G30" s="248">
        <v>4.8321300000000003</v>
      </c>
      <c r="H30" s="248">
        <v>4.73292</v>
      </c>
      <c r="I30" s="248">
        <v>4.8632</v>
      </c>
      <c r="J30" s="248">
        <v>4.7398199999999999</v>
      </c>
      <c r="K30" s="248">
        <v>4.5839999999999996</v>
      </c>
      <c r="L30" s="248">
        <v>4.4513999999999996</v>
      </c>
      <c r="M30" s="248">
        <v>4.4301199999999996</v>
      </c>
      <c r="N30" s="248">
        <v>3.9239000000000002</v>
      </c>
    </row>
    <row r="31" spans="1:14" ht="15.95" customHeight="1" x14ac:dyDescent="0.15">
      <c r="A31" s="124" t="s">
        <v>98</v>
      </c>
      <c r="B31" s="684">
        <f t="shared" si="0"/>
        <v>118.09631000000002</v>
      </c>
      <c r="C31" s="248">
        <v>10.5641</v>
      </c>
      <c r="D31" s="248">
        <v>11.348000000000001</v>
      </c>
      <c r="E31" s="248">
        <v>11.84301</v>
      </c>
      <c r="F31" s="248">
        <v>11.0647</v>
      </c>
      <c r="G31" s="248">
        <v>9.3680000000000003</v>
      </c>
      <c r="H31" s="248">
        <v>10.049200000000001</v>
      </c>
      <c r="I31" s="248">
        <v>10.234500000000001</v>
      </c>
      <c r="J31" s="248">
        <v>9.0568000000000008</v>
      </c>
      <c r="K31" s="248">
        <v>8.8641000000000005</v>
      </c>
      <c r="L31" s="248">
        <v>8.7940000000000005</v>
      </c>
      <c r="M31" s="248">
        <v>8.6640999999999995</v>
      </c>
      <c r="N31" s="248">
        <v>8.2457999999999991</v>
      </c>
    </row>
    <row r="32" spans="1:14" ht="15.95" customHeight="1" x14ac:dyDescent="0.15">
      <c r="A32" s="148" t="s">
        <v>42</v>
      </c>
      <c r="B32" s="684">
        <f t="shared" si="0"/>
        <v>53.827200000000012</v>
      </c>
      <c r="C32" s="248">
        <v>4.4703999999999997</v>
      </c>
      <c r="D32" s="248">
        <v>4.4703999999999997</v>
      </c>
      <c r="E32" s="248">
        <v>4.4703999999999997</v>
      </c>
      <c r="F32" s="248">
        <v>4.4959999999999996</v>
      </c>
      <c r="G32" s="248">
        <v>4.4904000000000002</v>
      </c>
      <c r="H32" s="248">
        <v>4.4904000000000002</v>
      </c>
      <c r="I32" s="248">
        <v>4.4904000000000002</v>
      </c>
      <c r="J32" s="248">
        <v>4.4896000000000003</v>
      </c>
      <c r="K32" s="248">
        <v>4.4896000000000003</v>
      </c>
      <c r="L32" s="248">
        <v>4.4896000000000003</v>
      </c>
      <c r="M32" s="248">
        <v>4.4896000000000003</v>
      </c>
      <c r="N32" s="248">
        <v>4.4904000000000002</v>
      </c>
    </row>
    <row r="33" spans="1:25" ht="15.95" customHeight="1" x14ac:dyDescent="0.15">
      <c r="A33" s="148" t="s">
        <v>43</v>
      </c>
      <c r="B33" s="684">
        <f t="shared" si="0"/>
        <v>0</v>
      </c>
      <c r="C33" s="248">
        <v>0</v>
      </c>
      <c r="D33" s="248">
        <v>0</v>
      </c>
      <c r="E33" s="248">
        <v>0</v>
      </c>
      <c r="F33" s="248">
        <v>0</v>
      </c>
      <c r="G33" s="248">
        <v>0</v>
      </c>
      <c r="H33" s="248">
        <v>0</v>
      </c>
      <c r="I33" s="248">
        <v>0</v>
      </c>
      <c r="J33" s="248">
        <v>0</v>
      </c>
      <c r="K33" s="248">
        <v>0</v>
      </c>
      <c r="L33" s="248">
        <v>0</v>
      </c>
      <c r="M33" s="248">
        <v>0</v>
      </c>
      <c r="N33" s="248">
        <v>0</v>
      </c>
      <c r="P33" s="127"/>
      <c r="R33" s="143"/>
      <c r="S33" s="131"/>
      <c r="T33" s="143"/>
      <c r="U33" s="143"/>
      <c r="V33" s="143"/>
      <c r="W33" s="131"/>
      <c r="Y33" s="156"/>
    </row>
    <row r="34" spans="1:25" ht="15.95" customHeight="1" x14ac:dyDescent="0.15">
      <c r="A34" s="126" t="s">
        <v>44</v>
      </c>
      <c r="B34" s="684">
        <f t="shared" si="0"/>
        <v>0</v>
      </c>
      <c r="C34" s="248">
        <v>0</v>
      </c>
      <c r="D34" s="248">
        <v>0</v>
      </c>
      <c r="E34" s="248">
        <v>0</v>
      </c>
      <c r="F34" s="248">
        <v>0</v>
      </c>
      <c r="G34" s="248">
        <v>0</v>
      </c>
      <c r="H34" s="248">
        <v>0</v>
      </c>
      <c r="I34" s="248">
        <v>0</v>
      </c>
      <c r="J34" s="248">
        <v>0</v>
      </c>
      <c r="K34" s="248">
        <v>0</v>
      </c>
      <c r="L34" s="248">
        <v>0</v>
      </c>
      <c r="M34" s="248">
        <v>0</v>
      </c>
      <c r="N34" s="248">
        <v>0</v>
      </c>
      <c r="P34" s="127"/>
      <c r="R34" s="143"/>
      <c r="S34" s="131"/>
      <c r="T34" s="143"/>
      <c r="U34" s="143"/>
      <c r="V34" s="143"/>
      <c r="W34" s="131"/>
      <c r="Y34" s="156"/>
    </row>
    <row r="35" spans="1:25" ht="15.95" customHeight="1" x14ac:dyDescent="0.15">
      <c r="A35" s="126" t="s">
        <v>45</v>
      </c>
      <c r="B35" s="684">
        <f t="shared" si="0"/>
        <v>0.31367999999999996</v>
      </c>
      <c r="C35" s="248">
        <v>3.431E-2</v>
      </c>
      <c r="D35" s="248">
        <v>2.3210000000000001E-2</v>
      </c>
      <c r="E35" s="248">
        <v>1.6899999999999998E-2</v>
      </c>
      <c r="F35" s="248">
        <v>2.4799999999999999E-2</v>
      </c>
      <c r="G35" s="248">
        <v>1.6199999999999999E-2</v>
      </c>
      <c r="H35" s="248">
        <v>2.3550000000000001E-2</v>
      </c>
      <c r="I35" s="248">
        <v>2.8039999999999999E-2</v>
      </c>
      <c r="J35" s="248">
        <v>2.93E-2</v>
      </c>
      <c r="K35" s="248">
        <v>2.2159999999999999E-2</v>
      </c>
      <c r="L35" s="248">
        <v>2.4799999999999999E-2</v>
      </c>
      <c r="M35" s="248">
        <v>2.0310000000000002E-2</v>
      </c>
      <c r="N35" s="248">
        <v>5.0099999999999999E-2</v>
      </c>
      <c r="P35" s="127"/>
      <c r="R35" s="143"/>
      <c r="S35" s="131"/>
      <c r="T35" s="143"/>
      <c r="U35" s="143"/>
      <c r="V35" s="143"/>
      <c r="W35" s="131"/>
      <c r="Y35" s="156"/>
    </row>
    <row r="36" spans="1:25" ht="15.95" customHeight="1" x14ac:dyDescent="0.15">
      <c r="A36" s="126" t="s">
        <v>46</v>
      </c>
      <c r="B36" s="684">
        <f t="shared" si="0"/>
        <v>0</v>
      </c>
      <c r="C36" s="248">
        <v>0</v>
      </c>
      <c r="D36" s="248">
        <v>0</v>
      </c>
      <c r="E36" s="248">
        <v>0</v>
      </c>
      <c r="F36" s="248">
        <v>0</v>
      </c>
      <c r="G36" s="248">
        <v>0</v>
      </c>
      <c r="H36" s="248">
        <v>0</v>
      </c>
      <c r="I36" s="248">
        <v>0</v>
      </c>
      <c r="J36" s="248">
        <v>0</v>
      </c>
      <c r="K36" s="248">
        <v>0</v>
      </c>
      <c r="L36" s="248">
        <v>0</v>
      </c>
      <c r="M36" s="248">
        <v>0</v>
      </c>
      <c r="N36" s="248">
        <v>0</v>
      </c>
      <c r="P36" s="127"/>
      <c r="R36" s="143"/>
      <c r="S36" s="131"/>
      <c r="T36" s="143"/>
      <c r="U36" s="143"/>
      <c r="V36" s="143"/>
      <c r="W36" s="131"/>
      <c r="Y36" s="156"/>
    </row>
    <row r="37" spans="1:25" ht="15.95" customHeight="1" thickBot="1" x14ac:dyDescent="0.2">
      <c r="A37" s="150" t="s">
        <v>47</v>
      </c>
      <c r="B37" s="685">
        <f t="shared" si="0"/>
        <v>0</v>
      </c>
      <c r="C37" s="249">
        <v>0</v>
      </c>
      <c r="D37" s="249">
        <v>0</v>
      </c>
      <c r="E37" s="249">
        <v>0</v>
      </c>
      <c r="F37" s="249">
        <v>0</v>
      </c>
      <c r="G37" s="249">
        <v>0</v>
      </c>
      <c r="H37" s="249">
        <v>0</v>
      </c>
      <c r="I37" s="249">
        <v>0</v>
      </c>
      <c r="J37" s="249">
        <v>0</v>
      </c>
      <c r="K37" s="249">
        <v>0</v>
      </c>
      <c r="L37" s="249">
        <v>0</v>
      </c>
      <c r="M37" s="249">
        <v>0</v>
      </c>
      <c r="N37" s="249">
        <v>0</v>
      </c>
      <c r="P37" s="127"/>
      <c r="R37" s="143"/>
      <c r="S37" s="131"/>
      <c r="T37" s="143"/>
      <c r="U37" s="143"/>
      <c r="V37" s="143"/>
      <c r="W37" s="131"/>
      <c r="Y37" s="156"/>
    </row>
    <row r="38" spans="1:25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25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25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25" ht="13.35" customHeight="1" x14ac:dyDescent="0.15">
      <c r="A41" s="11"/>
    </row>
    <row r="42" spans="1:25" ht="13.35" customHeight="1" x14ac:dyDescent="0.15">
      <c r="A42" s="70"/>
    </row>
    <row r="43" spans="1:25" ht="13.35" customHeight="1" x14ac:dyDescent="0.15">
      <c r="A43" s="70"/>
    </row>
    <row r="44" spans="1:25" ht="13.35" customHeight="1" x14ac:dyDescent="0.15">
      <c r="A44" s="22"/>
    </row>
    <row r="45" spans="1:25" ht="13.35" customHeight="1" x14ac:dyDescent="0.15">
      <c r="A45" s="30"/>
    </row>
    <row r="46" spans="1:25" ht="13.35" customHeight="1" x14ac:dyDescent="0.15">
      <c r="A46" s="22"/>
    </row>
    <row r="47" spans="1:25" ht="13.35" customHeight="1" x14ac:dyDescent="0.15">
      <c r="A47" s="70"/>
    </row>
    <row r="48" spans="1:25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Hoja65">
    <tabColor theme="9" tint="0.59999389629810485"/>
  </sheetPr>
  <dimension ref="A4:AA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27" ht="12.95" customHeight="1" x14ac:dyDescent="0.25">
      <c r="A4" s="235" t="s">
        <v>469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27" ht="12" customHeight="1" x14ac:dyDescent="0.15">
      <c r="A5" s="238" t="s">
        <v>402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27" ht="6" customHeight="1" thickBot="1" x14ac:dyDescent="0.2"/>
    <row r="7" spans="1:27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  <c r="Q7" s="148"/>
      <c r="R7" s="127"/>
      <c r="S7" s="152"/>
      <c r="T7" s="152"/>
      <c r="U7" s="152"/>
      <c r="V7" s="152"/>
      <c r="W7" s="152"/>
      <c r="X7" s="152"/>
      <c r="Y7" s="152"/>
    </row>
    <row r="8" spans="1:27" ht="18" customHeight="1" x14ac:dyDescent="0.15">
      <c r="A8" s="680" t="s">
        <v>87</v>
      </c>
      <c r="B8" s="687">
        <f>('C-63'!B8/'C-62'!B8)*1000</f>
        <v>12.701487418997155</v>
      </c>
      <c r="C8" s="687">
        <f>('C-63'!C8/'C-62'!C8)*1000</f>
        <v>12.560341051544745</v>
      </c>
      <c r="D8" s="687">
        <f>('C-63'!D8/'C-62'!D8)*1000</f>
        <v>12.674020344772726</v>
      </c>
      <c r="E8" s="687">
        <f>('C-63'!E8/'C-62'!E8)*1000</f>
        <v>12.84850123684954</v>
      </c>
      <c r="F8" s="687">
        <f>('C-63'!F8/'C-62'!F8)*1000</f>
        <v>13.062828244166464</v>
      </c>
      <c r="G8" s="687">
        <f>('C-63'!G8/'C-62'!G8)*1000</f>
        <v>12.88483803861279</v>
      </c>
      <c r="H8" s="687">
        <f>('C-63'!H8/'C-62'!H8)*1000</f>
        <v>13.057065410870131</v>
      </c>
      <c r="I8" s="687">
        <f>('C-63'!I8/'C-62'!I8)*1000</f>
        <v>12.709590262193833</v>
      </c>
      <c r="J8" s="687">
        <f>('C-63'!J8/'C-62'!J8)*1000</f>
        <v>12.640194277347153</v>
      </c>
      <c r="K8" s="687">
        <f>('C-63'!K8/'C-62'!K8)*1000</f>
        <v>12.357550856082131</v>
      </c>
      <c r="L8" s="687">
        <f>('C-63'!L8/'C-62'!L8)*1000</f>
        <v>12.495759081756244</v>
      </c>
      <c r="M8" s="687">
        <f>('C-63'!M8/'C-62'!M8)*1000</f>
        <v>12.491076151155195</v>
      </c>
      <c r="N8" s="687">
        <f>('C-63'!N8/'C-62'!N8)*1000</f>
        <v>12.569144220984864</v>
      </c>
      <c r="R8" s="127"/>
      <c r="S8" s="143"/>
      <c r="T8" s="143"/>
      <c r="U8" s="131"/>
      <c r="V8" s="143"/>
      <c r="W8" s="143"/>
      <c r="X8" s="143"/>
      <c r="Y8" s="131"/>
      <c r="AA8" s="156"/>
    </row>
    <row r="9" spans="1:27" ht="15.95" customHeight="1" x14ac:dyDescent="0.15">
      <c r="A9" s="148" t="s">
        <v>19</v>
      </c>
      <c r="B9" s="688">
        <f>('C-63'!B9/'C-62'!B9)*1000</f>
        <v>10.182360742705571</v>
      </c>
      <c r="C9" s="250">
        <f>('C-63'!C9/'C-62'!C9)*1000</f>
        <v>10.239776951672862</v>
      </c>
      <c r="D9" s="250">
        <f>('C-63'!D9/'C-62'!D9)*1000</f>
        <v>10.207939508506616</v>
      </c>
      <c r="E9" s="250">
        <f>('C-63'!E9/'C-62'!E9)*1000</f>
        <v>10.113659022931206</v>
      </c>
      <c r="F9" s="250">
        <f>('C-63'!F9/'C-62'!F9)*1000</f>
        <v>10.11631497683994</v>
      </c>
      <c r="G9" s="250">
        <f>('C-63'!G9/'C-62'!G9)*1000</f>
        <v>10.092338914256722</v>
      </c>
      <c r="H9" s="250">
        <f>('C-63'!H9/'C-62'!H9)*1000</f>
        <v>10.046320123520328</v>
      </c>
      <c r="I9" s="250">
        <f>('C-63'!I9/'C-62'!I9)*1000</f>
        <v>10.300331596399811</v>
      </c>
      <c r="J9" s="250">
        <f>('C-63'!J9/'C-62'!J9)*1000</f>
        <v>10.262230919765166</v>
      </c>
      <c r="K9" s="250">
        <f>('C-63'!K9/'C-62'!K9)*1000</f>
        <v>10.176291793313069</v>
      </c>
      <c r="L9" s="250">
        <f>('C-63'!L9/'C-62'!L9)*1000</f>
        <v>10.07505070993915</v>
      </c>
      <c r="M9" s="250">
        <f>('C-63'!M9/'C-62'!M9)*1000</f>
        <v>10.269143633892162</v>
      </c>
      <c r="N9" s="250">
        <f>('C-63'!N9/'C-62'!N9)*1000</f>
        <v>10.271166370633511</v>
      </c>
      <c r="O9" s="154"/>
      <c r="R9" s="127"/>
      <c r="S9" s="143"/>
      <c r="T9" s="143"/>
      <c r="U9" s="131"/>
      <c r="V9" s="143"/>
      <c r="W9" s="143"/>
      <c r="X9" s="143"/>
      <c r="Y9" s="131"/>
      <c r="AA9" s="156"/>
    </row>
    <row r="10" spans="1:27" ht="15.95" customHeight="1" x14ac:dyDescent="0.15">
      <c r="A10" s="148" t="s">
        <v>20</v>
      </c>
      <c r="B10" s="688">
        <f>('C-63'!B10/'C-62'!B10)*1000</f>
        <v>14.496852400288509</v>
      </c>
      <c r="C10" s="250">
        <f>('C-63'!C10/'C-62'!C10)*1000</f>
        <v>14.399393442534757</v>
      </c>
      <c r="D10" s="250">
        <f>('C-63'!D10/'C-62'!D10)*1000</f>
        <v>14.543001785006824</v>
      </c>
      <c r="E10" s="250">
        <f>('C-63'!E10/'C-62'!E10)*1000</f>
        <v>15.200000000000001</v>
      </c>
      <c r="F10" s="250">
        <f>('C-63'!F10/'C-62'!F10)*1000</f>
        <v>15.199133182305948</v>
      </c>
      <c r="G10" s="250">
        <f>('C-63'!G10/'C-62'!G10)*1000</f>
        <v>15.200233572639833</v>
      </c>
      <c r="H10" s="250">
        <f>('C-63'!H10/'C-62'!H10)*1000</f>
        <v>14.799667670578462</v>
      </c>
      <c r="I10" s="250">
        <f>('C-63'!I10/'C-62'!I10)*1000</f>
        <v>14.400515132002575</v>
      </c>
      <c r="J10" s="250">
        <f>('C-63'!J10/'C-62'!J10)*1000</f>
        <v>13.999604554928553</v>
      </c>
      <c r="K10" s="250">
        <f>('C-63'!K10/'C-62'!K10)*1000</f>
        <v>13.600000000000001</v>
      </c>
      <c r="L10" s="250">
        <f>('C-63'!L10/'C-62'!L10)*1000</f>
        <v>13.600000000000003</v>
      </c>
      <c r="M10" s="250">
        <f>('C-63'!M10/'C-62'!M10)*1000</f>
        <v>13.974224181787351</v>
      </c>
      <c r="N10" s="250">
        <f>('C-63'!N10/'C-62'!N10)*1000</f>
        <v>14.4</v>
      </c>
      <c r="R10" s="127"/>
      <c r="S10" s="143"/>
      <c r="T10" s="143"/>
      <c r="U10" s="131"/>
      <c r="V10" s="143"/>
      <c r="W10" s="143"/>
      <c r="X10" s="143"/>
      <c r="Y10" s="131"/>
      <c r="AA10" s="156"/>
    </row>
    <row r="11" spans="1:27" ht="15.95" customHeight="1" x14ac:dyDescent="0.15">
      <c r="A11" s="148" t="s">
        <v>21</v>
      </c>
      <c r="B11" s="688">
        <f>('C-63'!B11/'C-62'!B11)*1000</f>
        <v>14.324624792099792</v>
      </c>
      <c r="C11" s="250">
        <f>('C-63'!C11/'C-62'!C11)*1000</f>
        <v>15.397732394366196</v>
      </c>
      <c r="D11" s="250">
        <f>('C-63'!D11/'C-62'!D11)*1000</f>
        <v>14.786191860465117</v>
      </c>
      <c r="E11" s="250">
        <f>('C-63'!E11/'C-62'!E11)*1000</f>
        <v>14.108169440242056</v>
      </c>
      <c r="F11" s="250">
        <f>('C-63'!F11/'C-62'!F11)*1000</f>
        <v>14.213412923561858</v>
      </c>
      <c r="G11" s="250">
        <f>('C-63'!G11/'C-62'!G11)*1000</f>
        <v>14.166863130320889</v>
      </c>
      <c r="H11" s="250">
        <f>('C-63'!H11/'C-62'!H11)*1000</f>
        <v>14.09437148217636</v>
      </c>
      <c r="I11" s="250">
        <f>('C-63'!I11/'C-62'!I11)*1000</f>
        <v>14.028593290170688</v>
      </c>
      <c r="J11" s="250">
        <f>('C-63'!J11/'C-62'!J11)*1000</f>
        <v>14.81881051175657</v>
      </c>
      <c r="K11" s="250">
        <f>('C-63'!K11/'C-62'!K11)*1000</f>
        <v>13.828798185941041</v>
      </c>
      <c r="L11" s="250">
        <f>('C-63'!L11/'C-62'!L11)*1000</f>
        <v>14.408519934462044</v>
      </c>
      <c r="M11" s="250">
        <f>('C-63'!M11/'C-62'!M11)*1000</f>
        <v>14.025725446428572</v>
      </c>
      <c r="N11" s="250">
        <f>('C-63'!N11/'C-62'!N11)*1000</f>
        <v>14.289293849658314</v>
      </c>
      <c r="R11" s="127"/>
      <c r="S11" s="143"/>
      <c r="T11" s="143"/>
      <c r="U11" s="131"/>
      <c r="V11" s="143"/>
      <c r="W11" s="143"/>
      <c r="X11" s="143"/>
      <c r="Y11" s="131"/>
      <c r="AA11" s="156"/>
    </row>
    <row r="12" spans="1:27" ht="15.95" customHeight="1" x14ac:dyDescent="0.15">
      <c r="A12" s="126" t="s">
        <v>22</v>
      </c>
      <c r="B12" s="688">
        <f>('C-63'!B12/'C-62'!B12)*1000</f>
        <v>13.186944954128442</v>
      </c>
      <c r="C12" s="250">
        <f>('C-63'!C12/'C-62'!C12)*1000</f>
        <v>13.216870699022095</v>
      </c>
      <c r="D12" s="250">
        <f>('C-63'!D12/'C-62'!D12)*1000</f>
        <v>13.356125941136209</v>
      </c>
      <c r="E12" s="250">
        <f>('C-63'!E12/'C-62'!E12)*1000</f>
        <v>13.952188128446315</v>
      </c>
      <c r="F12" s="250">
        <f>('C-63'!F12/'C-62'!F12)*1000</f>
        <v>13.304885280621249</v>
      </c>
      <c r="G12" s="250">
        <f>('C-63'!G12/'C-62'!G12)*1000</f>
        <v>13.317063056644106</v>
      </c>
      <c r="H12" s="250">
        <f>('C-63'!H12/'C-62'!H12)*1000</f>
        <v>13.378911492734478</v>
      </c>
      <c r="I12" s="250">
        <f>('C-63'!I12/'C-62'!I12)*1000</f>
        <v>13.371754651964162</v>
      </c>
      <c r="J12" s="250">
        <f>('C-63'!J12/'C-62'!J12)*1000</f>
        <v>13.132495148879226</v>
      </c>
      <c r="K12" s="250">
        <f>('C-63'!K12/'C-62'!K12)*1000</f>
        <v>12.78989857474312</v>
      </c>
      <c r="L12" s="250">
        <f>('C-63'!L12/'C-62'!L12)*1000</f>
        <v>12.774535875216641</v>
      </c>
      <c r="M12" s="250">
        <f>('C-63'!M12/'C-62'!M12)*1000</f>
        <v>12.803902944031059</v>
      </c>
      <c r="N12" s="250">
        <f>('C-63'!N12/'C-62'!N12)*1000</f>
        <v>12.847134089392931</v>
      </c>
      <c r="R12" s="127"/>
      <c r="S12" s="143"/>
      <c r="T12" s="143"/>
      <c r="U12" s="131"/>
      <c r="V12" s="143"/>
      <c r="W12" s="143"/>
      <c r="X12" s="143"/>
      <c r="Y12" s="131"/>
      <c r="AA12" s="156"/>
    </row>
    <row r="13" spans="1:27" ht="15.95" customHeight="1" x14ac:dyDescent="0.15">
      <c r="A13" s="148" t="s">
        <v>23</v>
      </c>
      <c r="B13" s="688">
        <f>('C-63'!B13/'C-62'!B13)*1000</f>
        <v>11.015536104328472</v>
      </c>
      <c r="C13" s="250">
        <f>('C-63'!C13/'C-62'!C13)*1000</f>
        <v>10.095727135678391</v>
      </c>
      <c r="D13" s="250">
        <f>('C-63'!D13/'C-62'!D13)*1000</f>
        <v>10.264805682394725</v>
      </c>
      <c r="E13" s="250">
        <f>('C-63'!E13/'C-62'!E13)*1000</f>
        <v>10.457984366275822</v>
      </c>
      <c r="F13" s="250">
        <f>('C-63'!F13/'C-62'!F13)*1000</f>
        <v>11.099281129653402</v>
      </c>
      <c r="G13" s="250">
        <f>('C-63'!G13/'C-62'!G13)*1000</f>
        <v>11.120930232558139</v>
      </c>
      <c r="H13" s="250">
        <f>('C-63'!H13/'C-62'!H13)*1000</f>
        <v>11.171443193449335</v>
      </c>
      <c r="I13" s="250">
        <f>('C-63'!I13/'C-62'!I13)*1000</f>
        <v>11.296908378245957</v>
      </c>
      <c r="J13" s="250">
        <f>('C-63'!J13/'C-62'!J13)*1000</f>
        <v>10.843578335409623</v>
      </c>
      <c r="K13" s="250">
        <f>('C-63'!K13/'C-62'!K13)*1000</f>
        <v>11.301573511543134</v>
      </c>
      <c r="L13" s="250">
        <f>('C-63'!L13/'C-62'!L13)*1000</f>
        <v>11.452822341057637</v>
      </c>
      <c r="M13" s="250">
        <f>('C-63'!M13/'C-62'!M13)*1000</f>
        <v>11.568291284403671</v>
      </c>
      <c r="N13" s="250">
        <f>('C-63'!N13/'C-62'!N13)*1000</f>
        <v>11.682660850599781</v>
      </c>
      <c r="R13" s="127"/>
      <c r="S13" s="143"/>
      <c r="T13" s="143"/>
      <c r="U13" s="131"/>
      <c r="V13" s="143"/>
      <c r="W13" s="143"/>
      <c r="X13" s="143"/>
      <c r="Y13" s="131"/>
      <c r="AA13" s="156"/>
    </row>
    <row r="14" spans="1:27" ht="15.95" customHeight="1" x14ac:dyDescent="0.15">
      <c r="A14" s="124" t="s">
        <v>94</v>
      </c>
      <c r="B14" s="688">
        <f>('C-63'!B14/'C-62'!B14)*1000</f>
        <v>10.737054797239891</v>
      </c>
      <c r="C14" s="250">
        <f>('C-63'!C14/'C-62'!C14)*1000</f>
        <v>10.045651085141904</v>
      </c>
      <c r="D14" s="250">
        <f>('C-63'!D14/'C-62'!D14)*1000</f>
        <v>10.319947674418604</v>
      </c>
      <c r="E14" s="250">
        <f>('C-63'!E14/'C-62'!E14)*1000</f>
        <v>10.56085049239033</v>
      </c>
      <c r="F14" s="250">
        <f>('C-63'!F14/'C-62'!F14)*1000</f>
        <v>10.940424469413234</v>
      </c>
      <c r="G14" s="250">
        <f>('C-63'!G14/'C-62'!G14)*1000</f>
        <v>10.236203090507725</v>
      </c>
      <c r="H14" s="250">
        <f>('C-63'!H14/'C-62'!H14)*1000</f>
        <v>10.461336032388665</v>
      </c>
      <c r="I14" s="250">
        <f>('C-63'!I14/'C-62'!I14)*1000</f>
        <v>10.692733598409543</v>
      </c>
      <c r="J14" s="250">
        <f>('C-63'!J14/'C-62'!J14)*1000</f>
        <v>10.375508659032839</v>
      </c>
      <c r="K14" s="250">
        <f>('C-63'!K14/'C-62'!K14)*1000</f>
        <v>10.911166007905138</v>
      </c>
      <c r="L14" s="250">
        <f>('C-63'!L14/'C-62'!L14)*1000</f>
        <v>11.029328287606432</v>
      </c>
      <c r="M14" s="250">
        <f>('C-63'!M14/'C-62'!M14)*1000</f>
        <v>11.341219290263878</v>
      </c>
      <c r="N14" s="250">
        <f>('C-63'!N14/'C-62'!N14)*1000</f>
        <v>11.927763272410793</v>
      </c>
      <c r="R14" s="127"/>
      <c r="S14" s="143"/>
      <c r="T14" s="143"/>
      <c r="U14" s="131"/>
      <c r="V14" s="143"/>
      <c r="W14" s="143"/>
      <c r="X14" s="143"/>
      <c r="Y14" s="131"/>
      <c r="AA14" s="156"/>
    </row>
    <row r="15" spans="1:27" ht="15.95" customHeight="1" x14ac:dyDescent="0.15">
      <c r="A15" s="124" t="s">
        <v>95</v>
      </c>
      <c r="B15" s="688">
        <f>('C-63'!B15/'C-62'!B15)*1000</f>
        <v>12.541039001560064</v>
      </c>
      <c r="C15" s="250">
        <f>('C-63'!C15/'C-62'!C15)*1000</f>
        <v>15.192775280898877</v>
      </c>
      <c r="D15" s="250">
        <f>('C-63'!D15/'C-62'!D15)*1000</f>
        <v>15.109545454545456</v>
      </c>
      <c r="E15" s="250">
        <f>('C-63'!E15/'C-62'!E15)*1000</f>
        <v>15.286904761904761</v>
      </c>
      <c r="F15" s="250">
        <f>('C-63'!F15/'C-62'!F15)*1000</f>
        <v>14.052222222222222</v>
      </c>
      <c r="G15" s="250">
        <f>('C-63'!G15/'C-62'!G15)*1000</f>
        <v>13.156603773584905</v>
      </c>
      <c r="H15" s="250">
        <f>('C-63'!H15/'C-62'!H15)*1000</f>
        <v>12.316923076923077</v>
      </c>
      <c r="I15" s="250">
        <f>('C-63'!I15/'C-62'!I15)*1000</f>
        <v>11.169594594594596</v>
      </c>
      <c r="J15" s="250">
        <f>('C-63'!J15/'C-62'!J15)*1000</f>
        <v>11.067413793103448</v>
      </c>
      <c r="K15" s="250">
        <f>('C-63'!K15/'C-62'!K15)*1000</f>
        <v>11.975238095238096</v>
      </c>
      <c r="L15" s="250">
        <f>('C-63'!L15/'C-62'!L15)*1000</f>
        <v>11.767241379310345</v>
      </c>
      <c r="M15" s="250">
        <f>('C-63'!M15/'C-62'!M15)*1000</f>
        <v>11.171544715447155</v>
      </c>
      <c r="N15" s="250">
        <f>('C-63'!N15/'C-62'!N15)*1000</f>
        <v>11.061224489795919</v>
      </c>
      <c r="R15" s="127"/>
      <c r="S15" s="143"/>
      <c r="T15" s="143"/>
      <c r="U15" s="131"/>
      <c r="V15" s="143"/>
      <c r="W15" s="143"/>
      <c r="X15" s="143"/>
      <c r="Y15" s="131"/>
      <c r="AA15" s="156"/>
    </row>
    <row r="16" spans="1:27" ht="15.95" customHeight="1" x14ac:dyDescent="0.15">
      <c r="A16" s="124" t="s">
        <v>96</v>
      </c>
      <c r="B16" s="688">
        <f>('C-63'!B16/'C-62'!B16)*1000</f>
        <v>11.212641341633844</v>
      </c>
      <c r="C16" s="250">
        <f>('C-63'!C16/'C-62'!C16)*1000</f>
        <v>9.5357752489331435</v>
      </c>
      <c r="D16" s="250">
        <f>('C-63'!D16/'C-62'!D16)*1000</f>
        <v>9.6279420289855064</v>
      </c>
      <c r="E16" s="250">
        <f>('C-63'!E16/'C-62'!E16)*1000</f>
        <v>9.5757288135593228</v>
      </c>
      <c r="F16" s="250">
        <f>('C-63'!F16/'C-62'!F16)*1000</f>
        <v>10.891604197901051</v>
      </c>
      <c r="G16" s="250">
        <f>('C-63'!G16/'C-62'!G16)*1000</f>
        <v>11.820788530465949</v>
      </c>
      <c r="H16" s="250">
        <f>('C-63'!H16/'C-62'!H16)*1000</f>
        <v>11.832535885167463</v>
      </c>
      <c r="I16" s="250">
        <f>('C-63'!I16/'C-62'!I16)*1000</f>
        <v>12.00338218714769</v>
      </c>
      <c r="J16" s="250">
        <f>('C-63'!J16/'C-62'!J16)*1000</f>
        <v>11.757115009746588</v>
      </c>
      <c r="K16" s="250">
        <f>('C-63'!K16/'C-62'!K16)*1000</f>
        <v>11.914725897920604</v>
      </c>
      <c r="L16" s="250">
        <f>('C-63'!L16/'C-62'!L16)*1000</f>
        <v>12.259019607843138</v>
      </c>
      <c r="M16" s="250">
        <f>('C-63'!M16/'C-62'!M16)*1000</f>
        <v>12.139846743295019</v>
      </c>
      <c r="N16" s="250">
        <f>('C-63'!N16/'C-62'!N16)*1000</f>
        <v>11.306643952299829</v>
      </c>
      <c r="R16" s="127"/>
      <c r="S16" s="143"/>
      <c r="T16" s="143"/>
      <c r="U16" s="131"/>
      <c r="V16" s="143"/>
      <c r="W16" s="143"/>
      <c r="X16" s="143"/>
      <c r="Y16" s="131"/>
      <c r="AA16" s="156"/>
    </row>
    <row r="17" spans="1:27" ht="15.95" customHeight="1" x14ac:dyDescent="0.15">
      <c r="A17" s="148" t="s">
        <v>27</v>
      </c>
      <c r="B17" s="688">
        <f>('C-63'!B17/'C-62'!B17)*1000</f>
        <v>12.616314136125652</v>
      </c>
      <c r="C17" s="250">
        <f>('C-63'!C17/'C-62'!C17)*1000</f>
        <v>12.507964601769913</v>
      </c>
      <c r="D17" s="250">
        <f>('C-63'!D17/'C-62'!D17)*1000</f>
        <v>12.519714964370545</v>
      </c>
      <c r="E17" s="250">
        <f>('C-63'!E17/'C-62'!E17)*1000</f>
        <v>12.392569659442724</v>
      </c>
      <c r="F17" s="250">
        <f>('C-63'!F17/'C-62'!F17)*1000</f>
        <v>12.481720430107528</v>
      </c>
      <c r="G17" s="250">
        <f>('C-63'!G17/'C-62'!G17)*1000</f>
        <v>12.543902439024389</v>
      </c>
      <c r="H17" s="250">
        <f>('C-63'!H17/'C-62'!H17)*1000</f>
        <v>12.789166666666668</v>
      </c>
      <c r="I17" s="250">
        <f>('C-63'!I17/'C-62'!I17)*1000</f>
        <v>12.698999999999998</v>
      </c>
      <c r="J17" s="250">
        <f>('C-63'!J17/'C-62'!J17)*1000</f>
        <v>12.680200501253131</v>
      </c>
      <c r="K17" s="250">
        <f>('C-63'!K17/'C-62'!K17)*1000</f>
        <v>12.694172494172497</v>
      </c>
      <c r="L17" s="250">
        <f>('C-63'!L17/'C-62'!L17)*1000</f>
        <v>12.68384074941452</v>
      </c>
      <c r="M17" s="250">
        <f>('C-63'!M17/'C-62'!M17)*1000</f>
        <v>12.639814814814814</v>
      </c>
      <c r="N17" s="250">
        <f>('C-63'!N17/'C-62'!N17)*1000</f>
        <v>12.673523809523811</v>
      </c>
      <c r="R17" s="127"/>
      <c r="S17" s="143"/>
      <c r="T17" s="143"/>
      <c r="U17" s="131"/>
      <c r="V17" s="143"/>
      <c r="W17" s="143"/>
      <c r="X17" s="143"/>
      <c r="Y17" s="131"/>
      <c r="AA17" s="156"/>
    </row>
    <row r="18" spans="1:27" ht="15.95" customHeight="1" x14ac:dyDescent="0.15">
      <c r="A18" s="126" t="s">
        <v>28</v>
      </c>
      <c r="B18" s="688">
        <f>('C-63'!B18/'C-62'!B18)*1000</f>
        <v>9.9101112329594709</v>
      </c>
      <c r="C18" s="250">
        <f>('C-63'!C18/'C-62'!C18)*1000</f>
        <v>10.123575000000001</v>
      </c>
      <c r="D18" s="250">
        <f>('C-63'!D18/'C-62'!D18)*1000</f>
        <v>9.9605273566249171</v>
      </c>
      <c r="E18" s="250">
        <f>('C-63'!E18/'C-62'!E18)*1000</f>
        <v>9.1223120000000026</v>
      </c>
      <c r="F18" s="250">
        <f>('C-63'!F18/'C-62'!F18)*1000</f>
        <v>10.187900000000001</v>
      </c>
      <c r="G18" s="250">
        <f>('C-63'!G18/'C-62'!G18)*1000</f>
        <v>9.9795942571785261</v>
      </c>
      <c r="H18" s="250">
        <f>('C-63'!H18/'C-62'!H18)*1000</f>
        <v>10.012595644496763</v>
      </c>
      <c r="I18" s="250">
        <f>('C-63'!I18/'C-62'!I18)*1000</f>
        <v>9.4798253550762759</v>
      </c>
      <c r="J18" s="250">
        <f>('C-63'!J18/'C-62'!J18)*1000</f>
        <v>9.9955743756786095</v>
      </c>
      <c r="K18" s="250">
        <f>('C-63'!K18/'C-62'!K18)*1000</f>
        <v>10.056110493895673</v>
      </c>
      <c r="L18" s="250">
        <f>('C-63'!L18/'C-62'!L18)*1000</f>
        <v>10.078080819672586</v>
      </c>
      <c r="M18" s="250">
        <f>('C-63'!M18/'C-62'!M18)*1000</f>
        <v>9.9775738888888892</v>
      </c>
      <c r="N18" s="250">
        <f>('C-63'!N18/'C-62'!N18)*1000</f>
        <v>10.024229999999999</v>
      </c>
      <c r="R18" s="127"/>
      <c r="S18" s="143"/>
      <c r="T18" s="143"/>
      <c r="U18" s="131"/>
      <c r="V18" s="143"/>
      <c r="W18" s="143"/>
      <c r="X18" s="143"/>
      <c r="Y18" s="131"/>
      <c r="AA18" s="156"/>
    </row>
    <row r="19" spans="1:27" ht="15.95" customHeight="1" x14ac:dyDescent="0.15">
      <c r="A19" s="126" t="s">
        <v>29</v>
      </c>
      <c r="B19" s="688">
        <f>('C-63'!B19/'C-62'!B19)*1000</f>
        <v>12.625123995846767</v>
      </c>
      <c r="C19" s="250">
        <f>('C-63'!C19/'C-62'!C19)*1000</f>
        <v>12.693449477351916</v>
      </c>
      <c r="D19" s="250">
        <f>('C-63'!D19/'C-62'!D19)*1000</f>
        <v>12.896420173913043</v>
      </c>
      <c r="E19" s="250">
        <f>('C-63'!E19/'C-62'!E19)*1000</f>
        <v>12.679778743579616</v>
      </c>
      <c r="F19" s="250">
        <f>('C-63'!F19/'C-62'!F19)*1000</f>
        <v>12.851827288428327</v>
      </c>
      <c r="G19" s="250">
        <f>('C-63'!G19/'C-62'!G19)*1000</f>
        <v>11.495576808129108</v>
      </c>
      <c r="H19" s="250">
        <f>('C-63'!H19/'C-62'!H19)*1000</f>
        <v>13.056148148148147</v>
      </c>
      <c r="I19" s="250">
        <f>('C-63'!I19/'C-62'!I19)*1000</f>
        <v>13.044680721051026</v>
      </c>
      <c r="J19" s="250">
        <f>('C-63'!J19/'C-62'!J19)*1000</f>
        <v>12.627300355641772</v>
      </c>
      <c r="K19" s="250">
        <f>('C-63'!K19/'C-62'!K19)*1000</f>
        <v>11.709409320273078</v>
      </c>
      <c r="L19" s="250">
        <f>('C-63'!L19/'C-62'!L19)*1000</f>
        <v>12.950034223134839</v>
      </c>
      <c r="M19" s="250">
        <f>('C-63'!M19/'C-62'!M19)*1000</f>
        <v>12.763922597572977</v>
      </c>
      <c r="N19" s="250">
        <f>('C-63'!N19/'C-62'!N19)*1000</f>
        <v>12.926481658692186</v>
      </c>
      <c r="R19" s="127"/>
      <c r="S19" s="143"/>
      <c r="T19" s="143"/>
      <c r="U19" s="131"/>
      <c r="V19" s="143"/>
      <c r="W19" s="143"/>
      <c r="X19" s="143"/>
      <c r="Y19" s="131"/>
      <c r="AA19" s="156"/>
    </row>
    <row r="20" spans="1:27" ht="15.95" customHeight="1" x14ac:dyDescent="0.15">
      <c r="A20" s="148" t="s">
        <v>30</v>
      </c>
      <c r="B20" s="688">
        <f>('C-63'!B20/'C-62'!B20)*1000</f>
        <v>13.69212068059749</v>
      </c>
      <c r="C20" s="250">
        <f>('C-63'!C20/'C-62'!C20)*1000</f>
        <v>13.41550400158458</v>
      </c>
      <c r="D20" s="250">
        <f>('C-63'!D20/'C-62'!D20)*1000</f>
        <v>14.291765992345544</v>
      </c>
      <c r="E20" s="250">
        <f>('C-63'!E20/'C-62'!E20)*1000</f>
        <v>14.370232834514269</v>
      </c>
      <c r="F20" s="250">
        <f>('C-63'!F20/'C-62'!F20)*1000</f>
        <v>14.199512920167907</v>
      </c>
      <c r="G20" s="250">
        <f>('C-63'!G20/'C-62'!G20)*1000</f>
        <v>13.380232558139536</v>
      </c>
      <c r="H20" s="250">
        <f>('C-63'!H20/'C-62'!H20)*1000</f>
        <v>13.675975473801561</v>
      </c>
      <c r="I20" s="250">
        <f>('C-63'!I20/'C-62'!I20)*1000</f>
        <v>13.556103810675225</v>
      </c>
      <c r="J20" s="250">
        <f>('C-63'!J20/'C-62'!J20)*1000</f>
        <v>14.211984649122808</v>
      </c>
      <c r="K20" s="250">
        <f>('C-63'!K20/'C-62'!K20)*1000</f>
        <v>14.137213656387663</v>
      </c>
      <c r="L20" s="250">
        <f>('C-63'!L20/'C-62'!L20)*1000</f>
        <v>13.951469874380138</v>
      </c>
      <c r="M20" s="250">
        <f>('C-63'!M20/'C-62'!M20)*1000</f>
        <v>13.390280898876405</v>
      </c>
      <c r="N20" s="250">
        <f>('C-63'!N20/'C-62'!N20)*1000</f>
        <v>12.256854838709678</v>
      </c>
      <c r="R20" s="127"/>
      <c r="S20" s="143"/>
      <c r="T20" s="143"/>
      <c r="U20" s="131"/>
      <c r="V20" s="143"/>
      <c r="W20" s="143"/>
      <c r="X20" s="143"/>
      <c r="Y20" s="131"/>
      <c r="AA20" s="156"/>
    </row>
    <row r="21" spans="1:27" ht="15.95" customHeight="1" x14ac:dyDescent="0.15">
      <c r="A21" s="148" t="s">
        <v>31</v>
      </c>
      <c r="B21" s="688">
        <f>('C-63'!B21/'C-62'!B21)*1000</f>
        <v>9.8396124739867865</v>
      </c>
      <c r="C21" s="250">
        <f>('C-63'!C21/'C-62'!C21)*1000</f>
        <v>9.5413300000000003</v>
      </c>
      <c r="D21" s="250">
        <f>('C-63'!D21/'C-62'!D21)*1000</f>
        <v>9.7157150625339863</v>
      </c>
      <c r="E21" s="250">
        <f>('C-63'!E21/'C-62'!E21)*1000</f>
        <v>9.6074823053589462</v>
      </c>
      <c r="F21" s="250">
        <f>('C-63'!F21/'C-62'!F21)*1000</f>
        <v>9.9559517566858915</v>
      </c>
      <c r="G21" s="250">
        <f>('C-63'!G21/'C-62'!G21)*1000</f>
        <v>9.9507661888284744</v>
      </c>
      <c r="H21" s="250">
        <f>('C-63'!H21/'C-62'!H21)*1000</f>
        <v>9.955735219807984</v>
      </c>
      <c r="I21" s="250">
        <f>('C-63'!I21/'C-62'!I21)*1000</f>
        <v>9.9178107606679049</v>
      </c>
      <c r="J21" s="250">
        <f>('C-63'!J21/'C-62'!J21)*1000</f>
        <v>9.8464965197215779</v>
      </c>
      <c r="K21" s="250">
        <f>('C-63'!K21/'C-62'!K21)*1000</f>
        <v>9.7563041385948051</v>
      </c>
      <c r="L21" s="250">
        <f>('C-63'!L21/'C-62'!L21)*1000</f>
        <v>10.046058142048347</v>
      </c>
      <c r="M21" s="250">
        <f>('C-63'!M21/'C-62'!M21)*1000</f>
        <v>9.8020291133656841</v>
      </c>
      <c r="N21" s="250">
        <f>('C-63'!N21/'C-62'!N21)*1000</f>
        <v>9.8989311671654558</v>
      </c>
      <c r="R21" s="127"/>
      <c r="S21" s="143"/>
      <c r="T21" s="143"/>
      <c r="U21" s="131"/>
      <c r="V21" s="143"/>
      <c r="W21" s="143"/>
      <c r="X21" s="143"/>
      <c r="Y21" s="131"/>
      <c r="AA21" s="156"/>
    </row>
    <row r="22" spans="1:27" ht="15.95" customHeight="1" x14ac:dyDescent="0.15">
      <c r="A22" s="148" t="s">
        <v>32</v>
      </c>
      <c r="B22" s="688">
        <f>('C-63'!B22/'C-62'!B22)*1000</f>
        <v>11.162179351206898</v>
      </c>
      <c r="C22" s="250">
        <f>('C-63'!C22/'C-62'!C22)*1000</f>
        <v>11.5</v>
      </c>
      <c r="D22" s="250">
        <f>('C-63'!D22/'C-62'!D22)*1000</f>
        <v>12.122727272727273</v>
      </c>
      <c r="E22" s="250">
        <f>('C-63'!E22/'C-62'!E22)*1000</f>
        <v>10.934962253333333</v>
      </c>
      <c r="F22" s="250">
        <f>('C-63'!F22/'C-62'!F22)*1000</f>
        <v>10.391230000000002</v>
      </c>
      <c r="G22" s="250">
        <f>('C-63'!G22/'C-62'!G22)*1000</f>
        <v>10.097733530708661</v>
      </c>
      <c r="H22" s="250">
        <f>('C-63'!H22/'C-62'!H22)*1000</f>
        <v>11.794509803921567</v>
      </c>
      <c r="I22" s="250">
        <f>('C-63'!I22/'C-62'!I22)*1000</f>
        <v>11.265046357615894</v>
      </c>
      <c r="J22" s="250">
        <f>('C-63'!J22/'C-62'!J22)*1000</f>
        <v>11.344705882352942</v>
      </c>
      <c r="K22" s="250">
        <f>('C-63'!K22/'C-62'!K22)*1000</f>
        <v>12.154</v>
      </c>
      <c r="L22" s="250">
        <f>('C-63'!L22/'C-62'!L22)*1000</f>
        <v>11.847887323943661</v>
      </c>
      <c r="M22" s="250">
        <f>('C-63'!M22/'C-62'!M22)*1000</f>
        <v>10.895625000000001</v>
      </c>
      <c r="N22" s="250">
        <f>('C-63'!N22/'C-62'!N22)*1000</f>
        <v>11.045009710144926</v>
      </c>
      <c r="R22" s="127"/>
      <c r="T22" s="143"/>
      <c r="U22" s="131"/>
      <c r="V22" s="143"/>
      <c r="W22" s="143"/>
      <c r="X22" s="143"/>
      <c r="Y22" s="131"/>
      <c r="AA22" s="156"/>
    </row>
    <row r="23" spans="1:27" ht="15.95" customHeight="1" x14ac:dyDescent="0.15">
      <c r="A23" s="148" t="s">
        <v>33</v>
      </c>
      <c r="B23" s="688">
        <f>('C-63'!B23/'C-62'!B23)*1000</f>
        <v>10.389831387808041</v>
      </c>
      <c r="C23" s="250">
        <f>('C-63'!C23/'C-62'!C23)*1000</f>
        <v>10.349560117302055</v>
      </c>
      <c r="D23" s="250">
        <f>('C-63'!D23/'C-62'!D23)*1000</f>
        <v>10.43495145631068</v>
      </c>
      <c r="E23" s="250">
        <f>('C-63'!E23/'C-62'!E23)*1000</f>
        <v>10.401242236024848</v>
      </c>
      <c r="F23" s="250">
        <f>('C-63'!F23/'C-62'!F23)*1000</f>
        <v>10.48227848101266</v>
      </c>
      <c r="G23" s="250">
        <f>('C-63'!G23/'C-62'!G23)*1000</f>
        <v>10.427138643067845</v>
      </c>
      <c r="H23" s="250">
        <f>('C-63'!H23/'C-62'!H23)*1000</f>
        <v>10.476433121019108</v>
      </c>
      <c r="I23" s="250">
        <f>('C-63'!I23/'C-62'!I23)*1000</f>
        <v>10.365853658536587</v>
      </c>
      <c r="J23" s="250">
        <f>('C-63'!J23/'C-62'!J23)*1000</f>
        <v>10.366355140186915</v>
      </c>
      <c r="K23" s="250">
        <f>('C-63'!K23/'C-62'!K23)*1000</f>
        <v>10.31167192429022</v>
      </c>
      <c r="L23" s="250">
        <f>('C-63'!L23/'C-62'!L23)*1000</f>
        <v>10.40636942675159</v>
      </c>
      <c r="M23" s="250">
        <f>('C-63'!M23/'C-62'!M23)*1000</f>
        <v>10.359075907590759</v>
      </c>
      <c r="N23" s="250">
        <f>('C-63'!N23/'C-62'!N23)*1000</f>
        <v>10.303323262839882</v>
      </c>
      <c r="R23" s="127"/>
      <c r="T23" s="143"/>
      <c r="U23" s="131"/>
      <c r="V23" s="143"/>
      <c r="W23" s="143"/>
      <c r="X23" s="143"/>
      <c r="Y23" s="131"/>
      <c r="AA23" s="156"/>
    </row>
    <row r="24" spans="1:27" ht="15.95" customHeight="1" x14ac:dyDescent="0.15">
      <c r="A24" s="148" t="s">
        <v>34</v>
      </c>
      <c r="B24" s="688">
        <f>('C-63'!B24/'C-62'!B24)*1000</f>
        <v>14.576522832006704</v>
      </c>
      <c r="C24" s="250">
        <f>('C-63'!C24/'C-62'!C24)*1000</f>
        <v>13.360670611439843</v>
      </c>
      <c r="D24" s="250">
        <f>('C-63'!D24/'C-62'!D24)*1000</f>
        <v>13.346704871060172</v>
      </c>
      <c r="E24" s="250">
        <f>('C-63'!E24/'C-62'!E24)*1000</f>
        <v>14.317908578584847</v>
      </c>
      <c r="F24" s="250">
        <f>('C-63'!F24/'C-62'!F24)*1000</f>
        <v>14.876162790697673</v>
      </c>
      <c r="G24" s="250">
        <f>('C-63'!G24/'C-62'!G24)*1000</f>
        <v>14.55524397083567</v>
      </c>
      <c r="H24" s="250">
        <f>('C-63'!H24/'C-62'!H24)*1000</f>
        <v>14.962011173184358</v>
      </c>
      <c r="I24" s="250">
        <f>('C-63'!I24/'C-62'!I24)*1000</f>
        <v>13.969866497139224</v>
      </c>
      <c r="J24" s="250">
        <f>('C-63'!J24/'C-62'!J24)*1000</f>
        <v>14.539948947032546</v>
      </c>
      <c r="K24" s="250">
        <f>('C-63'!K24/'C-62'!K24)*1000</f>
        <v>14.704188481675391</v>
      </c>
      <c r="L24" s="250">
        <f>('C-63'!L24/'C-62'!L24)*1000</f>
        <v>15.262460165710644</v>
      </c>
      <c r="M24" s="250">
        <f>('C-63'!M24/'C-62'!M24)*1000</f>
        <v>15.351623376623376</v>
      </c>
      <c r="N24" s="250">
        <f>('C-63'!N24/'C-62'!N24)*1000</f>
        <v>15.474867724867725</v>
      </c>
      <c r="R24" s="127"/>
      <c r="T24" s="143"/>
      <c r="U24" s="131"/>
      <c r="V24" s="143"/>
      <c r="W24" s="143"/>
      <c r="X24" s="143"/>
      <c r="Y24" s="131"/>
      <c r="AA24" s="156"/>
    </row>
    <row r="25" spans="1:27" ht="15.95" customHeight="1" x14ac:dyDescent="0.15">
      <c r="A25" s="126" t="s">
        <v>35</v>
      </c>
      <c r="B25" s="688">
        <f>('C-63'!B25/'C-62'!B25)*1000</f>
        <v>11.758357305822836</v>
      </c>
      <c r="C25" s="250">
        <f>('C-63'!C25/'C-62'!C25)*1000</f>
        <v>12.098226164079824</v>
      </c>
      <c r="D25" s="250">
        <f>('C-63'!D25/'C-62'!D25)*1000</f>
        <v>11.40414691943128</v>
      </c>
      <c r="E25" s="250">
        <f>('C-63'!E25/'C-62'!E25)*1000</f>
        <v>11.71057007125891</v>
      </c>
      <c r="F25" s="250">
        <f>('C-63'!F25/'C-62'!F25)*1000</f>
        <v>12.062696335078535</v>
      </c>
      <c r="G25" s="250">
        <f>('C-63'!G25/'C-62'!G25)*1000</f>
        <v>11.992893401015225</v>
      </c>
      <c r="H25" s="250">
        <f>('C-63'!H25/'C-62'!H25)*1000</f>
        <v>11.88962962962963</v>
      </c>
      <c r="I25" s="250">
        <f>('C-63'!I25/'C-62'!I25)*1000</f>
        <v>11.844124700239808</v>
      </c>
      <c r="J25" s="250">
        <f>('C-63'!J25/'C-62'!J25)*1000</f>
        <v>11.734772462077014</v>
      </c>
      <c r="K25" s="250">
        <f>('C-63'!K25/'C-62'!K25)*1000</f>
        <v>11.705677867902665</v>
      </c>
      <c r="L25" s="250">
        <f>('C-63'!L25/'C-62'!L25)*1000</f>
        <v>11.632004689331769</v>
      </c>
      <c r="M25" s="250">
        <f>('C-63'!M25/'C-62'!M25)*1000</f>
        <v>11.55475910693302</v>
      </c>
      <c r="N25" s="250">
        <f>('C-63'!N25/'C-62'!N25)*1000</f>
        <v>11.511111111111111</v>
      </c>
      <c r="R25" s="127"/>
      <c r="T25" s="143"/>
      <c r="U25" s="131"/>
      <c r="V25" s="143"/>
      <c r="W25" s="143"/>
      <c r="X25" s="143"/>
      <c r="Y25" s="131"/>
      <c r="AA25" s="156"/>
    </row>
    <row r="26" spans="1:27" ht="15.95" customHeight="1" x14ac:dyDescent="0.15">
      <c r="A26" s="148" t="s">
        <v>36</v>
      </c>
      <c r="B26" s="688">
        <f>('C-63'!B26/'C-62'!B26)*1000</f>
        <v>15.43528890949379</v>
      </c>
      <c r="C26" s="250">
        <f>('C-63'!C26/'C-62'!C26)*1000</f>
        <v>16.283190100999999</v>
      </c>
      <c r="D26" s="250">
        <f>('C-63'!D26/'C-62'!D26)*1000</f>
        <v>18.1234231</v>
      </c>
      <c r="E26" s="250">
        <f>('C-63'!E26/'C-62'!E26)*1000</f>
        <v>17.123092</v>
      </c>
      <c r="F26" s="250">
        <f>('C-63'!F26/'C-62'!F26)*1000</f>
        <v>17.850000000000001</v>
      </c>
      <c r="G26" s="250">
        <f>('C-63'!G26/'C-62'!G26)*1000</f>
        <v>15.504748556210526</v>
      </c>
      <c r="H26" s="250">
        <f>('C-63'!H26/'C-62'!H26)*1000</f>
        <v>15.197634408602152</v>
      </c>
      <c r="I26" s="250">
        <f>('C-63'!I26/'C-62'!I26)*1000</f>
        <v>16.229333333333336</v>
      </c>
      <c r="J26" s="250">
        <f>('C-63'!J26/'C-62'!J26)*1000</f>
        <v>10.454166666666667</v>
      </c>
      <c r="K26" s="250">
        <f>('C-63'!K26/'C-62'!K26)*1000</f>
        <v>15.924444444444443</v>
      </c>
      <c r="L26" s="250">
        <f>('C-63'!L26/'C-62'!L26)*1000</f>
        <v>15.925486274691359</v>
      </c>
      <c r="M26" s="250">
        <f>('C-63'!M26/'C-62'!M26)*1000</f>
        <v>14.944687499999999</v>
      </c>
      <c r="N26" s="250">
        <f>('C-63'!N26/'C-62'!N26)*1000</f>
        <v>14.066666666666702</v>
      </c>
      <c r="R26" s="127"/>
      <c r="T26" s="143"/>
      <c r="U26" s="131"/>
      <c r="V26" s="143"/>
      <c r="W26" s="143"/>
      <c r="X26" s="143"/>
      <c r="Y26" s="131"/>
      <c r="AA26" s="156"/>
    </row>
    <row r="27" spans="1:27" ht="15.95" customHeight="1" x14ac:dyDescent="0.15">
      <c r="A27" s="148" t="s">
        <v>37</v>
      </c>
      <c r="B27" s="688">
        <f>('C-63'!B27/'C-62'!B27)*1000</f>
        <v>14.990097970607261</v>
      </c>
      <c r="C27" s="250">
        <f>('C-63'!C27/'C-62'!C27)*1000</f>
        <v>14.5107</v>
      </c>
      <c r="D27" s="250">
        <f>('C-63'!D27/'C-62'!D27)*1000</f>
        <v>14.900502512562817</v>
      </c>
      <c r="E27" s="250">
        <f>('C-63'!E27/'C-62'!E27)*1000</f>
        <v>14.690660592255128</v>
      </c>
      <c r="F27" s="250">
        <f>('C-63'!F27/'C-62'!F27)*1000</f>
        <v>14.617831325301204</v>
      </c>
      <c r="G27" s="250">
        <f>('C-63'!G27/'C-62'!G27)*1000</f>
        <v>15.316535433070866</v>
      </c>
      <c r="H27" s="250">
        <f>('C-63'!H27/'C-62'!H27)*1000</f>
        <v>17.329824561403509</v>
      </c>
      <c r="I27" s="250">
        <f>('C-63'!I27/'C-62'!I27)*1000</f>
        <v>13.843870967741935</v>
      </c>
      <c r="J27" s="250">
        <f>('C-63'!J27/'C-62'!J27)*1000</f>
        <v>14.978277153558054</v>
      </c>
      <c r="K27" s="250">
        <f>('C-63'!K27/'C-62'!K27)*1000</f>
        <v>15.138121546961328</v>
      </c>
      <c r="L27" s="250">
        <f>('C-63'!L27/'C-62'!L27)*1000</f>
        <v>14.965570599613153</v>
      </c>
      <c r="M27" s="250">
        <f>('C-63'!M27/'C-62'!M27)*1000</f>
        <v>14.263043478260871</v>
      </c>
      <c r="N27" s="250">
        <f>('C-63'!N27/'C-62'!N27)*1000</f>
        <v>15.22652329749104</v>
      </c>
      <c r="R27" s="127"/>
      <c r="T27" s="143"/>
      <c r="U27" s="131"/>
      <c r="V27" s="143"/>
      <c r="W27" s="143"/>
      <c r="X27" s="143"/>
      <c r="Y27" s="131"/>
      <c r="AA27" s="156"/>
    </row>
    <row r="28" spans="1:27" ht="15.95" customHeight="1" x14ac:dyDescent="0.15">
      <c r="A28" s="148" t="s">
        <v>38</v>
      </c>
      <c r="B28" s="688">
        <f>('C-63'!B28/'C-62'!B28)*1000</f>
        <v>12.100032446463334</v>
      </c>
      <c r="C28" s="250">
        <f>('C-63'!C28/'C-62'!C28)*1000</f>
        <v>11.561530054644811</v>
      </c>
      <c r="D28" s="250">
        <f>('C-63'!D28/'C-62'!D28)*1000</f>
        <v>11.619436112777446</v>
      </c>
      <c r="E28" s="250">
        <f>('C-63'!E28/'C-62'!E28)*1000</f>
        <v>11.838724373576312</v>
      </c>
      <c r="F28" s="250">
        <f>('C-63'!F28/'C-62'!F28)*1000</f>
        <v>12.368440036068529</v>
      </c>
      <c r="G28" s="250">
        <f>('C-63'!G28/'C-62'!G28)*1000</f>
        <v>12.777416734362307</v>
      </c>
      <c r="H28" s="250">
        <f>('C-63'!H28/'C-62'!H28)*1000</f>
        <v>12.609264305177113</v>
      </c>
      <c r="I28" s="250">
        <f>('C-63'!I28/'C-62'!I28)*1000</f>
        <v>12.09361344537815</v>
      </c>
      <c r="J28" s="250">
        <f>('C-63'!J28/'C-62'!J28)*1000</f>
        <v>12.349383886255925</v>
      </c>
      <c r="K28" s="250">
        <f>('C-63'!K28/'C-62'!K28)*1000</f>
        <v>12.282444444444447</v>
      </c>
      <c r="L28" s="250">
        <f>('C-63'!L28/'C-62'!L28)*1000</f>
        <v>12.149346608587431</v>
      </c>
      <c r="M28" s="250">
        <f>('C-63'!M28/'C-62'!M28)*1000</f>
        <v>12.462507026419336</v>
      </c>
      <c r="N28" s="250">
        <f>('C-63'!N28/'C-62'!N28)*1000</f>
        <v>11.024605153782213</v>
      </c>
      <c r="R28" s="127"/>
      <c r="T28" s="143"/>
      <c r="U28" s="131"/>
      <c r="V28" s="143"/>
      <c r="W28" s="143"/>
      <c r="X28" s="143"/>
      <c r="Y28" s="131"/>
      <c r="AA28" s="156"/>
    </row>
    <row r="29" spans="1:27" ht="15.95" customHeight="1" x14ac:dyDescent="0.15">
      <c r="A29" s="148" t="s">
        <v>39</v>
      </c>
      <c r="B29" s="688">
        <f>('C-63'!B29/'C-62'!B29)*1000</f>
        <v>11.073306402261753</v>
      </c>
      <c r="C29" s="250">
        <f>('C-63'!C29/'C-62'!C29)*1000</f>
        <v>11.284428468727533</v>
      </c>
      <c r="D29" s="250">
        <f>('C-63'!D29/'C-62'!D29)*1000</f>
        <v>11.187725694444444</v>
      </c>
      <c r="E29" s="250">
        <f>('C-63'!E29/'C-62'!E29)*1000</f>
        <v>11.092421366954213</v>
      </c>
      <c r="F29" s="250">
        <f>('C-63'!F29/'C-62'!F29)*1000</f>
        <v>11.449667619754118</v>
      </c>
      <c r="G29" s="250">
        <f>('C-63'!G29/'C-62'!G29)*1000</f>
        <v>11.007852713178297</v>
      </c>
      <c r="H29" s="250">
        <f>('C-63'!H29/'C-62'!H29)*1000</f>
        <v>11.190098410295231</v>
      </c>
      <c r="I29" s="250">
        <f>('C-63'!I29/'C-62'!I29)*1000</f>
        <v>11.052489019033674</v>
      </c>
      <c r="J29" s="250">
        <f>('C-63'!J29/'C-62'!J29)*1000</f>
        <v>10.52373760488177</v>
      </c>
      <c r="K29" s="250">
        <f>('C-63'!K29/'C-62'!K29)*1000</f>
        <v>10.614127861089187</v>
      </c>
      <c r="L29" s="250">
        <f>('C-63'!L29/'C-62'!L29)*1000</f>
        <v>10.803752039151712</v>
      </c>
      <c r="M29" s="250">
        <f>('C-63'!M29/'C-62'!M29)*1000</f>
        <v>11.049974683544303</v>
      </c>
      <c r="N29" s="250">
        <f>('C-63'!N29/'C-62'!N29)*1000</f>
        <v>11.656800766283524</v>
      </c>
      <c r="R29" s="127"/>
      <c r="T29" s="143"/>
      <c r="U29" s="131"/>
      <c r="V29" s="143"/>
      <c r="W29" s="143"/>
      <c r="X29" s="143"/>
      <c r="Y29" s="131"/>
      <c r="AA29" s="156"/>
    </row>
    <row r="30" spans="1:27" ht="15.95" customHeight="1" x14ac:dyDescent="0.15">
      <c r="A30" s="124" t="s">
        <v>97</v>
      </c>
      <c r="B30" s="688">
        <f>('C-63'!B30/'C-62'!B30)*1000</f>
        <v>12.11094328229459</v>
      </c>
      <c r="C30" s="250">
        <f>('C-63'!C30/'C-62'!C30)*1000</f>
        <v>12.767512437810943</v>
      </c>
      <c r="D30" s="250">
        <f>('C-63'!D30/'C-62'!D30)*1000</f>
        <v>12.305749354005167</v>
      </c>
      <c r="E30" s="250">
        <f>('C-63'!E30/'C-62'!E30)*1000</f>
        <v>12.400175572519084</v>
      </c>
      <c r="F30" s="250">
        <f>('C-63'!F30/'C-62'!F30)*1000</f>
        <v>12.391846153846155</v>
      </c>
      <c r="G30" s="250">
        <f>('C-63'!G30/'C-62'!G30)*1000</f>
        <v>12.518471502590673</v>
      </c>
      <c r="H30" s="250">
        <f>('C-63'!H30/'C-62'!H30)*1000</f>
        <v>12.012487309644669</v>
      </c>
      <c r="I30" s="250">
        <f>('C-63'!I30/'C-62'!I30)*1000</f>
        <v>11.890464547677261</v>
      </c>
      <c r="J30" s="250">
        <f>('C-63'!J30/'C-62'!J30)*1000</f>
        <v>11.82</v>
      </c>
      <c r="K30" s="250">
        <f>('C-63'!K30/'C-62'!K30)*1000</f>
        <v>11.634517766497462</v>
      </c>
      <c r="L30" s="250">
        <f>('C-63'!L30/'C-62'!L30)*1000</f>
        <v>11.714210526315789</v>
      </c>
      <c r="M30" s="250">
        <f>('C-63'!M30/'C-62'!M30)*1000</f>
        <v>11.941024258760107</v>
      </c>
      <c r="N30" s="250">
        <f>('C-63'!N30/'C-62'!N30)*1000</f>
        <v>11.890606060606062</v>
      </c>
      <c r="R30" s="127"/>
      <c r="T30" s="143"/>
      <c r="U30" s="131"/>
      <c r="V30" s="143"/>
      <c r="W30" s="143"/>
      <c r="X30" s="143"/>
      <c r="Y30" s="131"/>
      <c r="AA30" s="156"/>
    </row>
    <row r="31" spans="1:27" ht="15.95" customHeight="1" x14ac:dyDescent="0.15">
      <c r="A31" s="124" t="s">
        <v>98</v>
      </c>
      <c r="B31" s="688">
        <f>('C-63'!B31/'C-62'!B31)*1000</f>
        <v>10.639815234421103</v>
      </c>
      <c r="C31" s="250">
        <f>('C-63'!C31/'C-62'!C31)*1000</f>
        <v>10.681597573306371</v>
      </c>
      <c r="D31" s="250">
        <f>('C-63'!D31/'C-62'!D31)*1000</f>
        <v>10.776828110161444</v>
      </c>
      <c r="E31" s="250">
        <f>('C-63'!E31/'C-62'!E31)*1000</f>
        <v>10.631068222621185</v>
      </c>
      <c r="F31" s="250">
        <f>('C-63'!F31/'C-62'!F31)*1000</f>
        <v>11.08165493204603</v>
      </c>
      <c r="G31" s="250">
        <f>('C-63'!G31/'C-62'!G31)*1000</f>
        <v>10.362831858407079</v>
      </c>
      <c r="H31" s="250">
        <f>('C-63'!H31/'C-62'!H31)*1000</f>
        <v>10.840560949298814</v>
      </c>
      <c r="I31" s="250">
        <f>('C-63'!I31/'C-62'!I31)*1000</f>
        <v>10.694357366771159</v>
      </c>
      <c r="J31" s="250">
        <f>('C-63'!J31/'C-62'!J31)*1000</f>
        <v>9.9525274725274731</v>
      </c>
      <c r="K31" s="250">
        <f>('C-63'!K31/'C-62'!K31)*1000</f>
        <v>10.153608247422682</v>
      </c>
      <c r="L31" s="250">
        <f>('C-63'!L31/'C-62'!L31)*1000</f>
        <v>10.394799054373523</v>
      </c>
      <c r="M31" s="250">
        <f>('C-63'!M31/'C-62'!M31)*1000</f>
        <v>10.643857493857492</v>
      </c>
      <c r="N31" s="250">
        <f>('C-63'!N31/'C-62'!N31)*1000</f>
        <v>11.548739495798317</v>
      </c>
      <c r="R31" s="127"/>
      <c r="T31" s="143"/>
      <c r="U31" s="131"/>
      <c r="V31" s="143"/>
      <c r="W31" s="143"/>
      <c r="X31" s="143"/>
      <c r="Y31" s="131"/>
      <c r="AA31" s="156"/>
    </row>
    <row r="32" spans="1:27" ht="15.95" customHeight="1" x14ac:dyDescent="0.15">
      <c r="A32" s="148" t="s">
        <v>42</v>
      </c>
      <c r="B32" s="688">
        <f>('C-63'!B32/'C-62'!B32)*1000</f>
        <v>12.945454545454549</v>
      </c>
      <c r="C32" s="250">
        <f>('C-63'!C32/'C-62'!C32)*1000</f>
        <v>12.957681159420288</v>
      </c>
      <c r="D32" s="250">
        <f>('C-63'!D32/'C-62'!D32)*1000</f>
        <v>12.957681159420288</v>
      </c>
      <c r="E32" s="250">
        <f>('C-63'!E32/'C-62'!E32)*1000</f>
        <v>12.957681159420288</v>
      </c>
      <c r="F32" s="250">
        <f>('C-63'!F32/'C-62'!F32)*1000</f>
        <v>12.956772334293946</v>
      </c>
      <c r="G32" s="250">
        <f>('C-63'!G32/'C-62'!G32)*1000</f>
        <v>12.940634005763689</v>
      </c>
      <c r="H32" s="250">
        <f>('C-63'!H32/'C-62'!H32)*1000</f>
        <v>12.940634005763689</v>
      </c>
      <c r="I32" s="250">
        <f>('C-63'!I32/'C-62'!I32)*1000</f>
        <v>12.940634005763689</v>
      </c>
      <c r="J32" s="250">
        <f>('C-63'!J32/'C-62'!J32)*1000</f>
        <v>12.938328530259367</v>
      </c>
      <c r="K32" s="250">
        <f>('C-63'!K32/'C-62'!K32)*1000</f>
        <v>12.938328530259367</v>
      </c>
      <c r="L32" s="250">
        <f>('C-63'!L32/'C-62'!L32)*1000</f>
        <v>12.938328530259367</v>
      </c>
      <c r="M32" s="250">
        <f>('C-63'!M32/'C-62'!M32)*1000</f>
        <v>12.938328530259367</v>
      </c>
      <c r="N32" s="250">
        <f>('C-63'!N32/'C-62'!N32)*1000</f>
        <v>12.940634005763689</v>
      </c>
      <c r="R32" s="127"/>
      <c r="T32" s="143"/>
      <c r="U32" s="131"/>
      <c r="V32" s="143"/>
      <c r="W32" s="143"/>
      <c r="X32" s="143"/>
      <c r="Y32" s="131"/>
      <c r="AA32" s="156"/>
    </row>
    <row r="33" spans="1:27" ht="15.95" customHeight="1" x14ac:dyDescent="0.15">
      <c r="A33" s="148" t="s">
        <v>43</v>
      </c>
      <c r="B33" s="688">
        <v>0</v>
      </c>
      <c r="C33" s="250">
        <v>0</v>
      </c>
      <c r="D33" s="250">
        <v>0</v>
      </c>
      <c r="E33" s="250">
        <v>0</v>
      </c>
      <c r="F33" s="250">
        <v>0</v>
      </c>
      <c r="G33" s="250">
        <v>0</v>
      </c>
      <c r="H33" s="250">
        <v>0</v>
      </c>
      <c r="I33" s="250">
        <v>0</v>
      </c>
      <c r="J33" s="250">
        <v>0</v>
      </c>
      <c r="K33" s="250">
        <v>0</v>
      </c>
      <c r="L33" s="250">
        <v>0</v>
      </c>
      <c r="M33" s="250">
        <v>0</v>
      </c>
      <c r="N33" s="250">
        <v>0</v>
      </c>
      <c r="R33" s="127"/>
      <c r="T33" s="143"/>
      <c r="U33" s="131"/>
      <c r="V33" s="143"/>
      <c r="W33" s="143"/>
      <c r="X33" s="143"/>
      <c r="Y33" s="131"/>
      <c r="AA33" s="156"/>
    </row>
    <row r="34" spans="1:27" ht="15.95" customHeight="1" x14ac:dyDescent="0.15">
      <c r="A34" s="126" t="s">
        <v>44</v>
      </c>
      <c r="B34" s="688">
        <v>0</v>
      </c>
      <c r="C34" s="250">
        <v>0</v>
      </c>
      <c r="D34" s="250">
        <v>0</v>
      </c>
      <c r="E34" s="250">
        <v>0</v>
      </c>
      <c r="F34" s="250">
        <v>0</v>
      </c>
      <c r="G34" s="250">
        <v>0</v>
      </c>
      <c r="H34" s="250">
        <v>0</v>
      </c>
      <c r="I34" s="250">
        <v>0</v>
      </c>
      <c r="J34" s="250">
        <v>0</v>
      </c>
      <c r="K34" s="250">
        <v>0</v>
      </c>
      <c r="L34" s="250">
        <v>0</v>
      </c>
      <c r="M34" s="250">
        <v>0</v>
      </c>
      <c r="N34" s="250">
        <v>0</v>
      </c>
      <c r="R34" s="127"/>
      <c r="T34" s="143"/>
      <c r="U34" s="131"/>
      <c r="V34" s="143"/>
      <c r="W34" s="143"/>
      <c r="X34" s="143"/>
      <c r="Y34" s="131"/>
      <c r="AA34" s="156"/>
    </row>
    <row r="35" spans="1:27" ht="15.95" customHeight="1" x14ac:dyDescent="0.15">
      <c r="A35" s="126" t="s">
        <v>45</v>
      </c>
      <c r="B35" s="688">
        <v>0</v>
      </c>
      <c r="C35" s="250">
        <f>('C-63'!C35/'C-62'!C35)*1000</f>
        <v>8.5775000000000006</v>
      </c>
      <c r="D35" s="250">
        <f>('C-63'!D35/'C-62'!D35)*1000</f>
        <v>11.605</v>
      </c>
      <c r="E35" s="250">
        <f>('C-63'!E35/'C-62'!E35)*1000</f>
        <v>8.4499999999999993</v>
      </c>
      <c r="F35" s="250">
        <f>('C-63'!F35/'C-62'!F35)*1000</f>
        <v>12.4</v>
      </c>
      <c r="G35" s="250">
        <f>('C-63'!G35/'C-62'!G35)*1000</f>
        <v>8.1</v>
      </c>
      <c r="H35" s="250">
        <f>('C-63'!H35/'C-62'!H35)*1000</f>
        <v>11.775</v>
      </c>
      <c r="I35" s="250">
        <f>('C-63'!I35/'C-62'!I35)*1000</f>
        <v>9.3466666666666658</v>
      </c>
      <c r="J35" s="250">
        <f>('C-63'!J35/'C-62'!J35)*1000</f>
        <v>14.65</v>
      </c>
      <c r="K35" s="250">
        <f>('C-63'!K35/'C-62'!K35)*1000</f>
        <v>11.08</v>
      </c>
      <c r="L35" s="250">
        <f>('C-63'!L35/'C-62'!L35)*1000</f>
        <v>12.4</v>
      </c>
      <c r="M35" s="250">
        <f>('C-63'!M35/'C-62'!M35)*1000</f>
        <v>9.5549491908167123</v>
      </c>
      <c r="N35" s="250">
        <f>('C-63'!N35/'C-62'!N35)*1000</f>
        <v>12.525</v>
      </c>
      <c r="R35" s="127"/>
      <c r="T35" s="143"/>
      <c r="U35" s="131"/>
      <c r="V35" s="143"/>
      <c r="W35" s="143"/>
      <c r="X35" s="143"/>
      <c r="Y35" s="131"/>
      <c r="AA35" s="156"/>
    </row>
    <row r="36" spans="1:27" ht="15.95" customHeight="1" x14ac:dyDescent="0.15">
      <c r="A36" s="126" t="s">
        <v>46</v>
      </c>
      <c r="B36" s="688">
        <v>0</v>
      </c>
      <c r="C36" s="250">
        <v>0</v>
      </c>
      <c r="D36" s="250">
        <v>0</v>
      </c>
      <c r="E36" s="250">
        <v>0</v>
      </c>
      <c r="F36" s="250">
        <v>0</v>
      </c>
      <c r="G36" s="250">
        <v>0</v>
      </c>
      <c r="H36" s="250">
        <v>0</v>
      </c>
      <c r="I36" s="250">
        <v>0</v>
      </c>
      <c r="J36" s="250">
        <v>0</v>
      </c>
      <c r="K36" s="250">
        <v>0</v>
      </c>
      <c r="L36" s="250">
        <v>0</v>
      </c>
      <c r="M36" s="250">
        <v>0</v>
      </c>
      <c r="N36" s="250">
        <v>0</v>
      </c>
      <c r="R36" s="127"/>
      <c r="T36" s="143"/>
      <c r="U36" s="131"/>
      <c r="V36" s="143"/>
      <c r="W36" s="143"/>
      <c r="X36" s="143"/>
      <c r="Y36" s="131"/>
      <c r="AA36" s="156"/>
    </row>
    <row r="37" spans="1:27" ht="15.95" customHeight="1" thickBot="1" x14ac:dyDescent="0.2">
      <c r="A37" s="150" t="s">
        <v>47</v>
      </c>
      <c r="B37" s="689">
        <v>0</v>
      </c>
      <c r="C37" s="251">
        <v>0</v>
      </c>
      <c r="D37" s="251">
        <v>0</v>
      </c>
      <c r="E37" s="251">
        <v>0</v>
      </c>
      <c r="F37" s="251">
        <v>0</v>
      </c>
      <c r="G37" s="251">
        <v>0</v>
      </c>
      <c r="H37" s="251">
        <v>0</v>
      </c>
      <c r="I37" s="251">
        <v>0</v>
      </c>
      <c r="J37" s="251">
        <v>0</v>
      </c>
      <c r="K37" s="251">
        <v>0</v>
      </c>
      <c r="L37" s="251">
        <v>0</v>
      </c>
      <c r="M37" s="251">
        <v>0</v>
      </c>
      <c r="N37" s="251">
        <v>0</v>
      </c>
      <c r="R37" s="127"/>
      <c r="T37" s="143"/>
      <c r="U37" s="131"/>
      <c r="V37" s="143"/>
      <c r="W37" s="143"/>
      <c r="X37" s="143"/>
      <c r="Y37" s="131"/>
      <c r="AA37" s="156"/>
    </row>
    <row r="38" spans="1:27" ht="9" customHeight="1" x14ac:dyDescent="0.15">
      <c r="A38" s="468" t="s">
        <v>350</v>
      </c>
      <c r="B38" s="495"/>
      <c r="C38" s="495"/>
      <c r="D38" s="495"/>
      <c r="E38" s="495"/>
      <c r="F38" s="241"/>
    </row>
    <row r="39" spans="1:27" ht="9" customHeight="1" x14ac:dyDescent="0.15">
      <c r="A39" s="468" t="s">
        <v>321</v>
      </c>
      <c r="B39" s="495"/>
      <c r="C39" s="495"/>
      <c r="D39" s="495"/>
      <c r="E39" s="495"/>
      <c r="F39" s="241"/>
    </row>
    <row r="40" spans="1:27" ht="9" customHeight="1" x14ac:dyDescent="0.15">
      <c r="A40" s="470" t="s">
        <v>320</v>
      </c>
      <c r="B40" s="495"/>
      <c r="C40" s="495"/>
      <c r="D40" s="495"/>
      <c r="E40" s="495"/>
      <c r="F40" s="241"/>
    </row>
    <row r="41" spans="1:27" ht="13.35" customHeight="1" x14ac:dyDescent="0.15">
      <c r="A41" s="11"/>
    </row>
    <row r="42" spans="1:27" ht="13.35" customHeight="1" x14ac:dyDescent="0.15">
      <c r="A42" s="70"/>
    </row>
    <row r="43" spans="1:27" ht="13.35" customHeight="1" x14ac:dyDescent="0.15">
      <c r="A43" s="70"/>
    </row>
    <row r="44" spans="1:27" ht="13.35" customHeight="1" x14ac:dyDescent="0.15">
      <c r="A44" s="22"/>
    </row>
    <row r="45" spans="1:27" ht="13.35" customHeight="1" x14ac:dyDescent="0.15">
      <c r="A45" s="30"/>
    </row>
    <row r="46" spans="1:27" ht="13.35" customHeight="1" x14ac:dyDescent="0.15">
      <c r="A46" s="22"/>
    </row>
    <row r="47" spans="1:27" ht="13.35" customHeight="1" x14ac:dyDescent="0.15">
      <c r="A47" s="70"/>
    </row>
    <row r="48" spans="1:27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Hoja66">
    <tabColor theme="9" tint="0.59999389629810485"/>
  </sheetPr>
  <dimension ref="A4:P4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70" customWidth="1"/>
    <col min="3" max="14" width="9.25" style="70" customWidth="1"/>
    <col min="15" max="21" width="8" style="70" customWidth="1"/>
    <col min="22" max="16384" width="7" style="70"/>
  </cols>
  <sheetData>
    <row r="4" spans="1:16" ht="12.95" customHeight="1" x14ac:dyDescent="0.25">
      <c r="A4" s="236" t="s">
        <v>573</v>
      </c>
      <c r="B4" s="232"/>
      <c r="C4" s="884"/>
      <c r="D4" s="884"/>
      <c r="E4" s="884"/>
      <c r="F4" s="884"/>
      <c r="G4" s="884"/>
      <c r="H4" s="884"/>
      <c r="I4" s="884"/>
      <c r="J4" s="884"/>
      <c r="K4" s="884"/>
      <c r="L4" s="884"/>
      <c r="M4" s="884"/>
      <c r="N4" s="884"/>
      <c r="O4" s="884"/>
      <c r="P4" s="884"/>
    </row>
    <row r="5" spans="1:16" ht="12" customHeight="1" x14ac:dyDescent="0.15">
      <c r="A5" s="239" t="s">
        <v>219</v>
      </c>
      <c r="B5" s="232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4"/>
      <c r="P5" s="884"/>
    </row>
    <row r="6" spans="1:16" ht="6" customHeight="1" thickBot="1" x14ac:dyDescent="0.2"/>
    <row r="7" spans="1:16" ht="18" customHeight="1" x14ac:dyDescent="0.15">
      <c r="A7" s="768" t="s">
        <v>16</v>
      </c>
      <c r="B7" s="780" t="s">
        <v>103</v>
      </c>
      <c r="C7" s="768" t="s">
        <v>53</v>
      </c>
      <c r="D7" s="768" t="s">
        <v>54</v>
      </c>
      <c r="E7" s="768" t="s">
        <v>55</v>
      </c>
      <c r="F7" s="768" t="s">
        <v>56</v>
      </c>
      <c r="G7" s="768" t="s">
        <v>57</v>
      </c>
      <c r="H7" s="768" t="s">
        <v>58</v>
      </c>
      <c r="I7" s="768" t="s">
        <v>59</v>
      </c>
      <c r="J7" s="768" t="s">
        <v>60</v>
      </c>
      <c r="K7" s="768" t="s">
        <v>61</v>
      </c>
      <c r="L7" s="768" t="s">
        <v>62</v>
      </c>
      <c r="M7" s="768" t="s">
        <v>63</v>
      </c>
      <c r="N7" s="768" t="s">
        <v>64</v>
      </c>
      <c r="O7" s="155"/>
    </row>
    <row r="8" spans="1:16" ht="18" customHeight="1" x14ac:dyDescent="0.15">
      <c r="A8" s="651" t="s">
        <v>87</v>
      </c>
      <c r="B8" s="652">
        <f t="shared" ref="B8:B37" si="0">SUM(C8:N8)</f>
        <v>483247.08</v>
      </c>
      <c r="C8" s="652">
        <f t="shared" ref="C8:N8" si="1">(C9+C10+C11+C12+C13+C17+C18+C19+C20+C21+C22+C23+C24+C25+C26+C27+C28+C29+C32+C33+C34+C35+C36+C37)</f>
        <v>32670</v>
      </c>
      <c r="D8" s="652">
        <f t="shared" si="1"/>
        <v>37990.910000000003</v>
      </c>
      <c r="E8" s="652">
        <f t="shared" si="1"/>
        <v>40377</v>
      </c>
      <c r="F8" s="652">
        <f t="shared" si="1"/>
        <v>48071</v>
      </c>
      <c r="G8" s="652">
        <f t="shared" si="1"/>
        <v>47906.020000000004</v>
      </c>
      <c r="H8" s="652">
        <f t="shared" si="1"/>
        <v>46714</v>
      </c>
      <c r="I8" s="652">
        <f t="shared" si="1"/>
        <v>46958</v>
      </c>
      <c r="J8" s="652">
        <f t="shared" si="1"/>
        <v>42906.15</v>
      </c>
      <c r="K8" s="652">
        <f t="shared" si="1"/>
        <v>37859</v>
      </c>
      <c r="L8" s="652">
        <f t="shared" si="1"/>
        <v>36333</v>
      </c>
      <c r="M8" s="652">
        <f t="shared" si="1"/>
        <v>34265</v>
      </c>
      <c r="N8" s="652">
        <f t="shared" si="1"/>
        <v>31197</v>
      </c>
    </row>
    <row r="9" spans="1:16" ht="15.95" customHeight="1" x14ac:dyDescent="0.15">
      <c r="A9" s="78" t="s">
        <v>19</v>
      </c>
      <c r="B9" s="690">
        <f t="shared" si="0"/>
        <v>0</v>
      </c>
      <c r="C9" s="244">
        <v>0</v>
      </c>
      <c r="D9" s="244">
        <v>0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154"/>
    </row>
    <row r="10" spans="1:16" ht="15.95" customHeight="1" x14ac:dyDescent="0.15">
      <c r="A10" s="78" t="s">
        <v>20</v>
      </c>
      <c r="B10" s="690">
        <f t="shared" si="0"/>
        <v>0</v>
      </c>
      <c r="C10" s="244">
        <v>0</v>
      </c>
      <c r="D10" s="244">
        <v>0</v>
      </c>
      <c r="E10" s="244">
        <v>0</v>
      </c>
      <c r="F10" s="244">
        <v>0</v>
      </c>
      <c r="G10" s="244">
        <v>0</v>
      </c>
      <c r="H10" s="244">
        <v>0</v>
      </c>
      <c r="I10" s="244">
        <v>0</v>
      </c>
      <c r="J10" s="244">
        <v>0</v>
      </c>
      <c r="K10" s="244">
        <v>0</v>
      </c>
      <c r="L10" s="244">
        <v>0</v>
      </c>
      <c r="M10" s="244">
        <v>0</v>
      </c>
      <c r="N10" s="244">
        <v>0</v>
      </c>
    </row>
    <row r="11" spans="1:16" ht="15.95" customHeight="1" x14ac:dyDescent="0.15">
      <c r="A11" s="78" t="s">
        <v>21</v>
      </c>
      <c r="B11" s="690">
        <f t="shared" si="0"/>
        <v>0</v>
      </c>
      <c r="C11" s="244">
        <v>0</v>
      </c>
      <c r="D11" s="244">
        <v>0</v>
      </c>
      <c r="E11" s="244">
        <v>0</v>
      </c>
      <c r="F11" s="244">
        <v>0</v>
      </c>
      <c r="G11" s="244">
        <v>0</v>
      </c>
      <c r="H11" s="244">
        <v>0</v>
      </c>
      <c r="I11" s="244">
        <v>0</v>
      </c>
      <c r="J11" s="244">
        <v>0</v>
      </c>
      <c r="K11" s="244">
        <v>0</v>
      </c>
      <c r="L11" s="244">
        <v>0</v>
      </c>
      <c r="M11" s="244">
        <v>0</v>
      </c>
      <c r="N11" s="244">
        <v>0</v>
      </c>
    </row>
    <row r="12" spans="1:16" ht="15.95" customHeight="1" x14ac:dyDescent="0.15">
      <c r="A12" s="70" t="s">
        <v>22</v>
      </c>
      <c r="B12" s="690">
        <f t="shared" si="0"/>
        <v>1403</v>
      </c>
      <c r="C12" s="244">
        <v>24</v>
      </c>
      <c r="D12" s="244">
        <v>0</v>
      </c>
      <c r="E12" s="244">
        <v>0</v>
      </c>
      <c r="F12" s="244">
        <v>101</v>
      </c>
      <c r="G12" s="244">
        <v>269</v>
      </c>
      <c r="H12" s="244">
        <v>210</v>
      </c>
      <c r="I12" s="244">
        <v>294</v>
      </c>
      <c r="J12" s="244">
        <v>216</v>
      </c>
      <c r="K12" s="244">
        <v>108</v>
      </c>
      <c r="L12" s="244">
        <v>41</v>
      </c>
      <c r="M12" s="244">
        <v>44</v>
      </c>
      <c r="N12" s="244">
        <v>96</v>
      </c>
    </row>
    <row r="13" spans="1:16" ht="15.95" customHeight="1" x14ac:dyDescent="0.15">
      <c r="A13" s="70" t="s">
        <v>23</v>
      </c>
      <c r="B13" s="690">
        <f t="shared" si="0"/>
        <v>0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</row>
    <row r="14" spans="1:16" ht="15.95" customHeight="1" x14ac:dyDescent="0.15">
      <c r="A14" s="102" t="s">
        <v>94</v>
      </c>
      <c r="B14" s="690">
        <f t="shared" si="0"/>
        <v>0</v>
      </c>
      <c r="C14" s="244">
        <v>0</v>
      </c>
      <c r="D14" s="244">
        <v>0</v>
      </c>
      <c r="E14" s="244">
        <v>0</v>
      </c>
      <c r="F14" s="244">
        <v>0</v>
      </c>
      <c r="G14" s="244">
        <v>0</v>
      </c>
      <c r="H14" s="244">
        <v>0</v>
      </c>
      <c r="I14" s="244">
        <v>0</v>
      </c>
      <c r="J14" s="244">
        <v>0</v>
      </c>
      <c r="K14" s="244">
        <v>0</v>
      </c>
      <c r="L14" s="244">
        <v>0</v>
      </c>
      <c r="M14" s="244">
        <v>0</v>
      </c>
      <c r="N14" s="244">
        <v>0</v>
      </c>
    </row>
    <row r="15" spans="1:16" ht="15.95" customHeight="1" x14ac:dyDescent="0.15">
      <c r="A15" s="102" t="s">
        <v>95</v>
      </c>
      <c r="B15" s="690">
        <f t="shared" si="0"/>
        <v>0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244">
        <v>0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</row>
    <row r="16" spans="1:16" ht="15.95" customHeight="1" x14ac:dyDescent="0.15">
      <c r="A16" s="102" t="s">
        <v>96</v>
      </c>
      <c r="B16" s="690">
        <f t="shared" si="0"/>
        <v>0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</row>
    <row r="17" spans="1:14" ht="15.95" customHeight="1" x14ac:dyDescent="0.15">
      <c r="A17" s="78" t="s">
        <v>27</v>
      </c>
      <c r="B17" s="690">
        <f t="shared" si="0"/>
        <v>0</v>
      </c>
      <c r="C17" s="244">
        <v>0</v>
      </c>
      <c r="D17" s="244">
        <v>0</v>
      </c>
      <c r="E17" s="244">
        <v>0</v>
      </c>
      <c r="F17" s="244">
        <v>0</v>
      </c>
      <c r="G17" s="244">
        <v>0</v>
      </c>
      <c r="H17" s="244">
        <v>0</v>
      </c>
      <c r="I17" s="244">
        <v>0</v>
      </c>
      <c r="J17" s="244">
        <v>0</v>
      </c>
      <c r="K17" s="244">
        <v>0</v>
      </c>
      <c r="L17" s="244">
        <v>0</v>
      </c>
      <c r="M17" s="244">
        <v>0</v>
      </c>
      <c r="N17" s="244">
        <v>0</v>
      </c>
    </row>
    <row r="18" spans="1:14" ht="15.95" customHeight="1" x14ac:dyDescent="0.15">
      <c r="A18" s="70" t="s">
        <v>28</v>
      </c>
      <c r="B18" s="690">
        <f t="shared" si="0"/>
        <v>523</v>
      </c>
      <c r="C18" s="244">
        <v>47</v>
      </c>
      <c r="D18" s="244">
        <v>52</v>
      </c>
      <c r="E18" s="244">
        <v>45</v>
      </c>
      <c r="F18" s="244">
        <v>40</v>
      </c>
      <c r="G18" s="244">
        <v>42</v>
      </c>
      <c r="H18" s="244">
        <v>35</v>
      </c>
      <c r="I18" s="244">
        <v>45</v>
      </c>
      <c r="J18" s="244">
        <v>50</v>
      </c>
      <c r="K18" s="244">
        <v>44</v>
      </c>
      <c r="L18" s="244">
        <v>38</v>
      </c>
      <c r="M18" s="244">
        <v>41</v>
      </c>
      <c r="N18" s="244">
        <v>44</v>
      </c>
    </row>
    <row r="19" spans="1:14" ht="15.95" customHeight="1" x14ac:dyDescent="0.15">
      <c r="A19" s="70" t="s">
        <v>29</v>
      </c>
      <c r="B19" s="690">
        <f t="shared" si="0"/>
        <v>3449</v>
      </c>
      <c r="C19" s="244">
        <v>220</v>
      </c>
      <c r="D19" s="244">
        <v>234</v>
      </c>
      <c r="E19" s="244">
        <v>282</v>
      </c>
      <c r="F19" s="244">
        <v>275</v>
      </c>
      <c r="G19" s="244">
        <v>271</v>
      </c>
      <c r="H19" s="244">
        <v>319</v>
      </c>
      <c r="I19" s="244">
        <v>338</v>
      </c>
      <c r="J19" s="244">
        <v>320</v>
      </c>
      <c r="K19" s="244">
        <v>299</v>
      </c>
      <c r="L19" s="244">
        <v>346</v>
      </c>
      <c r="M19" s="244">
        <v>301</v>
      </c>
      <c r="N19" s="244">
        <v>244</v>
      </c>
    </row>
    <row r="20" spans="1:14" ht="15.95" customHeight="1" x14ac:dyDescent="0.15">
      <c r="A20" s="78" t="s">
        <v>30</v>
      </c>
      <c r="B20" s="690">
        <f t="shared" si="0"/>
        <v>0</v>
      </c>
      <c r="C20" s="244">
        <v>0</v>
      </c>
      <c r="D20" s="244">
        <v>0</v>
      </c>
      <c r="E20" s="244">
        <v>0</v>
      </c>
      <c r="F20" s="244">
        <v>0</v>
      </c>
      <c r="G20" s="244">
        <v>0</v>
      </c>
      <c r="H20" s="244">
        <v>0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</row>
    <row r="21" spans="1:14" ht="15.95" customHeight="1" x14ac:dyDescent="0.15">
      <c r="A21" s="78" t="s">
        <v>31</v>
      </c>
      <c r="B21" s="690">
        <f t="shared" si="0"/>
        <v>1643</v>
      </c>
      <c r="C21" s="244">
        <v>132</v>
      </c>
      <c r="D21" s="244">
        <v>122</v>
      </c>
      <c r="E21" s="244">
        <v>134</v>
      </c>
      <c r="F21" s="244">
        <v>133</v>
      </c>
      <c r="G21" s="244">
        <v>133</v>
      </c>
      <c r="H21" s="244">
        <v>101</v>
      </c>
      <c r="I21" s="244">
        <v>133</v>
      </c>
      <c r="J21" s="244">
        <v>169</v>
      </c>
      <c r="K21" s="244">
        <v>161</v>
      </c>
      <c r="L21" s="244">
        <v>131</v>
      </c>
      <c r="M21" s="244">
        <v>155</v>
      </c>
      <c r="N21" s="244">
        <v>139</v>
      </c>
    </row>
    <row r="22" spans="1:14" ht="15.95" customHeight="1" x14ac:dyDescent="0.15">
      <c r="A22" s="78" t="s">
        <v>32</v>
      </c>
      <c r="B22" s="690">
        <f t="shared" si="0"/>
        <v>18075</v>
      </c>
      <c r="C22" s="244">
        <v>921</v>
      </c>
      <c r="D22" s="244">
        <v>1031</v>
      </c>
      <c r="E22" s="244">
        <v>1352</v>
      </c>
      <c r="F22" s="244">
        <v>1705</v>
      </c>
      <c r="G22" s="244">
        <v>1470</v>
      </c>
      <c r="H22" s="244">
        <v>1607</v>
      </c>
      <c r="I22" s="244">
        <v>2247</v>
      </c>
      <c r="J22" s="244">
        <v>1569</v>
      </c>
      <c r="K22" s="244">
        <v>1265</v>
      </c>
      <c r="L22" s="244">
        <v>1252</v>
      </c>
      <c r="M22" s="244">
        <v>1546</v>
      </c>
      <c r="N22" s="244">
        <v>2110</v>
      </c>
    </row>
    <row r="23" spans="1:14" ht="15.95" customHeight="1" x14ac:dyDescent="0.15">
      <c r="A23" s="78" t="s">
        <v>33</v>
      </c>
      <c r="B23" s="690">
        <f t="shared" si="0"/>
        <v>14741</v>
      </c>
      <c r="C23" s="244">
        <v>1258</v>
      </c>
      <c r="D23" s="244">
        <v>1231</v>
      </c>
      <c r="E23" s="244">
        <v>1220</v>
      </c>
      <c r="F23" s="244">
        <v>1121</v>
      </c>
      <c r="G23" s="244">
        <v>1214</v>
      </c>
      <c r="H23" s="244">
        <v>1254</v>
      </c>
      <c r="I23" s="244">
        <v>1261</v>
      </c>
      <c r="J23" s="244">
        <v>1241</v>
      </c>
      <c r="K23" s="244">
        <v>1263</v>
      </c>
      <c r="L23" s="244">
        <v>1144</v>
      </c>
      <c r="M23" s="244">
        <v>1198</v>
      </c>
      <c r="N23" s="244">
        <v>1336</v>
      </c>
    </row>
    <row r="24" spans="1:14" ht="15.95" customHeight="1" x14ac:dyDescent="0.15">
      <c r="A24" s="78" t="s">
        <v>34</v>
      </c>
      <c r="B24" s="690">
        <f t="shared" si="0"/>
        <v>20113.79</v>
      </c>
      <c r="C24" s="244">
        <v>1697</v>
      </c>
      <c r="D24" s="244">
        <v>1589.74</v>
      </c>
      <c r="E24" s="244">
        <v>1623</v>
      </c>
      <c r="F24" s="244">
        <v>1537</v>
      </c>
      <c r="G24" s="244">
        <v>1814.6</v>
      </c>
      <c r="H24" s="244">
        <v>1906</v>
      </c>
      <c r="I24" s="244">
        <v>1617</v>
      </c>
      <c r="J24" s="244">
        <v>1723.45</v>
      </c>
      <c r="K24" s="244">
        <v>1790</v>
      </c>
      <c r="L24" s="244">
        <v>1614</v>
      </c>
      <c r="M24" s="244">
        <v>1594</v>
      </c>
      <c r="N24" s="244">
        <v>1608</v>
      </c>
    </row>
    <row r="25" spans="1:14" ht="15.95" customHeight="1" x14ac:dyDescent="0.15">
      <c r="A25" s="70" t="s">
        <v>35</v>
      </c>
      <c r="B25" s="690">
        <f t="shared" si="0"/>
        <v>48628</v>
      </c>
      <c r="C25" s="244">
        <v>3812</v>
      </c>
      <c r="D25" s="244">
        <v>4265</v>
      </c>
      <c r="E25" s="244">
        <v>4214</v>
      </c>
      <c r="F25" s="244">
        <v>3809</v>
      </c>
      <c r="G25" s="244">
        <v>3826</v>
      </c>
      <c r="H25" s="244">
        <v>3629</v>
      </c>
      <c r="I25" s="244">
        <v>3816</v>
      </c>
      <c r="J25" s="244">
        <v>3963</v>
      </c>
      <c r="K25" s="244">
        <v>4122</v>
      </c>
      <c r="L25" s="244">
        <v>4194</v>
      </c>
      <c r="M25" s="244">
        <v>4351</v>
      </c>
      <c r="N25" s="244">
        <v>4627</v>
      </c>
    </row>
    <row r="26" spans="1:14" ht="15.95" customHeight="1" x14ac:dyDescent="0.15">
      <c r="A26" s="78" t="s">
        <v>36</v>
      </c>
      <c r="B26" s="690">
        <f t="shared" si="0"/>
        <v>4933</v>
      </c>
      <c r="C26" s="244">
        <v>352</v>
      </c>
      <c r="D26" s="244">
        <v>401</v>
      </c>
      <c r="E26" s="244">
        <v>425</v>
      </c>
      <c r="F26" s="244">
        <v>402</v>
      </c>
      <c r="G26" s="244">
        <v>379</v>
      </c>
      <c r="H26" s="244">
        <v>382</v>
      </c>
      <c r="I26" s="244">
        <v>421</v>
      </c>
      <c r="J26" s="244">
        <v>415</v>
      </c>
      <c r="K26" s="244">
        <v>438</v>
      </c>
      <c r="L26" s="244">
        <v>445</v>
      </c>
      <c r="M26" s="244">
        <v>372</v>
      </c>
      <c r="N26" s="244">
        <v>501</v>
      </c>
    </row>
    <row r="27" spans="1:14" ht="15.95" customHeight="1" x14ac:dyDescent="0.15">
      <c r="A27" s="78" t="s">
        <v>37</v>
      </c>
      <c r="B27" s="690">
        <f t="shared" si="0"/>
        <v>9574</v>
      </c>
      <c r="C27" s="244">
        <v>637</v>
      </c>
      <c r="D27" s="244">
        <v>685</v>
      </c>
      <c r="E27" s="244">
        <v>619</v>
      </c>
      <c r="F27" s="244">
        <v>688</v>
      </c>
      <c r="G27" s="244">
        <v>813</v>
      </c>
      <c r="H27" s="244">
        <v>916</v>
      </c>
      <c r="I27" s="244">
        <v>904</v>
      </c>
      <c r="J27" s="244">
        <v>998</v>
      </c>
      <c r="K27" s="244">
        <v>879</v>
      </c>
      <c r="L27" s="244">
        <v>802</v>
      </c>
      <c r="M27" s="244">
        <v>798</v>
      </c>
      <c r="N27" s="244">
        <v>835</v>
      </c>
    </row>
    <row r="28" spans="1:14" ht="15.95" customHeight="1" x14ac:dyDescent="0.15">
      <c r="A28" s="78" t="s">
        <v>38</v>
      </c>
      <c r="B28" s="690">
        <f t="shared" si="0"/>
        <v>29405</v>
      </c>
      <c r="C28" s="244">
        <v>2652</v>
      </c>
      <c r="D28" s="244">
        <v>2368</v>
      </c>
      <c r="E28" s="244">
        <v>2174</v>
      </c>
      <c r="F28" s="244">
        <v>2572</v>
      </c>
      <c r="G28" s="244">
        <v>2911</v>
      </c>
      <c r="H28" s="244">
        <v>2883</v>
      </c>
      <c r="I28" s="244">
        <v>2835</v>
      </c>
      <c r="J28" s="244">
        <v>2249</v>
      </c>
      <c r="K28" s="244">
        <v>1828</v>
      </c>
      <c r="L28" s="244">
        <v>2312</v>
      </c>
      <c r="M28" s="244">
        <v>2126</v>
      </c>
      <c r="N28" s="244">
        <v>2495</v>
      </c>
    </row>
    <row r="29" spans="1:14" ht="15.95" customHeight="1" x14ac:dyDescent="0.15">
      <c r="A29" s="70" t="s">
        <v>39</v>
      </c>
      <c r="B29" s="690">
        <f t="shared" si="0"/>
        <v>20385.29</v>
      </c>
      <c r="C29" s="244">
        <v>1814</v>
      </c>
      <c r="D29" s="244">
        <v>1865.17</v>
      </c>
      <c r="E29" s="244">
        <v>1876</v>
      </c>
      <c r="F29" s="244">
        <v>1785</v>
      </c>
      <c r="G29" s="244">
        <v>1665.4199999999998</v>
      </c>
      <c r="H29" s="244">
        <v>1644</v>
      </c>
      <c r="I29" s="244">
        <v>1656</v>
      </c>
      <c r="J29" s="244">
        <v>1697.7</v>
      </c>
      <c r="K29" s="244">
        <v>1640</v>
      </c>
      <c r="L29" s="244">
        <v>1645</v>
      </c>
      <c r="M29" s="244">
        <v>1569</v>
      </c>
      <c r="N29" s="244">
        <v>1528</v>
      </c>
    </row>
    <row r="30" spans="1:14" ht="15.95" customHeight="1" x14ac:dyDescent="0.15">
      <c r="A30" s="102" t="s">
        <v>97</v>
      </c>
      <c r="B30" s="690">
        <f t="shared" si="0"/>
        <v>13823.02</v>
      </c>
      <c r="C30" s="244">
        <v>1104</v>
      </c>
      <c r="D30" s="244">
        <v>1214.7</v>
      </c>
      <c r="E30" s="244">
        <v>1204</v>
      </c>
      <c r="F30" s="244">
        <v>1184</v>
      </c>
      <c r="G30" s="244">
        <v>1098.6199999999999</v>
      </c>
      <c r="H30" s="244">
        <v>1106</v>
      </c>
      <c r="I30" s="244">
        <v>1069</v>
      </c>
      <c r="J30" s="244">
        <v>1123.7</v>
      </c>
      <c r="K30" s="244">
        <v>1097</v>
      </c>
      <c r="L30" s="244">
        <v>1108</v>
      </c>
      <c r="M30" s="244">
        <v>1247</v>
      </c>
      <c r="N30" s="244">
        <v>1267</v>
      </c>
    </row>
    <row r="31" spans="1:14" ht="15.95" customHeight="1" x14ac:dyDescent="0.15">
      <c r="A31" s="102" t="s">
        <v>98</v>
      </c>
      <c r="B31" s="690">
        <f t="shared" si="0"/>
        <v>6562.27</v>
      </c>
      <c r="C31" s="244">
        <v>710</v>
      </c>
      <c r="D31" s="244">
        <v>650.47</v>
      </c>
      <c r="E31" s="244">
        <v>672</v>
      </c>
      <c r="F31" s="244">
        <v>601</v>
      </c>
      <c r="G31" s="244">
        <v>566.79999999999995</v>
      </c>
      <c r="H31" s="244">
        <v>538</v>
      </c>
      <c r="I31" s="244">
        <v>587</v>
      </c>
      <c r="J31" s="244">
        <v>574</v>
      </c>
      <c r="K31" s="244">
        <v>543</v>
      </c>
      <c r="L31" s="244">
        <v>537</v>
      </c>
      <c r="M31" s="244">
        <v>322</v>
      </c>
      <c r="N31" s="244">
        <v>261</v>
      </c>
    </row>
    <row r="32" spans="1:14" ht="15.95" customHeight="1" x14ac:dyDescent="0.15">
      <c r="A32" s="78" t="s">
        <v>42</v>
      </c>
      <c r="B32" s="690">
        <f t="shared" si="0"/>
        <v>96769</v>
      </c>
      <c r="C32" s="244">
        <v>6679</v>
      </c>
      <c r="D32" s="244">
        <v>7437</v>
      </c>
      <c r="E32" s="244">
        <v>8043</v>
      </c>
      <c r="F32" s="244">
        <v>8753</v>
      </c>
      <c r="G32" s="244">
        <v>9313</v>
      </c>
      <c r="H32" s="244">
        <v>9738</v>
      </c>
      <c r="I32" s="244">
        <v>9531</v>
      </c>
      <c r="J32" s="244">
        <v>8845</v>
      </c>
      <c r="K32" s="244">
        <v>8237</v>
      </c>
      <c r="L32" s="244">
        <v>7439</v>
      </c>
      <c r="M32" s="244">
        <v>6705</v>
      </c>
      <c r="N32" s="244">
        <v>6049</v>
      </c>
    </row>
    <row r="33" spans="1:14" ht="15.95" customHeight="1" x14ac:dyDescent="0.15">
      <c r="A33" s="78" t="s">
        <v>43</v>
      </c>
      <c r="B33" s="690">
        <f t="shared" si="0"/>
        <v>213605</v>
      </c>
      <c r="C33" s="244">
        <v>12425</v>
      </c>
      <c r="D33" s="244">
        <v>16710</v>
      </c>
      <c r="E33" s="244">
        <v>18370</v>
      </c>
      <c r="F33" s="244">
        <v>25150</v>
      </c>
      <c r="G33" s="244">
        <v>23785</v>
      </c>
      <c r="H33" s="244">
        <v>22090</v>
      </c>
      <c r="I33" s="244">
        <v>21860</v>
      </c>
      <c r="J33" s="244">
        <v>19450</v>
      </c>
      <c r="K33" s="244">
        <v>15785</v>
      </c>
      <c r="L33" s="244">
        <v>14930</v>
      </c>
      <c r="M33" s="244">
        <v>13465</v>
      </c>
      <c r="N33" s="244">
        <v>9585</v>
      </c>
    </row>
    <row r="34" spans="1:14" ht="15.95" customHeight="1" x14ac:dyDescent="0.15">
      <c r="A34" s="70" t="s">
        <v>44</v>
      </c>
      <c r="B34" s="690">
        <f t="shared" si="0"/>
        <v>0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4">
        <v>0</v>
      </c>
      <c r="J34" s="244">
        <v>0</v>
      </c>
      <c r="K34" s="244">
        <v>0</v>
      </c>
      <c r="L34" s="244">
        <v>0</v>
      </c>
      <c r="M34" s="244">
        <v>0</v>
      </c>
      <c r="N34" s="244">
        <v>0</v>
      </c>
    </row>
    <row r="35" spans="1:14" ht="15.95" customHeight="1" x14ac:dyDescent="0.15">
      <c r="A35" s="70" t="s">
        <v>45</v>
      </c>
      <c r="B35" s="690">
        <f t="shared" si="0"/>
        <v>0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4">
        <v>0</v>
      </c>
      <c r="J35" s="244">
        <v>0</v>
      </c>
      <c r="K35" s="244">
        <v>0</v>
      </c>
      <c r="L35" s="244">
        <v>0</v>
      </c>
      <c r="M35" s="244">
        <v>0</v>
      </c>
      <c r="N35" s="244">
        <v>0</v>
      </c>
    </row>
    <row r="36" spans="1:14" ht="15.95" customHeight="1" x14ac:dyDescent="0.15">
      <c r="A36" s="70" t="s">
        <v>46</v>
      </c>
      <c r="B36" s="690">
        <f t="shared" si="0"/>
        <v>0</v>
      </c>
      <c r="C36" s="244">
        <v>0</v>
      </c>
      <c r="D36" s="244">
        <v>0</v>
      </c>
      <c r="E36" s="244">
        <v>0</v>
      </c>
      <c r="F36" s="244">
        <v>0</v>
      </c>
      <c r="G36" s="244">
        <v>0</v>
      </c>
      <c r="H36" s="244">
        <v>0</v>
      </c>
      <c r="I36" s="244">
        <v>0</v>
      </c>
      <c r="J36" s="244">
        <v>0</v>
      </c>
      <c r="K36" s="244">
        <v>0</v>
      </c>
      <c r="L36" s="244">
        <v>0</v>
      </c>
      <c r="M36" s="244">
        <v>0</v>
      </c>
      <c r="N36" s="244">
        <v>0</v>
      </c>
    </row>
    <row r="37" spans="1:14" ht="15.95" customHeight="1" thickBot="1" x14ac:dyDescent="0.2">
      <c r="A37" s="150" t="s">
        <v>47</v>
      </c>
      <c r="B37" s="691">
        <f t="shared" si="0"/>
        <v>0</v>
      </c>
      <c r="C37" s="245">
        <v>0</v>
      </c>
      <c r="D37" s="245">
        <v>0</v>
      </c>
      <c r="E37" s="245">
        <v>0</v>
      </c>
      <c r="F37" s="245">
        <v>0</v>
      </c>
      <c r="G37" s="245">
        <v>0</v>
      </c>
      <c r="H37" s="245">
        <v>0</v>
      </c>
      <c r="I37" s="245">
        <v>0</v>
      </c>
      <c r="J37" s="245">
        <v>0</v>
      </c>
      <c r="K37" s="245">
        <v>0</v>
      </c>
      <c r="L37" s="245">
        <v>0</v>
      </c>
      <c r="M37" s="245">
        <v>0</v>
      </c>
      <c r="N37" s="245">
        <v>0</v>
      </c>
    </row>
    <row r="38" spans="1:14" ht="9" customHeight="1" x14ac:dyDescent="0.15">
      <c r="A38" s="468" t="s">
        <v>350</v>
      </c>
      <c r="B38" s="481"/>
      <c r="C38" s="481"/>
      <c r="D38" s="481"/>
      <c r="E38" s="481"/>
      <c r="F38" s="177"/>
      <c r="G38" s="74"/>
      <c r="H38" s="74"/>
      <c r="I38" s="74"/>
      <c r="J38" s="74"/>
      <c r="K38" s="74"/>
      <c r="L38" s="74"/>
      <c r="M38" s="74"/>
      <c r="N38" s="74"/>
    </row>
    <row r="39" spans="1:14" ht="9" customHeight="1" x14ac:dyDescent="0.15">
      <c r="A39" s="468" t="s">
        <v>321</v>
      </c>
      <c r="B39" s="481"/>
      <c r="C39" s="481"/>
      <c r="D39" s="481"/>
      <c r="E39" s="481"/>
      <c r="F39" s="177"/>
      <c r="G39" s="74"/>
      <c r="H39" s="74"/>
      <c r="I39" s="74"/>
      <c r="J39" s="74"/>
      <c r="K39" s="74"/>
      <c r="L39" s="74"/>
      <c r="M39" s="74"/>
      <c r="N39" s="74"/>
    </row>
    <row r="40" spans="1:14" ht="9" customHeight="1" x14ac:dyDescent="0.15">
      <c r="A40" s="470" t="s">
        <v>320</v>
      </c>
      <c r="B40" s="481"/>
      <c r="C40" s="481"/>
      <c r="D40" s="481"/>
      <c r="E40" s="481"/>
      <c r="F40" s="177"/>
      <c r="G40" s="74"/>
      <c r="H40" s="74"/>
      <c r="I40" s="74"/>
      <c r="J40" s="74"/>
      <c r="K40" s="74"/>
      <c r="L40" s="74"/>
      <c r="M40" s="74"/>
      <c r="N40" s="74"/>
    </row>
    <row r="41" spans="1:14" ht="13.35" customHeight="1" x14ac:dyDescent="0.15">
      <c r="A41" s="11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Hoja67">
    <tabColor theme="9" tint="0.59999389629810485"/>
  </sheetPr>
  <dimension ref="A4:Z46"/>
  <sheetViews>
    <sheetView showGridLines="0" topLeftCell="A3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70" customWidth="1"/>
    <col min="3" max="14" width="9.25" style="70" customWidth="1"/>
    <col min="15" max="21" width="8" style="70" customWidth="1"/>
    <col min="22" max="16384" width="7" style="70"/>
  </cols>
  <sheetData>
    <row r="4" spans="1:16" ht="12.95" customHeight="1" x14ac:dyDescent="0.25">
      <c r="A4" s="236" t="s">
        <v>470</v>
      </c>
      <c r="B4" s="232"/>
      <c r="C4" s="884"/>
      <c r="D4" s="884"/>
      <c r="E4" s="884"/>
      <c r="F4" s="884"/>
      <c r="G4" s="884"/>
      <c r="H4" s="884"/>
      <c r="I4" s="884"/>
      <c r="J4" s="884"/>
      <c r="K4" s="884"/>
      <c r="L4" s="884"/>
      <c r="M4" s="884"/>
      <c r="N4" s="884"/>
      <c r="O4" s="884"/>
      <c r="P4" s="884"/>
    </row>
    <row r="5" spans="1:16" ht="12" customHeight="1" x14ac:dyDescent="0.15">
      <c r="A5" s="239" t="s">
        <v>218</v>
      </c>
      <c r="B5" s="232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4"/>
      <c r="P5" s="884"/>
    </row>
    <row r="6" spans="1:16" ht="6" customHeight="1" thickBot="1" x14ac:dyDescent="0.2"/>
    <row r="7" spans="1:16" ht="18" customHeight="1" x14ac:dyDescent="0.15">
      <c r="A7" s="768" t="s">
        <v>16</v>
      </c>
      <c r="B7" s="780" t="s">
        <v>103</v>
      </c>
      <c r="C7" s="768" t="s">
        <v>53</v>
      </c>
      <c r="D7" s="768" t="s">
        <v>54</v>
      </c>
      <c r="E7" s="768" t="s">
        <v>55</v>
      </c>
      <c r="F7" s="768" t="s">
        <v>56</v>
      </c>
      <c r="G7" s="768" t="s">
        <v>57</v>
      </c>
      <c r="H7" s="768" t="s">
        <v>58</v>
      </c>
      <c r="I7" s="768" t="s">
        <v>59</v>
      </c>
      <c r="J7" s="768" t="s">
        <v>60</v>
      </c>
      <c r="K7" s="768" t="s">
        <v>61</v>
      </c>
      <c r="L7" s="768" t="s">
        <v>62</v>
      </c>
      <c r="M7" s="768" t="s">
        <v>63</v>
      </c>
      <c r="N7" s="768" t="s">
        <v>64</v>
      </c>
      <c r="O7" s="155"/>
    </row>
    <row r="8" spans="1:16" ht="18" customHeight="1" x14ac:dyDescent="0.15">
      <c r="A8" s="692" t="s">
        <v>93</v>
      </c>
      <c r="B8" s="653">
        <f t="shared" ref="B8:B37" si="0">SUM(C8:N8)</f>
        <v>12845.540185729358</v>
      </c>
      <c r="C8" s="653">
        <f t="shared" ref="C8:N8" si="1">(C9+C10+C11+C12+C13+C17+C18+C19+C20+C21+C22+C23+C24+C25+C26+C27+C28+C29+C32+C33+C34+C35+C36+C37)</f>
        <v>854.43353415590161</v>
      </c>
      <c r="D8" s="653">
        <f t="shared" si="1"/>
        <v>1013.53202384</v>
      </c>
      <c r="E8" s="653">
        <f t="shared" si="1"/>
        <v>1086.6222355047362</v>
      </c>
      <c r="F8" s="653">
        <f t="shared" si="1"/>
        <v>1308.3049220160251</v>
      </c>
      <c r="G8" s="653">
        <f t="shared" si="1"/>
        <v>1312.187756838015</v>
      </c>
      <c r="H8" s="653">
        <f t="shared" si="1"/>
        <v>1267.5004906506551</v>
      </c>
      <c r="I8" s="653">
        <f t="shared" si="1"/>
        <v>1262.2827978444998</v>
      </c>
      <c r="J8" s="653">
        <f t="shared" si="1"/>
        <v>1121.54695143</v>
      </c>
      <c r="K8" s="653">
        <f t="shared" si="1"/>
        <v>989.84310594289082</v>
      </c>
      <c r="L8" s="653">
        <f t="shared" si="1"/>
        <v>936.6721387960381</v>
      </c>
      <c r="M8" s="653">
        <f t="shared" si="1"/>
        <v>887.7457297556864</v>
      </c>
      <c r="N8" s="653">
        <f t="shared" si="1"/>
        <v>804.86849895490673</v>
      </c>
    </row>
    <row r="9" spans="1:16" ht="15.95" customHeight="1" x14ac:dyDescent="0.15">
      <c r="A9" s="78" t="s">
        <v>19</v>
      </c>
      <c r="B9" s="693">
        <f t="shared" si="0"/>
        <v>0</v>
      </c>
      <c r="C9" s="248">
        <v>0</v>
      </c>
      <c r="D9" s="248">
        <v>0</v>
      </c>
      <c r="E9" s="248">
        <v>0</v>
      </c>
      <c r="F9" s="248">
        <v>0</v>
      </c>
      <c r="G9" s="248">
        <v>0</v>
      </c>
      <c r="H9" s="248">
        <v>0</v>
      </c>
      <c r="I9" s="248">
        <v>0</v>
      </c>
      <c r="J9" s="248">
        <v>0</v>
      </c>
      <c r="K9" s="248">
        <v>0</v>
      </c>
      <c r="L9" s="248">
        <v>0</v>
      </c>
      <c r="M9" s="248">
        <v>0</v>
      </c>
      <c r="N9" s="248">
        <v>0</v>
      </c>
      <c r="O9" s="154"/>
    </row>
    <row r="10" spans="1:16" ht="15.95" customHeight="1" x14ac:dyDescent="0.15">
      <c r="A10" s="78" t="s">
        <v>20</v>
      </c>
      <c r="B10" s="693">
        <f t="shared" si="0"/>
        <v>0</v>
      </c>
      <c r="C10" s="248">
        <v>0</v>
      </c>
      <c r="D10" s="248">
        <v>0</v>
      </c>
      <c r="E10" s="248">
        <v>0</v>
      </c>
      <c r="F10" s="248">
        <v>0</v>
      </c>
      <c r="G10" s="248">
        <v>0</v>
      </c>
      <c r="H10" s="248">
        <v>0</v>
      </c>
      <c r="I10" s="248">
        <v>0</v>
      </c>
      <c r="J10" s="248">
        <v>0</v>
      </c>
      <c r="K10" s="248">
        <v>0</v>
      </c>
      <c r="L10" s="248">
        <v>0</v>
      </c>
      <c r="M10" s="248">
        <v>0</v>
      </c>
      <c r="N10" s="248">
        <v>0</v>
      </c>
    </row>
    <row r="11" spans="1:16" ht="15.95" customHeight="1" x14ac:dyDescent="0.15">
      <c r="A11" s="78" t="s">
        <v>21</v>
      </c>
      <c r="B11" s="693">
        <f t="shared" si="0"/>
        <v>0</v>
      </c>
      <c r="C11" s="248">
        <v>0</v>
      </c>
      <c r="D11" s="248">
        <v>0</v>
      </c>
      <c r="E11" s="248">
        <v>0</v>
      </c>
      <c r="F11" s="248">
        <v>0</v>
      </c>
      <c r="G11" s="248">
        <v>0</v>
      </c>
      <c r="H11" s="248">
        <v>0</v>
      </c>
      <c r="I11" s="248">
        <v>0</v>
      </c>
      <c r="J11" s="248">
        <v>0</v>
      </c>
      <c r="K11" s="248">
        <v>0</v>
      </c>
      <c r="L11" s="248">
        <v>0</v>
      </c>
      <c r="M11" s="248">
        <v>0</v>
      </c>
      <c r="N11" s="248">
        <v>0</v>
      </c>
    </row>
    <row r="12" spans="1:16" ht="15.95" customHeight="1" x14ac:dyDescent="0.15">
      <c r="A12" s="70" t="s">
        <v>22</v>
      </c>
      <c r="B12" s="693">
        <f t="shared" si="0"/>
        <v>43.814309565686422</v>
      </c>
      <c r="C12" s="248">
        <v>0.70469999999999999</v>
      </c>
      <c r="D12" s="248">
        <v>0</v>
      </c>
      <c r="E12" s="248">
        <v>0</v>
      </c>
      <c r="F12" s="248">
        <v>3.0349499999999998</v>
      </c>
      <c r="G12" s="248">
        <v>7.8628500000000008</v>
      </c>
      <c r="H12" s="248">
        <v>6.3251999999999997</v>
      </c>
      <c r="I12" s="248">
        <v>9.4675004999999999</v>
      </c>
      <c r="J12" s="248">
        <v>7.0616564999999998</v>
      </c>
      <c r="K12" s="248">
        <v>3.5219564999999999</v>
      </c>
      <c r="L12" s="248">
        <v>1.3917554999999999</v>
      </c>
      <c r="M12" s="248">
        <v>1.4540830656864177</v>
      </c>
      <c r="N12" s="248">
        <v>2.9896574999999999</v>
      </c>
    </row>
    <row r="13" spans="1:16" ht="15.95" customHeight="1" x14ac:dyDescent="0.15">
      <c r="A13" s="70" t="s">
        <v>23</v>
      </c>
      <c r="B13" s="693">
        <f t="shared" si="0"/>
        <v>0</v>
      </c>
      <c r="C13" s="248">
        <v>0</v>
      </c>
      <c r="D13" s="248">
        <v>0</v>
      </c>
      <c r="E13" s="248">
        <v>0</v>
      </c>
      <c r="F13" s="248">
        <v>0</v>
      </c>
      <c r="G13" s="248">
        <v>0</v>
      </c>
      <c r="H13" s="248">
        <v>0</v>
      </c>
      <c r="I13" s="248">
        <v>0</v>
      </c>
      <c r="J13" s="248">
        <v>0</v>
      </c>
      <c r="K13" s="248">
        <v>0</v>
      </c>
      <c r="L13" s="248">
        <v>0</v>
      </c>
      <c r="M13" s="248">
        <v>0</v>
      </c>
      <c r="N13" s="248">
        <v>0</v>
      </c>
    </row>
    <row r="14" spans="1:16" ht="15.95" customHeight="1" x14ac:dyDescent="0.15">
      <c r="A14" s="102" t="s">
        <v>94</v>
      </c>
      <c r="B14" s="693">
        <f t="shared" si="0"/>
        <v>0</v>
      </c>
      <c r="C14" s="248">
        <v>0</v>
      </c>
      <c r="D14" s="248">
        <v>0</v>
      </c>
      <c r="E14" s="248">
        <v>0</v>
      </c>
      <c r="F14" s="248">
        <v>0</v>
      </c>
      <c r="G14" s="248">
        <v>0</v>
      </c>
      <c r="H14" s="248">
        <v>0</v>
      </c>
      <c r="I14" s="248">
        <v>0</v>
      </c>
      <c r="J14" s="248">
        <v>0</v>
      </c>
      <c r="K14" s="248">
        <v>0</v>
      </c>
      <c r="L14" s="248">
        <v>0</v>
      </c>
      <c r="M14" s="248">
        <v>0</v>
      </c>
      <c r="N14" s="248">
        <v>0</v>
      </c>
    </row>
    <row r="15" spans="1:16" ht="15.95" customHeight="1" x14ac:dyDescent="0.15">
      <c r="A15" s="102" t="s">
        <v>95</v>
      </c>
      <c r="B15" s="693">
        <f t="shared" si="0"/>
        <v>0</v>
      </c>
      <c r="C15" s="248">
        <v>0</v>
      </c>
      <c r="D15" s="248">
        <v>0</v>
      </c>
      <c r="E15" s="248">
        <v>0</v>
      </c>
      <c r="F15" s="248">
        <v>0</v>
      </c>
      <c r="G15" s="248">
        <v>0</v>
      </c>
      <c r="H15" s="248">
        <v>0</v>
      </c>
      <c r="I15" s="248">
        <v>0</v>
      </c>
      <c r="J15" s="248">
        <v>0</v>
      </c>
      <c r="K15" s="248">
        <v>0</v>
      </c>
      <c r="L15" s="248">
        <v>0</v>
      </c>
      <c r="M15" s="248">
        <v>0</v>
      </c>
      <c r="N15" s="248">
        <v>0</v>
      </c>
    </row>
    <row r="16" spans="1:16" ht="15.95" customHeight="1" x14ac:dyDescent="0.15">
      <c r="A16" s="102" t="s">
        <v>96</v>
      </c>
      <c r="B16" s="693">
        <f t="shared" si="0"/>
        <v>0</v>
      </c>
      <c r="C16" s="248">
        <v>0</v>
      </c>
      <c r="D16" s="248">
        <v>0</v>
      </c>
      <c r="E16" s="248">
        <v>0</v>
      </c>
      <c r="F16" s="248">
        <v>0</v>
      </c>
      <c r="G16" s="248">
        <v>0</v>
      </c>
      <c r="H16" s="248">
        <v>0</v>
      </c>
      <c r="I16" s="248">
        <v>0</v>
      </c>
      <c r="J16" s="248">
        <v>0</v>
      </c>
      <c r="K16" s="248">
        <v>0</v>
      </c>
      <c r="L16" s="248">
        <v>0</v>
      </c>
      <c r="M16" s="248">
        <v>0</v>
      </c>
      <c r="N16" s="248">
        <v>0</v>
      </c>
    </row>
    <row r="17" spans="1:26" ht="15.95" customHeight="1" x14ac:dyDescent="0.15">
      <c r="A17" s="78" t="s">
        <v>27</v>
      </c>
      <c r="B17" s="693">
        <f t="shared" si="0"/>
        <v>0</v>
      </c>
      <c r="C17" s="248">
        <v>0</v>
      </c>
      <c r="D17" s="248">
        <v>0</v>
      </c>
      <c r="E17" s="248">
        <v>0</v>
      </c>
      <c r="F17" s="248">
        <v>0</v>
      </c>
      <c r="G17" s="248">
        <v>0</v>
      </c>
      <c r="H17" s="248">
        <v>0</v>
      </c>
      <c r="I17" s="248">
        <v>0</v>
      </c>
      <c r="J17" s="248">
        <v>0</v>
      </c>
      <c r="K17" s="248">
        <v>0</v>
      </c>
      <c r="L17" s="248">
        <v>0</v>
      </c>
      <c r="M17" s="248">
        <v>0</v>
      </c>
      <c r="N17" s="248">
        <v>0</v>
      </c>
    </row>
    <row r="18" spans="1:26" ht="15.95" customHeight="1" x14ac:dyDescent="0.15">
      <c r="A18" s="70" t="s">
        <v>28</v>
      </c>
      <c r="B18" s="693">
        <f t="shared" si="0"/>
        <v>13.007080300476147</v>
      </c>
      <c r="C18" s="248">
        <v>1.1321399999999999</v>
      </c>
      <c r="D18" s="248">
        <v>1.3011200000000001</v>
      </c>
      <c r="E18" s="424">
        <v>1.12319145</v>
      </c>
      <c r="F18" s="248">
        <v>0.91880080000000008</v>
      </c>
      <c r="G18" s="248">
        <v>0.96694653658536578</v>
      </c>
      <c r="H18" s="248">
        <v>0.92185300000000003</v>
      </c>
      <c r="I18" s="248">
        <v>0.99320388000000004</v>
      </c>
      <c r="J18" s="248">
        <v>1.23725</v>
      </c>
      <c r="K18" s="248">
        <v>1.18675264289078</v>
      </c>
      <c r="L18" s="248">
        <v>1.0419681510000001</v>
      </c>
      <c r="M18" s="248">
        <v>1.1224700000000001</v>
      </c>
      <c r="N18" s="248">
        <v>1.06138384</v>
      </c>
      <c r="O18" s="398"/>
      <c r="P18" s="398"/>
      <c r="Q18" s="398"/>
      <c r="R18" s="398"/>
      <c r="S18" s="398"/>
      <c r="T18" s="398"/>
      <c r="U18" s="398"/>
      <c r="V18" s="398"/>
      <c r="W18" s="398"/>
      <c r="X18" s="398"/>
      <c r="Y18" s="398"/>
      <c r="Z18" s="398"/>
    </row>
    <row r="19" spans="1:26" ht="15.95" customHeight="1" x14ac:dyDescent="0.15">
      <c r="A19" s="70" t="s">
        <v>29</v>
      </c>
      <c r="B19" s="693">
        <f t="shared" si="0"/>
        <v>100.17148500000002</v>
      </c>
      <c r="C19" s="248">
        <v>6.2649000000000008</v>
      </c>
      <c r="D19" s="248">
        <v>6.751125</v>
      </c>
      <c r="E19" s="248">
        <v>8.4973949999999991</v>
      </c>
      <c r="F19" s="248">
        <v>8.3502900000000011</v>
      </c>
      <c r="G19" s="248">
        <v>8.1425250000000009</v>
      </c>
      <c r="H19" s="248">
        <v>8.6062500000000011</v>
      </c>
      <c r="I19" s="248">
        <v>10.130040000000001</v>
      </c>
      <c r="J19" s="248">
        <v>9.1048950000000008</v>
      </c>
      <c r="K19" s="248">
        <v>8.6202000000000005</v>
      </c>
      <c r="L19" s="248">
        <v>11.086245</v>
      </c>
      <c r="M19" s="248">
        <v>8.0879849999999998</v>
      </c>
      <c r="N19" s="248">
        <v>6.5296349999999999</v>
      </c>
      <c r="O19" s="398"/>
      <c r="P19" s="398"/>
      <c r="Q19" s="398"/>
      <c r="R19" s="398"/>
      <c r="S19" s="398"/>
      <c r="T19" s="398"/>
      <c r="U19" s="398"/>
      <c r="V19" s="398"/>
      <c r="W19" s="398"/>
      <c r="X19" s="398"/>
      <c r="Y19" s="398"/>
      <c r="Z19" s="398"/>
    </row>
    <row r="20" spans="1:26" ht="15.95" customHeight="1" x14ac:dyDescent="0.15">
      <c r="A20" s="78" t="s">
        <v>30</v>
      </c>
      <c r="B20" s="693">
        <f t="shared" si="0"/>
        <v>0</v>
      </c>
      <c r="C20" s="248">
        <v>0</v>
      </c>
      <c r="D20" s="248">
        <v>0</v>
      </c>
      <c r="E20" s="248">
        <v>0</v>
      </c>
      <c r="F20" s="248">
        <v>0</v>
      </c>
      <c r="G20" s="248">
        <v>0</v>
      </c>
      <c r="H20" s="248">
        <v>0</v>
      </c>
      <c r="I20" s="248">
        <v>0</v>
      </c>
      <c r="J20" s="248">
        <v>0</v>
      </c>
      <c r="K20" s="248">
        <v>0</v>
      </c>
      <c r="L20" s="248">
        <v>0</v>
      </c>
      <c r="M20" s="248">
        <v>0</v>
      </c>
      <c r="N20" s="248">
        <v>0</v>
      </c>
      <c r="O20" s="398"/>
      <c r="P20" s="398"/>
      <c r="Q20" s="398"/>
      <c r="R20" s="398"/>
      <c r="S20" s="398"/>
      <c r="T20" s="398"/>
      <c r="U20" s="398"/>
      <c r="V20" s="398"/>
      <c r="W20" s="398"/>
      <c r="X20" s="398"/>
      <c r="Y20" s="398"/>
      <c r="Z20" s="398"/>
    </row>
    <row r="21" spans="1:26" ht="15.95" customHeight="1" x14ac:dyDescent="0.15">
      <c r="A21" s="78" t="s">
        <v>31</v>
      </c>
      <c r="B21" s="693">
        <f t="shared" si="0"/>
        <v>43.44503903392706</v>
      </c>
      <c r="C21" s="248">
        <v>3.1799288888888926</v>
      </c>
      <c r="D21" s="248">
        <v>3.2985000000000002</v>
      </c>
      <c r="E21" s="248">
        <v>3.6382500000000007</v>
      </c>
      <c r="F21" s="248">
        <v>3.6247500000000006</v>
      </c>
      <c r="G21" s="248">
        <v>3.6184500000000002</v>
      </c>
      <c r="H21" s="248">
        <v>3.0656500000000002</v>
      </c>
      <c r="I21" s="248">
        <v>3.3951500000000001</v>
      </c>
      <c r="J21" s="248">
        <v>4.2771499999999998</v>
      </c>
      <c r="K21" s="248">
        <v>3.9967999999999999</v>
      </c>
      <c r="L21" s="248">
        <v>3.4179101450381681</v>
      </c>
      <c r="M21" s="248">
        <v>4.1400000000000015</v>
      </c>
      <c r="N21" s="248">
        <v>3.7925</v>
      </c>
      <c r="O21" s="398"/>
      <c r="P21" s="398"/>
      <c r="Q21" s="398"/>
      <c r="R21" s="398"/>
      <c r="S21" s="398"/>
      <c r="T21" s="398"/>
      <c r="U21" s="398"/>
      <c r="V21" s="398"/>
      <c r="W21" s="398"/>
      <c r="X21" s="398"/>
      <c r="Y21" s="398"/>
      <c r="Z21" s="398"/>
    </row>
    <row r="22" spans="1:26" ht="15.95" customHeight="1" x14ac:dyDescent="0.15">
      <c r="A22" s="78" t="s">
        <v>32</v>
      </c>
      <c r="B22" s="693">
        <f t="shared" si="0"/>
        <v>416.07406079269163</v>
      </c>
      <c r="C22" s="248">
        <v>21.586869</v>
      </c>
      <c r="D22" s="248">
        <v>24.08231426</v>
      </c>
      <c r="E22" s="248">
        <v>31.407755886736219</v>
      </c>
      <c r="F22" s="248">
        <v>39.486848620025398</v>
      </c>
      <c r="G22" s="248">
        <v>40.292185301430003</v>
      </c>
      <c r="H22" s="248">
        <v>36.096029999999999</v>
      </c>
      <c r="I22" s="248">
        <v>48.986411234499997</v>
      </c>
      <c r="J22" s="248">
        <v>34.292519999999996</v>
      </c>
      <c r="K22" s="248">
        <v>29.307364799999998</v>
      </c>
      <c r="L22" s="248">
        <v>28.669635</v>
      </c>
      <c r="M22" s="248">
        <v>34.14202169</v>
      </c>
      <c r="N22" s="248">
        <v>47.724105000000002</v>
      </c>
      <c r="O22" s="398"/>
      <c r="P22" s="398"/>
      <c r="Q22" s="398"/>
      <c r="R22" s="398"/>
      <c r="S22" s="398"/>
      <c r="T22" s="398"/>
      <c r="U22" s="398"/>
      <c r="V22" s="398"/>
      <c r="W22" s="398"/>
      <c r="X22" s="398"/>
      <c r="Y22" s="398"/>
      <c r="Z22" s="398"/>
    </row>
    <row r="23" spans="1:26" ht="15.95" customHeight="1" x14ac:dyDescent="0.15">
      <c r="A23" s="78" t="s">
        <v>33</v>
      </c>
      <c r="B23" s="693">
        <f t="shared" si="0"/>
        <v>331.54289999999997</v>
      </c>
      <c r="C23" s="248">
        <v>28.412549999999996</v>
      </c>
      <c r="D23" s="248">
        <v>27.644400000000005</v>
      </c>
      <c r="E23" s="248">
        <v>27.005399999999991</v>
      </c>
      <c r="F23" s="248">
        <v>25.015949999999997</v>
      </c>
      <c r="G23" s="248">
        <v>27.284399999999998</v>
      </c>
      <c r="H23" s="248">
        <v>28.763549999999999</v>
      </c>
      <c r="I23" s="248">
        <v>27.915749999999996</v>
      </c>
      <c r="J23" s="248">
        <v>27.556649999999994</v>
      </c>
      <c r="K23" s="248">
        <v>28.088099999999994</v>
      </c>
      <c r="L23" s="248">
        <v>26.098199999999995</v>
      </c>
      <c r="M23" s="248">
        <v>27.360000000000007</v>
      </c>
      <c r="N23" s="248">
        <v>30.397949999999994</v>
      </c>
      <c r="O23" s="398"/>
      <c r="P23" s="398"/>
      <c r="Q23" s="398"/>
      <c r="R23" s="398"/>
      <c r="S23" s="398"/>
      <c r="T23" s="398"/>
      <c r="U23" s="398"/>
      <c r="V23" s="398"/>
      <c r="W23" s="398"/>
      <c r="X23" s="398"/>
      <c r="Y23" s="398"/>
      <c r="Z23" s="398"/>
    </row>
    <row r="24" spans="1:26" ht="15.95" customHeight="1" x14ac:dyDescent="0.15">
      <c r="A24" s="78" t="s">
        <v>34</v>
      </c>
      <c r="B24" s="693">
        <f t="shared" si="0"/>
        <v>499.23944000000006</v>
      </c>
      <c r="C24" s="248">
        <v>40.398499999999999</v>
      </c>
      <c r="D24" s="248">
        <v>37.534799999999997</v>
      </c>
      <c r="E24" s="248">
        <v>39.456899999999997</v>
      </c>
      <c r="F24" s="248">
        <v>37.6524</v>
      </c>
      <c r="G24" s="248">
        <v>46.238</v>
      </c>
      <c r="H24" s="248">
        <v>47.569800000000001</v>
      </c>
      <c r="I24" s="248">
        <v>40.165700000000001</v>
      </c>
      <c r="J24" s="248">
        <v>42.096539999999997</v>
      </c>
      <c r="K24" s="248">
        <v>45.056800000000003</v>
      </c>
      <c r="L24" s="248">
        <v>41.393999999999998</v>
      </c>
      <c r="M24" s="248">
        <v>40.314</v>
      </c>
      <c r="N24" s="248">
        <v>41.362000000000002</v>
      </c>
      <c r="O24" s="398"/>
      <c r="P24" s="398"/>
      <c r="Q24" s="398"/>
      <c r="R24" s="398"/>
      <c r="S24" s="398"/>
      <c r="T24" s="398"/>
      <c r="U24" s="398"/>
      <c r="V24" s="398"/>
      <c r="W24" s="398"/>
      <c r="X24" s="398"/>
      <c r="Y24" s="398"/>
      <c r="Z24" s="398"/>
    </row>
    <row r="25" spans="1:26" ht="15.95" customHeight="1" x14ac:dyDescent="0.15">
      <c r="A25" s="70" t="s">
        <v>35</v>
      </c>
      <c r="B25" s="693">
        <f t="shared" si="0"/>
        <v>1192.7976000000001</v>
      </c>
      <c r="C25" s="248">
        <v>93.242900000000006</v>
      </c>
      <c r="D25" s="248">
        <v>102.432</v>
      </c>
      <c r="E25" s="248">
        <v>103.3079</v>
      </c>
      <c r="F25" s="248">
        <v>95.139399999999995</v>
      </c>
      <c r="G25" s="248">
        <v>95.65</v>
      </c>
      <c r="H25" s="248">
        <v>90.725000000000009</v>
      </c>
      <c r="I25" s="248">
        <v>95.4</v>
      </c>
      <c r="J25" s="248">
        <v>98.337900000000005</v>
      </c>
      <c r="K25" s="248">
        <v>101.3223</v>
      </c>
      <c r="L25" s="248">
        <v>102.01649999999999</v>
      </c>
      <c r="M25" s="248">
        <v>104.42770000000002</v>
      </c>
      <c r="N25" s="248">
        <v>110.79600000000002</v>
      </c>
      <c r="O25" s="398"/>
      <c r="P25" s="398"/>
      <c r="Q25" s="398"/>
      <c r="R25" s="398"/>
      <c r="S25" s="398"/>
      <c r="T25" s="398"/>
      <c r="U25" s="398"/>
      <c r="V25" s="398"/>
      <c r="W25" s="398"/>
      <c r="X25" s="398"/>
      <c r="Y25" s="398"/>
      <c r="Z25" s="398"/>
    </row>
    <row r="26" spans="1:26" ht="15.95" customHeight="1" x14ac:dyDescent="0.15">
      <c r="A26" s="78" t="s">
        <v>36</v>
      </c>
      <c r="B26" s="693">
        <f t="shared" si="0"/>
        <v>136.7632242429068</v>
      </c>
      <c r="C26" s="248">
        <v>8.9818849200000006</v>
      </c>
      <c r="D26" s="248">
        <v>10.87213208</v>
      </c>
      <c r="E26" s="248">
        <v>10.131683168</v>
      </c>
      <c r="F26" s="248">
        <v>9.7938293000000005</v>
      </c>
      <c r="G26" s="248">
        <v>11.39</v>
      </c>
      <c r="H26" s="248">
        <v>10.523638</v>
      </c>
      <c r="I26" s="248">
        <v>11.42314223</v>
      </c>
      <c r="J26" s="248">
        <v>11.684979930000001</v>
      </c>
      <c r="K26" s="248">
        <v>13.024622000000001</v>
      </c>
      <c r="L26" s="248">
        <v>12.124174999999999</v>
      </c>
      <c r="M26" s="248">
        <v>11.223420000000001</v>
      </c>
      <c r="N26" s="248">
        <v>15.589717614906807</v>
      </c>
      <c r="O26" s="398"/>
      <c r="P26" s="398"/>
      <c r="Q26" s="398"/>
      <c r="R26" s="398"/>
      <c r="S26" s="398"/>
      <c r="T26" s="398"/>
      <c r="U26" s="398"/>
      <c r="V26" s="398"/>
      <c r="W26" s="398"/>
      <c r="X26" s="398"/>
      <c r="Y26" s="398"/>
      <c r="Z26" s="398"/>
    </row>
    <row r="27" spans="1:26" ht="15.95" customHeight="1" x14ac:dyDescent="0.15">
      <c r="A27" s="78" t="s">
        <v>37</v>
      </c>
      <c r="B27" s="693">
        <f t="shared" si="0"/>
        <v>264.95161729366782</v>
      </c>
      <c r="C27" s="248">
        <v>18.1409843470128</v>
      </c>
      <c r="D27" s="248">
        <v>19.71</v>
      </c>
      <c r="E27" s="248">
        <v>17.797499999999999</v>
      </c>
      <c r="F27" s="248">
        <v>19.347913296000002</v>
      </c>
      <c r="G27" s="248">
        <v>23.364450000000001</v>
      </c>
      <c r="H27" s="248">
        <v>24.714519650654999</v>
      </c>
      <c r="I27" s="248">
        <v>26.005500000000001</v>
      </c>
      <c r="J27" s="248">
        <v>23.13485</v>
      </c>
      <c r="K27" s="248">
        <v>25.128</v>
      </c>
      <c r="L27" s="248">
        <v>21.184999999999999</v>
      </c>
      <c r="M27" s="248">
        <v>22.720500000000001</v>
      </c>
      <c r="N27" s="248">
        <v>23.702400000000001</v>
      </c>
      <c r="O27" s="398"/>
      <c r="P27" s="398"/>
      <c r="Q27" s="398"/>
      <c r="R27" s="398"/>
      <c r="S27" s="398"/>
      <c r="T27" s="398"/>
      <c r="U27" s="398"/>
      <c r="V27" s="398"/>
      <c r="W27" s="398"/>
      <c r="X27" s="398"/>
      <c r="Y27" s="398"/>
      <c r="Z27" s="398"/>
    </row>
    <row r="28" spans="1:26" ht="15.95" customHeight="1" x14ac:dyDescent="0.15">
      <c r="A28" s="78" t="s">
        <v>38</v>
      </c>
      <c r="B28" s="693">
        <f t="shared" si="0"/>
        <v>745.23915</v>
      </c>
      <c r="C28" s="248">
        <v>67.427099999999996</v>
      </c>
      <c r="D28" s="248">
        <v>60.942149999999998</v>
      </c>
      <c r="E28" s="248">
        <v>55.5732</v>
      </c>
      <c r="F28" s="248">
        <v>67.661550000000005</v>
      </c>
      <c r="G28" s="248">
        <v>76.081950000000006</v>
      </c>
      <c r="H28" s="248">
        <v>76.816800000000001</v>
      </c>
      <c r="I28" s="248">
        <v>72.705600000000004</v>
      </c>
      <c r="J28" s="248">
        <v>54.498150000000003</v>
      </c>
      <c r="K28" s="248">
        <v>44.043750000000003</v>
      </c>
      <c r="L28" s="248">
        <v>55.4724</v>
      </c>
      <c r="M28" s="248">
        <v>53.017649999999996</v>
      </c>
      <c r="N28" s="248">
        <v>60.998849999999997</v>
      </c>
      <c r="O28" s="398"/>
      <c r="P28" s="398"/>
      <c r="Q28" s="398"/>
      <c r="R28" s="398"/>
      <c r="S28" s="398"/>
      <c r="T28" s="398"/>
      <c r="U28" s="398"/>
      <c r="V28" s="398"/>
      <c r="W28" s="398"/>
      <c r="X28" s="398"/>
      <c r="Y28" s="398"/>
      <c r="Z28" s="398"/>
    </row>
    <row r="29" spans="1:26" ht="15.95" customHeight="1" x14ac:dyDescent="0.15">
      <c r="A29" s="70" t="s">
        <v>39</v>
      </c>
      <c r="B29" s="693">
        <f t="shared" si="0"/>
        <v>501.92397949999997</v>
      </c>
      <c r="C29" s="248">
        <v>43.571176999999999</v>
      </c>
      <c r="D29" s="248">
        <v>45.6675325</v>
      </c>
      <c r="E29" s="248">
        <v>45.784309999999998</v>
      </c>
      <c r="F29" s="248">
        <v>42.723939999999999</v>
      </c>
      <c r="G29" s="248">
        <v>40.936199999999999</v>
      </c>
      <c r="H29" s="248">
        <v>40.808099999999996</v>
      </c>
      <c r="I29" s="248">
        <v>41.536999999999999</v>
      </c>
      <c r="J29" s="248">
        <v>42.134010000000004</v>
      </c>
      <c r="K29" s="248">
        <v>39.866260000000004</v>
      </c>
      <c r="L29" s="248">
        <v>39.930250000000001</v>
      </c>
      <c r="M29" s="248">
        <v>39.187400000000004</v>
      </c>
      <c r="N29" s="248">
        <v>39.777799999999999</v>
      </c>
      <c r="O29" s="398"/>
      <c r="P29" s="398"/>
      <c r="Q29" s="398"/>
      <c r="R29" s="398"/>
      <c r="S29" s="398"/>
      <c r="T29" s="398"/>
      <c r="U29" s="398"/>
      <c r="V29" s="398"/>
      <c r="W29" s="398"/>
      <c r="X29" s="398"/>
      <c r="Y29" s="398"/>
      <c r="Z29" s="398"/>
    </row>
    <row r="30" spans="1:26" ht="15.95" customHeight="1" x14ac:dyDescent="0.15">
      <c r="A30" s="102" t="s">
        <v>97</v>
      </c>
      <c r="B30" s="693">
        <f t="shared" si="0"/>
        <v>342.16313999999994</v>
      </c>
      <c r="C30" s="248">
        <v>27.03659</v>
      </c>
      <c r="D30" s="248">
        <v>30.438800000000001</v>
      </c>
      <c r="E30" s="248">
        <v>30.31531</v>
      </c>
      <c r="F30" s="248">
        <v>28.038640000000001</v>
      </c>
      <c r="G30" s="248">
        <v>27.239000000000001</v>
      </c>
      <c r="H30" s="248">
        <v>27.1341</v>
      </c>
      <c r="I30" s="248">
        <v>26.84</v>
      </c>
      <c r="J30" s="248">
        <v>27.864699999999999</v>
      </c>
      <c r="K30" s="248">
        <v>26.045000000000002</v>
      </c>
      <c r="L30" s="248">
        <v>26.436</v>
      </c>
      <c r="M30" s="248">
        <v>31.347000000000001</v>
      </c>
      <c r="N30" s="248">
        <v>33.427999999999997</v>
      </c>
      <c r="O30" s="398"/>
      <c r="P30" s="398"/>
      <c r="Q30" s="398"/>
      <c r="R30" s="398"/>
      <c r="S30" s="398"/>
      <c r="T30" s="398"/>
      <c r="U30" s="398"/>
      <c r="V30" s="398"/>
      <c r="W30" s="398"/>
      <c r="X30" s="398"/>
      <c r="Y30" s="398"/>
      <c r="Z30" s="398"/>
    </row>
    <row r="31" spans="1:26" ht="15.95" customHeight="1" x14ac:dyDescent="0.15">
      <c r="A31" s="102" t="s">
        <v>98</v>
      </c>
      <c r="B31" s="693">
        <f t="shared" si="0"/>
        <v>159.76083949999997</v>
      </c>
      <c r="C31" s="248">
        <v>16.534586999999998</v>
      </c>
      <c r="D31" s="248">
        <v>15.2287325</v>
      </c>
      <c r="E31" s="248">
        <v>15.468999999999999</v>
      </c>
      <c r="F31" s="248">
        <v>14.6853</v>
      </c>
      <c r="G31" s="248">
        <v>13.6972</v>
      </c>
      <c r="H31" s="248">
        <v>13.673999999999999</v>
      </c>
      <c r="I31" s="248">
        <v>14.696999999999999</v>
      </c>
      <c r="J31" s="248">
        <v>14.269310000000001</v>
      </c>
      <c r="K31" s="248">
        <v>13.821260000000001</v>
      </c>
      <c r="L31" s="248">
        <v>13.494249999999999</v>
      </c>
      <c r="M31" s="248">
        <v>7.8403999999999998</v>
      </c>
      <c r="N31" s="248">
        <v>6.3498000000000001</v>
      </c>
      <c r="O31" s="398"/>
      <c r="P31" s="398"/>
      <c r="Q31" s="398"/>
      <c r="R31" s="398"/>
      <c r="S31" s="398"/>
      <c r="T31" s="398"/>
      <c r="U31" s="398"/>
      <c r="V31" s="398"/>
      <c r="W31" s="398"/>
      <c r="X31" s="398"/>
      <c r="Y31" s="398"/>
      <c r="Z31" s="398"/>
    </row>
    <row r="32" spans="1:26" ht="15.95" customHeight="1" x14ac:dyDescent="0.15">
      <c r="A32" s="78" t="s">
        <v>42</v>
      </c>
      <c r="B32" s="693">
        <f t="shared" si="0"/>
        <v>2597.0751</v>
      </c>
      <c r="C32" s="248">
        <v>178.29090000000002</v>
      </c>
      <c r="D32" s="248">
        <v>199.57095000000001</v>
      </c>
      <c r="E32" s="248">
        <v>215.40375000000003</v>
      </c>
      <c r="F32" s="248">
        <v>235.52909999999997</v>
      </c>
      <c r="G32" s="248">
        <v>251.20979999999992</v>
      </c>
      <c r="H32" s="248">
        <v>262.75410000000005</v>
      </c>
      <c r="I32" s="248">
        <v>257.25779999999997</v>
      </c>
      <c r="J32" s="248">
        <v>237.65040000000005</v>
      </c>
      <c r="K32" s="248">
        <v>220.79519999999999</v>
      </c>
      <c r="L32" s="248">
        <v>198.62910000000002</v>
      </c>
      <c r="M32" s="248">
        <v>178.79850000000005</v>
      </c>
      <c r="N32" s="248">
        <v>161.18550000000002</v>
      </c>
      <c r="O32" s="398"/>
      <c r="P32" s="398"/>
      <c r="Q32" s="398"/>
      <c r="R32" s="398"/>
      <c r="S32" s="398"/>
      <c r="T32" s="398"/>
      <c r="U32" s="398"/>
      <c r="V32" s="398"/>
      <c r="W32" s="398"/>
      <c r="X32" s="398"/>
      <c r="Y32" s="398"/>
      <c r="Z32" s="398"/>
    </row>
    <row r="33" spans="1:26" ht="15.95" customHeight="1" x14ac:dyDescent="0.15">
      <c r="A33" s="78" t="s">
        <v>43</v>
      </c>
      <c r="B33" s="693">
        <f t="shared" si="0"/>
        <v>5959.4952000000003</v>
      </c>
      <c r="C33" s="248">
        <v>343.09899999999993</v>
      </c>
      <c r="D33" s="248">
        <v>473.72499999999997</v>
      </c>
      <c r="E33" s="248">
        <v>527.49499999999989</v>
      </c>
      <c r="F33" s="248">
        <v>720.02519999999981</v>
      </c>
      <c r="G33" s="248">
        <v>679.15</v>
      </c>
      <c r="H33" s="248">
        <v>629.81000000000006</v>
      </c>
      <c r="I33" s="248">
        <v>616.9</v>
      </c>
      <c r="J33" s="248">
        <v>528.48</v>
      </c>
      <c r="K33" s="248">
        <v>425.88499999999993</v>
      </c>
      <c r="L33" s="248">
        <v>394.21499999999992</v>
      </c>
      <c r="M33" s="248">
        <v>361.74999999999994</v>
      </c>
      <c r="N33" s="248">
        <v>258.96099999999996</v>
      </c>
      <c r="O33" s="398"/>
      <c r="P33" s="398"/>
      <c r="Q33" s="398"/>
      <c r="R33" s="398"/>
      <c r="S33" s="398"/>
      <c r="T33" s="398"/>
      <c r="U33" s="398"/>
      <c r="V33" s="398"/>
      <c r="W33" s="398"/>
      <c r="X33" s="398"/>
      <c r="Y33" s="398"/>
      <c r="Z33" s="398"/>
    </row>
    <row r="34" spans="1:26" ht="15.95" customHeight="1" x14ac:dyDescent="0.15">
      <c r="A34" s="70" t="s">
        <v>44</v>
      </c>
      <c r="B34" s="693">
        <f t="shared" si="0"/>
        <v>0</v>
      </c>
      <c r="C34" s="248">
        <v>0</v>
      </c>
      <c r="D34" s="248">
        <v>0</v>
      </c>
      <c r="E34" s="248">
        <v>0</v>
      </c>
      <c r="F34" s="248">
        <v>0</v>
      </c>
      <c r="G34" s="248">
        <v>0</v>
      </c>
      <c r="H34" s="248">
        <v>0</v>
      </c>
      <c r="I34" s="248">
        <v>0</v>
      </c>
      <c r="J34" s="248">
        <v>0</v>
      </c>
      <c r="K34" s="248">
        <v>0</v>
      </c>
      <c r="L34" s="248">
        <v>0</v>
      </c>
      <c r="M34" s="248">
        <v>0</v>
      </c>
      <c r="N34" s="248">
        <v>0</v>
      </c>
    </row>
    <row r="35" spans="1:26" ht="15.95" customHeight="1" x14ac:dyDescent="0.15">
      <c r="A35" s="70" t="s">
        <v>45</v>
      </c>
      <c r="B35" s="693">
        <f t="shared" si="0"/>
        <v>0</v>
      </c>
      <c r="C35" s="248">
        <v>0</v>
      </c>
      <c r="D35" s="248">
        <v>0</v>
      </c>
      <c r="E35" s="248">
        <v>0</v>
      </c>
      <c r="F35" s="248">
        <v>0</v>
      </c>
      <c r="G35" s="248">
        <v>0</v>
      </c>
      <c r="H35" s="248">
        <v>0</v>
      </c>
      <c r="I35" s="248">
        <v>0</v>
      </c>
      <c r="J35" s="248">
        <v>0</v>
      </c>
      <c r="K35" s="248">
        <v>0</v>
      </c>
      <c r="L35" s="248">
        <v>0</v>
      </c>
      <c r="M35" s="248">
        <v>0</v>
      </c>
      <c r="N35" s="248">
        <v>0</v>
      </c>
    </row>
    <row r="36" spans="1:26" ht="15.95" customHeight="1" x14ac:dyDescent="0.15">
      <c r="A36" s="70" t="s">
        <v>46</v>
      </c>
      <c r="B36" s="693">
        <f t="shared" si="0"/>
        <v>0</v>
      </c>
      <c r="C36" s="248">
        <v>0</v>
      </c>
      <c r="D36" s="248">
        <v>0</v>
      </c>
      <c r="E36" s="248">
        <v>0</v>
      </c>
      <c r="F36" s="248">
        <v>0</v>
      </c>
      <c r="G36" s="248">
        <v>0</v>
      </c>
      <c r="H36" s="248">
        <v>0</v>
      </c>
      <c r="I36" s="248">
        <v>0</v>
      </c>
      <c r="J36" s="248">
        <v>0</v>
      </c>
      <c r="K36" s="248">
        <v>0</v>
      </c>
      <c r="L36" s="248">
        <v>0</v>
      </c>
      <c r="M36" s="248">
        <v>0</v>
      </c>
      <c r="N36" s="248">
        <v>0</v>
      </c>
    </row>
    <row r="37" spans="1:26" ht="15.95" customHeight="1" thickBot="1" x14ac:dyDescent="0.2">
      <c r="A37" s="150" t="s">
        <v>47</v>
      </c>
      <c r="B37" s="694">
        <f t="shared" si="0"/>
        <v>0</v>
      </c>
      <c r="C37" s="249">
        <v>0</v>
      </c>
      <c r="D37" s="249">
        <v>0</v>
      </c>
      <c r="E37" s="249">
        <v>0</v>
      </c>
      <c r="F37" s="249">
        <v>0</v>
      </c>
      <c r="G37" s="249">
        <v>0</v>
      </c>
      <c r="H37" s="249">
        <v>0</v>
      </c>
      <c r="I37" s="249">
        <v>0</v>
      </c>
      <c r="J37" s="249">
        <v>0</v>
      </c>
      <c r="K37" s="249">
        <v>0</v>
      </c>
      <c r="L37" s="249">
        <v>0</v>
      </c>
      <c r="M37" s="249">
        <v>0</v>
      </c>
      <c r="N37" s="249">
        <v>0</v>
      </c>
    </row>
    <row r="38" spans="1:26" ht="9" customHeight="1" x14ac:dyDescent="0.15">
      <c r="A38" s="468" t="s">
        <v>350</v>
      </c>
      <c r="B38" s="481"/>
      <c r="C38" s="481"/>
      <c r="D38" s="481"/>
      <c r="E38" s="481"/>
      <c r="F38" s="177"/>
      <c r="G38" s="74"/>
      <c r="H38" s="74"/>
      <c r="I38" s="74"/>
      <c r="J38" s="74"/>
      <c r="K38" s="74"/>
      <c r="L38" s="74"/>
      <c r="M38" s="74"/>
      <c r="N38" s="74"/>
    </row>
    <row r="39" spans="1:26" ht="9" customHeight="1" x14ac:dyDescent="0.15">
      <c r="A39" s="468" t="s">
        <v>321</v>
      </c>
      <c r="B39" s="481"/>
      <c r="C39" s="481"/>
      <c r="D39" s="481"/>
      <c r="E39" s="481"/>
      <c r="F39" s="177"/>
      <c r="G39" s="74"/>
      <c r="H39" s="74"/>
      <c r="I39" s="74"/>
      <c r="J39" s="74"/>
      <c r="K39" s="74"/>
      <c r="L39" s="74"/>
      <c r="M39" s="74"/>
      <c r="N39" s="74"/>
    </row>
    <row r="40" spans="1:26" ht="9" customHeight="1" x14ac:dyDescent="0.15">
      <c r="A40" s="470" t="s">
        <v>320</v>
      </c>
      <c r="B40" s="481"/>
      <c r="C40" s="481"/>
      <c r="D40" s="481"/>
      <c r="E40" s="481"/>
      <c r="F40" s="177"/>
      <c r="G40" s="74"/>
      <c r="H40" s="74"/>
      <c r="I40" s="74"/>
      <c r="J40" s="74"/>
      <c r="K40" s="74"/>
      <c r="L40" s="74"/>
      <c r="M40" s="74"/>
      <c r="N40" s="74"/>
    </row>
    <row r="41" spans="1:26" ht="13.35" customHeight="1" x14ac:dyDescent="0.15">
      <c r="A41" s="11"/>
    </row>
    <row r="44" spans="1:26" ht="13.35" customHeight="1" x14ac:dyDescent="0.15">
      <c r="A44" s="22"/>
    </row>
    <row r="45" spans="1:26" ht="13.35" customHeight="1" x14ac:dyDescent="0.15">
      <c r="A45" s="30"/>
    </row>
    <row r="46" spans="1:26" ht="13.35" customHeight="1" x14ac:dyDescent="0.15">
      <c r="A46" s="22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Hoja68">
    <tabColor theme="9" tint="0.59999389629810485"/>
  </sheetPr>
  <dimension ref="A4:P4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70" customWidth="1"/>
    <col min="3" max="14" width="9.25" style="70" customWidth="1"/>
    <col min="15" max="21" width="8" style="70" customWidth="1"/>
    <col min="22" max="16384" width="7" style="70"/>
  </cols>
  <sheetData>
    <row r="4" spans="1:16" ht="12.95" customHeight="1" x14ac:dyDescent="0.25">
      <c r="A4" s="236" t="s">
        <v>471</v>
      </c>
      <c r="B4" s="232"/>
      <c r="C4" s="884"/>
      <c r="D4" s="884"/>
      <c r="E4" s="884"/>
      <c r="F4" s="884"/>
      <c r="G4" s="884"/>
      <c r="H4" s="884"/>
      <c r="I4" s="884"/>
      <c r="J4" s="884"/>
      <c r="K4" s="884"/>
      <c r="L4" s="884"/>
      <c r="M4" s="884"/>
      <c r="N4" s="884"/>
      <c r="O4" s="884"/>
      <c r="P4" s="884"/>
    </row>
    <row r="5" spans="1:16" ht="12" customHeight="1" x14ac:dyDescent="0.15">
      <c r="A5" s="238" t="s">
        <v>402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4"/>
      <c r="P5" s="884"/>
    </row>
    <row r="6" spans="1:16" ht="6" customHeight="1" thickBot="1" x14ac:dyDescent="0.2">
      <c r="A6" s="126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</row>
    <row r="7" spans="1:16" ht="18" customHeight="1" x14ac:dyDescent="0.15">
      <c r="A7" s="768" t="s">
        <v>16</v>
      </c>
      <c r="B7" s="780" t="s">
        <v>103</v>
      </c>
      <c r="C7" s="768" t="s">
        <v>53</v>
      </c>
      <c r="D7" s="768" t="s">
        <v>54</v>
      </c>
      <c r="E7" s="768" t="s">
        <v>55</v>
      </c>
      <c r="F7" s="768" t="s">
        <v>56</v>
      </c>
      <c r="G7" s="768" t="s">
        <v>57</v>
      </c>
      <c r="H7" s="768" t="s">
        <v>58</v>
      </c>
      <c r="I7" s="768" t="s">
        <v>59</v>
      </c>
      <c r="J7" s="768" t="s">
        <v>60</v>
      </c>
      <c r="K7" s="768" t="s">
        <v>61</v>
      </c>
      <c r="L7" s="768" t="s">
        <v>62</v>
      </c>
      <c r="M7" s="768" t="s">
        <v>63</v>
      </c>
      <c r="N7" s="768" t="s">
        <v>64</v>
      </c>
    </row>
    <row r="8" spans="1:16" ht="18" customHeight="1" x14ac:dyDescent="0.15">
      <c r="A8" s="692" t="s">
        <v>93</v>
      </c>
      <c r="B8" s="654">
        <f>('C-66'!B8/'C-65'!B8)*1000</f>
        <v>26.581723340634273</v>
      </c>
      <c r="C8" s="654">
        <f>('C-66'!C8/'C-65'!C8)*1000</f>
        <v>26.153459876213702</v>
      </c>
      <c r="D8" s="654">
        <f>('C-66'!D8/'C-65'!D8)*1000</f>
        <v>26.678277088914161</v>
      </c>
      <c r="E8" s="654">
        <f>('C-66'!E8/'C-65'!E8)*1000</f>
        <v>26.911911125262804</v>
      </c>
      <c r="F8" s="654">
        <f>('C-66'!F8/'C-65'!F8)*1000</f>
        <v>27.216095400886712</v>
      </c>
      <c r="G8" s="654">
        <f>('C-66'!G8/'C-65'!G8)*1000</f>
        <v>27.39087398281082</v>
      </c>
      <c r="H8" s="654">
        <f>('C-66'!H8/'C-65'!H8)*1000</f>
        <v>27.133203978478722</v>
      </c>
      <c r="I8" s="654">
        <f>('C-66'!I8/'C-65'!I8)*1000</f>
        <v>26.881102215692742</v>
      </c>
      <c r="J8" s="654">
        <f>('C-66'!J8/'C-65'!J8)*1000</f>
        <v>26.139538304648632</v>
      </c>
      <c r="K8" s="654">
        <f>('C-66'!K8/'C-65'!K8)*1000</f>
        <v>26.145516414667338</v>
      </c>
      <c r="L8" s="654">
        <f>('C-66'!L8/'C-65'!L8)*1000</f>
        <v>25.780203638456449</v>
      </c>
      <c r="M8" s="654">
        <f>('C-66'!M8/'C-65'!M8)*1000</f>
        <v>25.90823667753353</v>
      </c>
      <c r="N8" s="654">
        <f>('C-66'!N8/'C-65'!N8)*1000</f>
        <v>25.799547999964958</v>
      </c>
    </row>
    <row r="9" spans="1:16" ht="15.95" customHeight="1" x14ac:dyDescent="0.15">
      <c r="A9" s="78" t="s">
        <v>19</v>
      </c>
      <c r="B9" s="695">
        <v>0</v>
      </c>
      <c r="C9" s="252">
        <v>0</v>
      </c>
      <c r="D9" s="252">
        <v>0</v>
      </c>
      <c r="E9" s="252">
        <v>0</v>
      </c>
      <c r="F9" s="252">
        <v>0</v>
      </c>
      <c r="G9" s="252">
        <v>0</v>
      </c>
      <c r="H9" s="252">
        <v>0</v>
      </c>
      <c r="I9" s="252">
        <v>0</v>
      </c>
      <c r="J9" s="252">
        <v>0</v>
      </c>
      <c r="K9" s="252">
        <v>0</v>
      </c>
      <c r="L9" s="252">
        <v>0</v>
      </c>
      <c r="M9" s="252">
        <v>0</v>
      </c>
      <c r="N9" s="252">
        <v>0</v>
      </c>
      <c r="O9" s="154"/>
    </row>
    <row r="10" spans="1:16" ht="15.95" customHeight="1" x14ac:dyDescent="0.15">
      <c r="A10" s="78" t="s">
        <v>20</v>
      </c>
      <c r="B10" s="695">
        <v>0</v>
      </c>
      <c r="C10" s="252">
        <v>0</v>
      </c>
      <c r="D10" s="252">
        <v>0</v>
      </c>
      <c r="E10" s="252">
        <v>0</v>
      </c>
      <c r="F10" s="252">
        <v>0</v>
      </c>
      <c r="G10" s="252">
        <v>0</v>
      </c>
      <c r="H10" s="252">
        <v>0</v>
      </c>
      <c r="I10" s="252">
        <v>0</v>
      </c>
      <c r="J10" s="252">
        <v>0</v>
      </c>
      <c r="K10" s="252">
        <v>0</v>
      </c>
      <c r="L10" s="252">
        <v>0</v>
      </c>
      <c r="M10" s="252">
        <v>0</v>
      </c>
      <c r="N10" s="252">
        <v>0</v>
      </c>
    </row>
    <row r="11" spans="1:16" ht="15.95" customHeight="1" x14ac:dyDescent="0.15">
      <c r="A11" s="78" t="s">
        <v>21</v>
      </c>
      <c r="B11" s="695">
        <v>0</v>
      </c>
      <c r="C11" s="252">
        <v>0</v>
      </c>
      <c r="D11" s="252">
        <v>0</v>
      </c>
      <c r="E11" s="252">
        <v>0</v>
      </c>
      <c r="F11" s="252">
        <v>0</v>
      </c>
      <c r="G11" s="252">
        <v>0</v>
      </c>
      <c r="H11" s="252">
        <v>0</v>
      </c>
      <c r="I11" s="252">
        <v>0</v>
      </c>
      <c r="J11" s="252">
        <v>0</v>
      </c>
      <c r="K11" s="252">
        <v>0</v>
      </c>
      <c r="L11" s="252">
        <v>0</v>
      </c>
      <c r="M11" s="252">
        <v>0</v>
      </c>
      <c r="N11" s="252">
        <v>0</v>
      </c>
    </row>
    <row r="12" spans="1:16" ht="15.95" customHeight="1" x14ac:dyDescent="0.15">
      <c r="A12" s="70" t="s">
        <v>22</v>
      </c>
      <c r="B12" s="695">
        <f>('C-66'!B12/'C-65'!B12)*1000</f>
        <v>31.229016083881984</v>
      </c>
      <c r="C12" s="252">
        <f>('C-66'!C12/'C-65'!C12)*1000</f>
        <v>29.362500000000001</v>
      </c>
      <c r="D12" s="252">
        <v>0</v>
      </c>
      <c r="E12" s="252">
        <v>0</v>
      </c>
      <c r="F12" s="252">
        <f>('C-66'!F12/'C-65'!F12)*1000</f>
        <v>30.049009900990097</v>
      </c>
      <c r="G12" s="252">
        <f>('C-66'!G12/'C-65'!G12)*1000</f>
        <v>29.229925650557622</v>
      </c>
      <c r="H12" s="252">
        <f>('C-66'!H12/'C-65'!H12)*1000</f>
        <v>30.119999999999997</v>
      </c>
      <c r="I12" s="252">
        <f>('C-66'!I12/'C-65'!I12)*1000</f>
        <v>32.202382653061228</v>
      </c>
      <c r="J12" s="252">
        <f>('C-66'!J12/'C-65'!J12)*1000</f>
        <v>32.69285416666667</v>
      </c>
      <c r="K12" s="252">
        <f>('C-66'!K12/'C-65'!K12)*1000</f>
        <v>32.610708333333335</v>
      </c>
      <c r="L12" s="252">
        <f>('C-66'!L12/'C-65'!L12)*1000</f>
        <v>33.945256097560971</v>
      </c>
      <c r="M12" s="252">
        <f>('C-66'!M12/'C-65'!M12)*1000</f>
        <v>33.047342401964038</v>
      </c>
      <c r="N12" s="252">
        <f>('C-66'!N12/'C-65'!N12)*1000</f>
        <v>31.142265625</v>
      </c>
    </row>
    <row r="13" spans="1:16" ht="15.95" customHeight="1" x14ac:dyDescent="0.15">
      <c r="A13" s="70" t="s">
        <v>23</v>
      </c>
      <c r="B13" s="695">
        <v>0</v>
      </c>
      <c r="C13" s="252">
        <v>0</v>
      </c>
      <c r="D13" s="252">
        <v>0</v>
      </c>
      <c r="E13" s="252">
        <v>0</v>
      </c>
      <c r="F13" s="252">
        <v>0</v>
      </c>
      <c r="G13" s="252">
        <v>0</v>
      </c>
      <c r="H13" s="252">
        <v>0</v>
      </c>
      <c r="I13" s="252">
        <v>0</v>
      </c>
      <c r="J13" s="252">
        <v>0</v>
      </c>
      <c r="K13" s="252">
        <v>0</v>
      </c>
      <c r="L13" s="252">
        <v>0</v>
      </c>
      <c r="M13" s="252">
        <v>0</v>
      </c>
      <c r="N13" s="252">
        <v>0</v>
      </c>
    </row>
    <row r="14" spans="1:16" ht="15.95" customHeight="1" x14ac:dyDescent="0.15">
      <c r="A14" s="102" t="s">
        <v>94</v>
      </c>
      <c r="B14" s="695">
        <v>0</v>
      </c>
      <c r="C14" s="252">
        <v>0</v>
      </c>
      <c r="D14" s="252">
        <v>0</v>
      </c>
      <c r="E14" s="252">
        <v>0</v>
      </c>
      <c r="F14" s="252">
        <v>0</v>
      </c>
      <c r="G14" s="252">
        <v>0</v>
      </c>
      <c r="H14" s="252">
        <v>0</v>
      </c>
      <c r="I14" s="252">
        <v>0</v>
      </c>
      <c r="J14" s="252">
        <v>0</v>
      </c>
      <c r="K14" s="252">
        <v>0</v>
      </c>
      <c r="L14" s="252">
        <v>0</v>
      </c>
      <c r="M14" s="252">
        <v>0</v>
      </c>
      <c r="N14" s="252">
        <v>0</v>
      </c>
    </row>
    <row r="15" spans="1:16" ht="15.95" customHeight="1" x14ac:dyDescent="0.15">
      <c r="A15" s="102" t="s">
        <v>95</v>
      </c>
      <c r="B15" s="695">
        <v>0</v>
      </c>
      <c r="C15" s="252">
        <v>0</v>
      </c>
      <c r="D15" s="252">
        <v>0</v>
      </c>
      <c r="E15" s="252">
        <v>0</v>
      </c>
      <c r="F15" s="252">
        <v>0</v>
      </c>
      <c r="G15" s="252">
        <v>0</v>
      </c>
      <c r="H15" s="252">
        <v>0</v>
      </c>
      <c r="I15" s="252">
        <v>0</v>
      </c>
      <c r="J15" s="252">
        <v>0</v>
      </c>
      <c r="K15" s="252">
        <v>0</v>
      </c>
      <c r="L15" s="252">
        <v>0</v>
      </c>
      <c r="M15" s="252">
        <v>0</v>
      </c>
      <c r="N15" s="252">
        <v>0</v>
      </c>
    </row>
    <row r="16" spans="1:16" ht="15.95" customHeight="1" x14ac:dyDescent="0.15">
      <c r="A16" s="102" t="s">
        <v>96</v>
      </c>
      <c r="B16" s="695">
        <v>0</v>
      </c>
      <c r="C16" s="252">
        <v>0</v>
      </c>
      <c r="D16" s="252">
        <v>0</v>
      </c>
      <c r="E16" s="252">
        <v>0</v>
      </c>
      <c r="F16" s="252">
        <v>0</v>
      </c>
      <c r="G16" s="252">
        <v>0</v>
      </c>
      <c r="H16" s="252">
        <v>0</v>
      </c>
      <c r="I16" s="252">
        <v>0</v>
      </c>
      <c r="J16" s="252">
        <v>0</v>
      </c>
      <c r="K16" s="252">
        <v>0</v>
      </c>
      <c r="L16" s="252">
        <v>0</v>
      </c>
      <c r="M16" s="252">
        <v>0</v>
      </c>
      <c r="N16" s="252">
        <v>0</v>
      </c>
    </row>
    <row r="17" spans="1:14" ht="15.95" customHeight="1" x14ac:dyDescent="0.15">
      <c r="A17" s="78" t="s">
        <v>27</v>
      </c>
      <c r="B17" s="695">
        <v>0</v>
      </c>
      <c r="C17" s="252">
        <v>0</v>
      </c>
      <c r="D17" s="252">
        <v>0</v>
      </c>
      <c r="E17" s="252">
        <v>0</v>
      </c>
      <c r="F17" s="252">
        <v>0</v>
      </c>
      <c r="G17" s="252">
        <v>0</v>
      </c>
      <c r="H17" s="252">
        <v>0</v>
      </c>
      <c r="I17" s="252">
        <v>0</v>
      </c>
      <c r="J17" s="252">
        <v>0</v>
      </c>
      <c r="K17" s="252">
        <v>0</v>
      </c>
      <c r="L17" s="252">
        <v>0</v>
      </c>
      <c r="M17" s="252">
        <v>0</v>
      </c>
      <c r="N17" s="252">
        <v>0</v>
      </c>
    </row>
    <row r="18" spans="1:14" ht="15.95" customHeight="1" x14ac:dyDescent="0.15">
      <c r="A18" s="70" t="s">
        <v>28</v>
      </c>
      <c r="B18" s="695">
        <f>('C-66'!B18/'C-65'!B18)*1000</f>
        <v>24.87013441773642</v>
      </c>
      <c r="C18" s="252">
        <f>('C-66'!C18/'C-65'!C18)*1000</f>
        <v>24.088085106382977</v>
      </c>
      <c r="D18" s="252">
        <f>('C-66'!D18/'C-65'!D18)*1000</f>
        <v>25.021538461538462</v>
      </c>
      <c r="E18" s="252">
        <f>('C-66'!E18/'C-65'!E18)*1000</f>
        <v>24.959809999999997</v>
      </c>
      <c r="F18" s="252">
        <f>('C-66'!F18/'C-65'!F18)*1000</f>
        <v>22.970020000000002</v>
      </c>
      <c r="G18" s="252">
        <f>('C-66'!G18/'C-65'!G18)*1000</f>
        <v>23.022536585365852</v>
      </c>
      <c r="H18" s="252">
        <f>('C-66'!H18/'C-65'!H18)*1000</f>
        <v>26.338657142857144</v>
      </c>
      <c r="I18" s="252">
        <f>('C-66'!I18/'C-65'!I18)*1000</f>
        <v>22.071197333333334</v>
      </c>
      <c r="J18" s="252">
        <f>('C-66'!J18/'C-65'!J18)*1000</f>
        <v>24.745000000000001</v>
      </c>
      <c r="K18" s="252">
        <f>('C-66'!K18/'C-65'!K18)*1000</f>
        <v>26.971650974790453</v>
      </c>
      <c r="L18" s="252">
        <f>('C-66'!L18/'C-65'!L18)*1000</f>
        <v>27.4202145</v>
      </c>
      <c r="M18" s="252">
        <f>('C-66'!M18/'C-65'!M18)*1000</f>
        <v>27.377317073170737</v>
      </c>
      <c r="N18" s="252">
        <f>('C-66'!N18/'C-65'!N18)*1000</f>
        <v>24.12236</v>
      </c>
    </row>
    <row r="19" spans="1:14" ht="15.95" customHeight="1" x14ac:dyDescent="0.15">
      <c r="A19" s="70" t="s">
        <v>29</v>
      </c>
      <c r="B19" s="695">
        <f>('C-66'!B19/'C-65'!B19)*1000</f>
        <v>29.043631487387653</v>
      </c>
      <c r="C19" s="252">
        <f>('C-66'!C19/'C-65'!C19)*1000</f>
        <v>28.476818181818185</v>
      </c>
      <c r="D19" s="252">
        <f>('C-66'!D19/'C-65'!D19)*1000</f>
        <v>28.850961538461537</v>
      </c>
      <c r="E19" s="252">
        <f>('C-66'!E19/'C-65'!E19)*1000</f>
        <v>30.132606382978722</v>
      </c>
      <c r="F19" s="252">
        <f>('C-66'!F19/'C-65'!F19)*1000</f>
        <v>30.364690909090914</v>
      </c>
      <c r="G19" s="252">
        <f>('C-66'!G19/'C-65'!G19)*1000</f>
        <v>30.046217712177125</v>
      </c>
      <c r="H19" s="252">
        <f>('C-66'!H19/'C-65'!H19)*1000</f>
        <v>26.978840125391855</v>
      </c>
      <c r="I19" s="252">
        <f>('C-66'!I19/'C-65'!I19)*1000</f>
        <v>29.970532544378703</v>
      </c>
      <c r="J19" s="252">
        <f>('C-66'!J19/'C-65'!J19)*1000</f>
        <v>28.452796875000001</v>
      </c>
      <c r="K19" s="252">
        <f>('C-66'!K19/'C-65'!K19)*1000</f>
        <v>28.830100334448161</v>
      </c>
      <c r="L19" s="252">
        <f>('C-66'!L19/'C-65'!L19)*1000</f>
        <v>32.041170520231212</v>
      </c>
      <c r="M19" s="252">
        <f>('C-66'!M19/'C-65'!M19)*1000</f>
        <v>26.870382059800662</v>
      </c>
      <c r="N19" s="252">
        <f>('C-66'!N19/'C-65'!N19)*1000</f>
        <v>26.760799180327869</v>
      </c>
    </row>
    <row r="20" spans="1:14" ht="15.95" customHeight="1" x14ac:dyDescent="0.15">
      <c r="A20" s="78" t="s">
        <v>30</v>
      </c>
      <c r="B20" s="695">
        <v>0</v>
      </c>
      <c r="C20" s="252">
        <v>0</v>
      </c>
      <c r="D20" s="252">
        <v>0</v>
      </c>
      <c r="E20" s="252">
        <v>0</v>
      </c>
      <c r="F20" s="252">
        <v>0</v>
      </c>
      <c r="G20" s="252">
        <v>0</v>
      </c>
      <c r="H20" s="252">
        <v>0</v>
      </c>
      <c r="I20" s="252">
        <v>0</v>
      </c>
      <c r="J20" s="252">
        <v>0</v>
      </c>
      <c r="K20" s="252">
        <v>0</v>
      </c>
      <c r="L20" s="252">
        <v>0</v>
      </c>
      <c r="M20" s="252">
        <v>0</v>
      </c>
      <c r="N20" s="252">
        <v>0</v>
      </c>
    </row>
    <row r="21" spans="1:14" ht="15.95" customHeight="1" x14ac:dyDescent="0.15">
      <c r="A21" s="78" t="s">
        <v>31</v>
      </c>
      <c r="B21" s="695">
        <f>('C-66'!B21/'C-65'!B21)*1000</f>
        <v>26.442507020040818</v>
      </c>
      <c r="C21" s="252">
        <f>('C-66'!C21/'C-65'!C21)*1000</f>
        <v>24.090370370370398</v>
      </c>
      <c r="D21" s="252">
        <f>('C-66'!D21/'C-65'!D21)*1000</f>
        <v>27.03688524590164</v>
      </c>
      <c r="E21" s="252">
        <f>('C-66'!E21/'C-65'!E21)*1000</f>
        <v>27.151119402985081</v>
      </c>
      <c r="F21" s="252">
        <f>('C-66'!F21/'C-65'!F21)*1000</f>
        <v>27.253759398496246</v>
      </c>
      <c r="G21" s="252">
        <f>('C-66'!G21/'C-65'!G21)*1000</f>
        <v>27.206390977443608</v>
      </c>
      <c r="H21" s="252">
        <f>('C-66'!H21/'C-65'!H21)*1000</f>
        <v>30.352970297029707</v>
      </c>
      <c r="I21" s="252">
        <f>('C-66'!I21/'C-65'!I21)*1000</f>
        <v>25.527443609022558</v>
      </c>
      <c r="J21" s="252">
        <f>('C-66'!J21/'C-65'!J21)*1000</f>
        <v>25.308579881656804</v>
      </c>
      <c r="K21" s="252">
        <f>('C-66'!K21/'C-65'!K21)*1000</f>
        <v>24.824844720496895</v>
      </c>
      <c r="L21" s="252">
        <f>('C-66'!L21/'C-65'!L21)*1000</f>
        <v>26.090917137695939</v>
      </c>
      <c r="M21" s="252">
        <f>('C-66'!M21/'C-65'!M21)*1000</f>
        <v>26.709677419354847</v>
      </c>
      <c r="N21" s="252">
        <f>('C-66'!N21/'C-65'!N21)*1000</f>
        <v>27.284172661870503</v>
      </c>
    </row>
    <row r="22" spans="1:14" ht="15.95" customHeight="1" x14ac:dyDescent="0.15">
      <c r="A22" s="78" t="s">
        <v>32</v>
      </c>
      <c r="B22" s="695">
        <f>('C-66'!B22/'C-65'!B22)*1000</f>
        <v>23.019311800425537</v>
      </c>
      <c r="C22" s="252">
        <f>('C-66'!C22/'C-65'!C22)*1000</f>
        <v>23.438511400651464</v>
      </c>
      <c r="D22" s="252">
        <f>('C-66'!D22/'C-65'!D22)*1000</f>
        <v>23.358209757516974</v>
      </c>
      <c r="E22" s="252">
        <f>('C-66'!E22/'C-65'!E22)*1000</f>
        <v>23.230588673621465</v>
      </c>
      <c r="F22" s="252">
        <f>('C-66'!F22/'C-65'!F22)*1000</f>
        <v>23.159442005879999</v>
      </c>
      <c r="G22" s="252">
        <f>('C-66'!G22/'C-65'!G22)*1000</f>
        <v>27.409649864918372</v>
      </c>
      <c r="H22" s="252">
        <f>('C-66'!H22/'C-65'!H22)*1000</f>
        <v>22.461748599875545</v>
      </c>
      <c r="I22" s="252">
        <f>('C-66'!I22/'C-65'!I22)*1000</f>
        <v>21.800806067868269</v>
      </c>
      <c r="J22" s="252">
        <f>('C-66'!J22/'C-65'!J22)*1000</f>
        <v>21.856290630975142</v>
      </c>
      <c r="K22" s="252">
        <f>('C-66'!K22/'C-65'!K22)*1000</f>
        <v>23.167877312252962</v>
      </c>
      <c r="L22" s="252">
        <f>('C-66'!L22/'C-65'!L22)*1000</f>
        <v>22.89906948881789</v>
      </c>
      <c r="M22" s="252">
        <f>('C-66'!M22/'C-65'!M22)*1000</f>
        <v>22.084101998706338</v>
      </c>
      <c r="N22" s="252">
        <f>('C-66'!N22/'C-65'!N22)*1000</f>
        <v>22.61805924170616</v>
      </c>
    </row>
    <row r="23" spans="1:14" ht="15.95" customHeight="1" x14ac:dyDescent="0.15">
      <c r="A23" s="78" t="s">
        <v>33</v>
      </c>
      <c r="B23" s="695">
        <f>('C-66'!B23/'C-65'!B23)*1000</f>
        <v>22.491208194830744</v>
      </c>
      <c r="C23" s="252">
        <f>('C-66'!C23/'C-65'!C23)*1000</f>
        <v>22.585492845786959</v>
      </c>
      <c r="D23" s="252">
        <f>('C-66'!D23/'C-65'!D23)*1000</f>
        <v>22.45686433793664</v>
      </c>
      <c r="E23" s="252">
        <f>('C-66'!E23/'C-65'!E23)*1000</f>
        <v>22.135573770491799</v>
      </c>
      <c r="F23" s="252">
        <f>('C-66'!F23/'C-65'!F23)*1000</f>
        <v>22.315744870651201</v>
      </c>
      <c r="G23" s="252">
        <f>('C-66'!G23/'C-65'!G23)*1000</f>
        <v>22.474794069192747</v>
      </c>
      <c r="H23" s="252">
        <f>('C-66'!H23/'C-65'!H23)*1000</f>
        <v>22.937440191387559</v>
      </c>
      <c r="I23" s="252">
        <f>('C-66'!I23/'C-65'!I23)*1000</f>
        <v>22.137787470261692</v>
      </c>
      <c r="J23" s="252">
        <f>('C-66'!J23/'C-65'!J23)*1000</f>
        <v>22.20519742143432</v>
      </c>
      <c r="K23" s="252">
        <f>('C-66'!K23/'C-65'!K23)*1000</f>
        <v>22.239192399049877</v>
      </c>
      <c r="L23" s="252">
        <f>('C-66'!L23/'C-65'!L23)*1000</f>
        <v>22.813111888111884</v>
      </c>
      <c r="M23" s="252">
        <f>('C-66'!M23/'C-65'!M23)*1000</f>
        <v>22.838063439065113</v>
      </c>
      <c r="N23" s="252">
        <f>('C-66'!N23/'C-65'!N23)*1000</f>
        <v>22.752956586826343</v>
      </c>
    </row>
    <row r="24" spans="1:14" ht="15.95" customHeight="1" x14ac:dyDescent="0.15">
      <c r="A24" s="78" t="s">
        <v>34</v>
      </c>
      <c r="B24" s="695">
        <f>('C-66'!B24/'C-65'!B24)*1000</f>
        <v>24.820754318306001</v>
      </c>
      <c r="C24" s="252">
        <f>('C-66'!C24/'C-65'!C24)*1000</f>
        <v>23.805833824395989</v>
      </c>
      <c r="D24" s="252">
        <f>('C-66'!D24/'C-65'!D24)*1000</f>
        <v>23.61065331437845</v>
      </c>
      <c r="E24" s="252">
        <f>('C-66'!E24/'C-65'!E24)*1000</f>
        <v>24.311090573012937</v>
      </c>
      <c r="F24" s="252">
        <f>('C-66'!F24/'C-65'!F24)*1000</f>
        <v>24.49733246584255</v>
      </c>
      <c r="G24" s="252">
        <f>('C-66'!G24/'C-65'!G24)*1000</f>
        <v>25.481097762592306</v>
      </c>
      <c r="H24" s="252">
        <f>('C-66'!H24/'C-65'!H24)*1000</f>
        <v>24.957922350472192</v>
      </c>
      <c r="I24" s="252">
        <f>('C-66'!I24/'C-65'!I24)*1000</f>
        <v>24.839641311069883</v>
      </c>
      <c r="J24" s="252">
        <f>('C-66'!J24/'C-65'!J24)*1000</f>
        <v>24.425739069888884</v>
      </c>
      <c r="K24" s="252">
        <f>('C-66'!K24/'C-65'!K24)*1000</f>
        <v>25.171396648044691</v>
      </c>
      <c r="L24" s="252">
        <f>('C-66'!L24/'C-65'!L24)*1000</f>
        <v>25.646840148698885</v>
      </c>
      <c r="M24" s="252">
        <f>('C-66'!M24/'C-65'!M24)*1000</f>
        <v>25.291091593475535</v>
      </c>
      <c r="N24" s="252">
        <f>('C-66'!N24/'C-65'!N24)*1000</f>
        <v>25.722636815920399</v>
      </c>
    </row>
    <row r="25" spans="1:14" ht="15.95" customHeight="1" x14ac:dyDescent="0.15">
      <c r="A25" s="70" t="s">
        <v>35</v>
      </c>
      <c r="B25" s="695">
        <f>('C-66'!B25/'C-65'!B25)*1000</f>
        <v>24.529028543226129</v>
      </c>
      <c r="C25" s="252">
        <f>('C-66'!C25/'C-65'!C25)*1000</f>
        <v>24.460362014690453</v>
      </c>
      <c r="D25" s="252">
        <f>('C-66'!D25/'C-65'!D25)*1000</f>
        <v>24.016881594372801</v>
      </c>
      <c r="E25" s="252">
        <f>('C-66'!E25/'C-65'!E25)*1000</f>
        <v>24.515401044138589</v>
      </c>
      <c r="F25" s="252">
        <f>('C-66'!F25/'C-65'!F25)*1000</f>
        <v>24.977526909950114</v>
      </c>
      <c r="G25" s="252">
        <f>('C-66'!G25/'C-65'!G25)*1000</f>
        <v>25</v>
      </c>
      <c r="H25" s="252">
        <f>('C-66'!H25/'C-65'!H25)*1000</f>
        <v>25</v>
      </c>
      <c r="I25" s="252">
        <f>('C-66'!I25/'C-65'!I25)*1000</f>
        <v>25</v>
      </c>
      <c r="J25" s="252">
        <f>('C-66'!J25/'C-65'!J25)*1000</f>
        <v>24.814004542013624</v>
      </c>
      <c r="K25" s="252">
        <f>('C-66'!K25/'C-65'!K25)*1000</f>
        <v>24.58085880640466</v>
      </c>
      <c r="L25" s="252">
        <f>('C-66'!L25/'C-65'!L25)*1000</f>
        <v>24.324391988555078</v>
      </c>
      <c r="M25" s="252">
        <f>('C-66'!M25/'C-65'!M25)*1000</f>
        <v>24.00085037922317</v>
      </c>
      <c r="N25" s="252">
        <f>('C-66'!N25/'C-65'!N25)*1000</f>
        <v>23.945537065052957</v>
      </c>
    </row>
    <row r="26" spans="1:14" ht="15.95" customHeight="1" x14ac:dyDescent="0.15">
      <c r="A26" s="78" t="s">
        <v>36</v>
      </c>
      <c r="B26" s="695">
        <f>('C-66'!B26/'C-65'!B26)*1000</f>
        <v>27.724148437645812</v>
      </c>
      <c r="C26" s="252">
        <f>('C-66'!C26/'C-65'!C26)*1000</f>
        <v>25.516718522727274</v>
      </c>
      <c r="D26" s="252">
        <f>('C-66'!D26/'C-65'!D26)*1000</f>
        <v>27.112548827930176</v>
      </c>
      <c r="E26" s="252">
        <f>('C-66'!E26/'C-65'!E26)*1000</f>
        <v>23.839254512941178</v>
      </c>
      <c r="F26" s="252">
        <f>('C-66'!F26/'C-65'!F26)*1000</f>
        <v>24.36275945273632</v>
      </c>
      <c r="G26" s="252">
        <f>('C-66'!G26/'C-65'!G26)*1000</f>
        <v>30.052770448548817</v>
      </c>
      <c r="H26" s="252">
        <f>('C-66'!H26/'C-65'!H26)*1000</f>
        <v>27.548790575916232</v>
      </c>
      <c r="I26" s="252">
        <f>('C-66'!I26/'C-65'!I26)*1000</f>
        <v>27.133354465558195</v>
      </c>
      <c r="J26" s="252">
        <f>('C-66'!J26/'C-65'!J26)*1000</f>
        <v>28.156578144578315</v>
      </c>
      <c r="K26" s="252">
        <f>('C-66'!K26/'C-65'!K26)*1000</f>
        <v>29.7365799086758</v>
      </c>
      <c r="L26" s="252">
        <f>('C-66'!L26/'C-65'!L26)*1000</f>
        <v>27.245337078651684</v>
      </c>
      <c r="M26" s="252">
        <f>('C-66'!M26/'C-65'!M26)*1000</f>
        <v>30.170483870967743</v>
      </c>
      <c r="N26" s="252">
        <f>('C-66'!N26/'C-65'!N26)*1000</f>
        <v>31.117200828157298</v>
      </c>
    </row>
    <row r="27" spans="1:14" ht="15.95" customHeight="1" x14ac:dyDescent="0.15">
      <c r="A27" s="78" t="s">
        <v>37</v>
      </c>
      <c r="B27" s="695">
        <f>('C-66'!B27/'C-65'!B27)*1000</f>
        <v>27.674077427790667</v>
      </c>
      <c r="C27" s="252">
        <f>('C-66'!C27/'C-65'!C27)*1000</f>
        <v>28.478782334400002</v>
      </c>
      <c r="D27" s="252">
        <f>('C-66'!D27/'C-65'!D27)*1000</f>
        <v>28.773722627737229</v>
      </c>
      <c r="E27" s="252">
        <f>('C-66'!E27/'C-65'!E27)*1000</f>
        <v>28.752019386106621</v>
      </c>
      <c r="F27" s="252">
        <f>('C-66'!F27/'C-65'!F27)*1000</f>
        <v>28.121967000000001</v>
      </c>
      <c r="G27" s="252">
        <f>('C-66'!G27/'C-65'!G27)*1000</f>
        <v>28.738560885608855</v>
      </c>
      <c r="H27" s="252">
        <f>('C-66'!H27/'C-65'!H27)*1000</f>
        <v>26.980916649186682</v>
      </c>
      <c r="I27" s="252">
        <f>('C-66'!I27/'C-65'!I27)*1000</f>
        <v>28.767146017699115</v>
      </c>
      <c r="J27" s="252">
        <f>('C-66'!J27/'C-65'!J27)*1000</f>
        <v>23.181212424849701</v>
      </c>
      <c r="K27" s="252">
        <f>('C-66'!K27/'C-65'!K27)*1000</f>
        <v>28.587030716723547</v>
      </c>
      <c r="L27" s="252">
        <f>('C-66'!L27/'C-65'!L27)*1000</f>
        <v>26.415211970074814</v>
      </c>
      <c r="M27" s="252">
        <f>('C-66'!M27/'C-65'!M27)*1000</f>
        <v>28.471804511278197</v>
      </c>
      <c r="N27" s="252">
        <f>('C-66'!N27/'C-65'!N27)*1000</f>
        <v>28.38610778443114</v>
      </c>
    </row>
    <row r="28" spans="1:14" ht="15.95" customHeight="1" x14ac:dyDescent="0.15">
      <c r="A28" s="78" t="s">
        <v>38</v>
      </c>
      <c r="B28" s="695">
        <f>('C-66'!B28/'C-65'!B28)*1000</f>
        <v>25.343960210848493</v>
      </c>
      <c r="C28" s="252">
        <f>('C-66'!C28/'C-65'!C28)*1000</f>
        <v>25.425000000000001</v>
      </c>
      <c r="D28" s="252">
        <f>('C-66'!D28/'C-65'!D28)*1000</f>
        <v>25.735705236486485</v>
      </c>
      <c r="E28" s="252">
        <f>('C-66'!E28/'C-65'!E28)*1000</f>
        <v>25.562649494020238</v>
      </c>
      <c r="F28" s="252">
        <f>('C-66'!F28/'C-65'!F28)*1000</f>
        <v>26.306979004665635</v>
      </c>
      <c r="G28" s="252">
        <f>('C-66'!G28/'C-65'!G28)*1000</f>
        <v>26.136018550326352</v>
      </c>
      <c r="H28" s="252">
        <f>('C-66'!H28/'C-65'!H28)*1000</f>
        <v>26.644745057232051</v>
      </c>
      <c r="I28" s="252">
        <f>('C-66'!I28/'C-65'!I28)*1000</f>
        <v>25.645714285714284</v>
      </c>
      <c r="J28" s="252">
        <f>('C-66'!J28/'C-65'!J28)*1000</f>
        <v>24.232169853268122</v>
      </c>
      <c r="K28" s="252">
        <f>('C-66'!K28/'C-65'!K28)*1000</f>
        <v>24.093955142231948</v>
      </c>
      <c r="L28" s="252">
        <f>('C-66'!L28/'C-65'!L28)*1000</f>
        <v>23.99325259515571</v>
      </c>
      <c r="M28" s="252">
        <f>('C-66'!M28/'C-65'!M28)*1000</f>
        <v>24.937746942615238</v>
      </c>
      <c r="N28" s="252">
        <f>('C-66'!N28/'C-65'!N28)*1000</f>
        <v>24.448436873747497</v>
      </c>
    </row>
    <row r="29" spans="1:14" ht="15.95" customHeight="1" x14ac:dyDescent="0.15">
      <c r="A29" s="70" t="s">
        <v>39</v>
      </c>
      <c r="B29" s="695">
        <f>('C-66'!B29/'C-65'!B29)*1000</f>
        <v>24.621870942233343</v>
      </c>
      <c r="C29" s="252">
        <f>('C-66'!C29/'C-65'!C29)*1000</f>
        <v>24.019391951488423</v>
      </c>
      <c r="D29" s="252">
        <f>('C-66'!D29/'C-65'!D29)*1000</f>
        <v>24.484380780304207</v>
      </c>
      <c r="E29" s="252">
        <f>('C-66'!E29/'C-65'!E29)*1000</f>
        <v>24.40528251599147</v>
      </c>
      <c r="F29" s="252">
        <f>('C-66'!F29/'C-65'!F29)*1000</f>
        <v>23.934980392156859</v>
      </c>
      <c r="G29" s="252">
        <f>('C-66'!G29/'C-65'!G29)*1000</f>
        <v>24.580105919227584</v>
      </c>
      <c r="H29" s="252">
        <f>('C-66'!H29/'C-65'!H29)*1000</f>
        <v>24.822445255474449</v>
      </c>
      <c r="I29" s="252">
        <f>('C-66'!I29/'C-65'!I29)*1000</f>
        <v>25.082729468599034</v>
      </c>
      <c r="J29" s="252">
        <f>('C-66'!J29/'C-65'!J29)*1000</f>
        <v>24.818289450432943</v>
      </c>
      <c r="K29" s="252">
        <f>('C-66'!K29/'C-65'!K29)*1000</f>
        <v>24.308695121951221</v>
      </c>
      <c r="L29" s="252">
        <f>('C-66'!L29/'C-65'!L29)*1000</f>
        <v>24.27370820668693</v>
      </c>
      <c r="M29" s="252">
        <f>('C-66'!M29/'C-65'!M29)*1000</f>
        <v>24.976035691523265</v>
      </c>
      <c r="N29" s="252">
        <f>('C-66'!N29/'C-65'!N29)*1000</f>
        <v>26.032591623036648</v>
      </c>
    </row>
    <row r="30" spans="1:14" ht="15.95" customHeight="1" x14ac:dyDescent="0.15">
      <c r="A30" s="102" t="s">
        <v>97</v>
      </c>
      <c r="B30" s="695">
        <f>('C-66'!B30/'C-65'!B30)*1000</f>
        <v>24.753139328453546</v>
      </c>
      <c r="C30" s="252">
        <f>('C-66'!C30/'C-65'!C30)*1000</f>
        <v>24.489664855072466</v>
      </c>
      <c r="D30" s="252">
        <f>('C-66'!D30/'C-65'!D30)*1000</f>
        <v>25.058697620811724</v>
      </c>
      <c r="E30" s="252">
        <f>('C-66'!E30/'C-65'!E30)*1000</f>
        <v>25.178828903654484</v>
      </c>
      <c r="F30" s="252">
        <f>('C-66'!F30/'C-65'!F30)*1000</f>
        <v>23.681283783783787</v>
      </c>
      <c r="G30" s="252">
        <f>('C-66'!G30/'C-65'!G30)*1000</f>
        <v>24.793832262292696</v>
      </c>
      <c r="H30" s="252">
        <f>('C-66'!H30/'C-65'!H30)*1000</f>
        <v>24.533544303797466</v>
      </c>
      <c r="I30" s="252">
        <f>('C-66'!I30/'C-65'!I30)*1000</f>
        <v>25.10757717492984</v>
      </c>
      <c r="J30" s="252">
        <f>('C-66'!J30/'C-65'!J30)*1000</f>
        <v>24.797276853252647</v>
      </c>
      <c r="K30" s="252">
        <f>('C-66'!K30/'C-65'!K30)*1000</f>
        <v>23.742023701002736</v>
      </c>
      <c r="L30" s="252">
        <f>('C-66'!L30/'C-65'!L30)*1000</f>
        <v>23.859205776173287</v>
      </c>
      <c r="M30" s="252">
        <f>('C-66'!M30/'C-65'!M30)*1000</f>
        <v>25.137931034482758</v>
      </c>
      <c r="N30" s="252">
        <f>('C-66'!N30/'C-65'!N30)*1000</f>
        <v>26.383583267561168</v>
      </c>
    </row>
    <row r="31" spans="1:14" ht="15.95" customHeight="1" x14ac:dyDescent="0.15">
      <c r="A31" s="102" t="s">
        <v>98</v>
      </c>
      <c r="B31" s="695">
        <f>('C-66'!B31/'C-65'!B31)*1000</f>
        <v>24.345362123167739</v>
      </c>
      <c r="C31" s="252">
        <f>('C-66'!C31/'C-65'!C31)*1000</f>
        <v>23.288150704225348</v>
      </c>
      <c r="D31" s="252">
        <f>('C-66'!D31/'C-65'!D31)*1000</f>
        <v>23.411890632926958</v>
      </c>
      <c r="E31" s="252">
        <f>('C-66'!E31/'C-65'!E31)*1000</f>
        <v>23.019345238095237</v>
      </c>
      <c r="F31" s="252">
        <f>('C-66'!F31/'C-65'!F31)*1000</f>
        <v>24.434775374376038</v>
      </c>
      <c r="G31" s="252">
        <f>('C-66'!G31/'C-65'!G31)*1000</f>
        <v>24.165843330980948</v>
      </c>
      <c r="H31" s="252">
        <f>('C-66'!H31/'C-65'!H31)*1000</f>
        <v>25.41635687732342</v>
      </c>
      <c r="I31" s="252">
        <f>('C-66'!I31/'C-65'!I31)*1000</f>
        <v>25.037478705281089</v>
      </c>
      <c r="J31" s="252">
        <f>('C-66'!J31/'C-65'!J31)*1000</f>
        <v>24.859425087108015</v>
      </c>
      <c r="K31" s="252">
        <f>('C-66'!K31/'C-65'!K31)*1000</f>
        <v>25.45351749539595</v>
      </c>
      <c r="L31" s="252">
        <f>('C-66'!L31/'C-65'!L31)*1000</f>
        <v>25.128957169459959</v>
      </c>
      <c r="M31" s="252">
        <f>('C-66'!M31/'C-65'!M31)*1000</f>
        <v>24.349068322981367</v>
      </c>
      <c r="N31" s="252">
        <f>('C-66'!N31/'C-65'!N31)*1000</f>
        <v>24.328735632183911</v>
      </c>
    </row>
    <row r="32" spans="1:14" ht="15.95" customHeight="1" x14ac:dyDescent="0.15">
      <c r="A32" s="78" t="s">
        <v>42</v>
      </c>
      <c r="B32" s="695">
        <f>('C-66'!B32/'C-65'!B32)*1000</f>
        <v>26.837882999720986</v>
      </c>
      <c r="C32" s="252">
        <f>('C-66'!C32/'C-65'!C32)*1000</f>
        <v>26.694250636322806</v>
      </c>
      <c r="D32" s="252">
        <f>('C-66'!D32/'C-65'!D32)*1000</f>
        <v>26.834872932634127</v>
      </c>
      <c r="E32" s="252">
        <f>('C-66'!E32/'C-65'!E32)*1000</f>
        <v>26.781518090264832</v>
      </c>
      <c r="F32" s="252">
        <f>('C-66'!F32/'C-65'!F32)*1000</f>
        <v>26.908385696332683</v>
      </c>
      <c r="G32" s="252">
        <f>('C-66'!G32/'C-65'!G32)*1000</f>
        <v>26.974100719424452</v>
      </c>
      <c r="H32" s="252">
        <f>('C-66'!H32/'C-65'!H32)*1000</f>
        <v>26.982347504621078</v>
      </c>
      <c r="I32" s="252">
        <f>('C-66'!I32/'C-65'!I32)*1000</f>
        <v>26.991690273843247</v>
      </c>
      <c r="J32" s="252">
        <f>('C-66'!J32/'C-65'!J32)*1000</f>
        <v>26.868332391181465</v>
      </c>
      <c r="K32" s="252">
        <f>('C-66'!K32/'C-65'!K32)*1000</f>
        <v>26.805293189267935</v>
      </c>
      <c r="L32" s="252">
        <f>('C-66'!L32/'C-65'!L32)*1000</f>
        <v>26.701048528027965</v>
      </c>
      <c r="M32" s="252">
        <f>('C-66'!M32/'C-65'!M32)*1000</f>
        <v>26.666442953020141</v>
      </c>
      <c r="N32" s="252">
        <f>('C-66'!N32/'C-65'!N32)*1000</f>
        <v>26.646635807571503</v>
      </c>
    </row>
    <row r="33" spans="1:14" ht="15.95" customHeight="1" x14ac:dyDescent="0.15">
      <c r="A33" s="78" t="s">
        <v>43</v>
      </c>
      <c r="B33" s="695">
        <f>('C-66'!B33/'C-65'!B33)*1000</f>
        <v>27.899605346316804</v>
      </c>
      <c r="C33" s="252">
        <f>('C-66'!C33/'C-65'!C33)*1000</f>
        <v>27.613601609657945</v>
      </c>
      <c r="D33" s="252">
        <f>('C-66'!D33/'C-65'!D33)*1000</f>
        <v>28.349790544584078</v>
      </c>
      <c r="E33" s="252">
        <f>('C-66'!E33/'C-65'!E33)*1000</f>
        <v>28.715024496461616</v>
      </c>
      <c r="F33" s="252">
        <f>('C-66'!F33/'C-65'!F33)*1000</f>
        <v>28.629232604373751</v>
      </c>
      <c r="G33" s="252">
        <f>('C-66'!G33/'C-65'!G33)*1000</f>
        <v>28.553710321631279</v>
      </c>
      <c r="H33" s="252">
        <f>('C-66'!H33/'C-65'!H33)*1000</f>
        <v>28.511090991398827</v>
      </c>
      <c r="I33" s="252">
        <f>('C-66'!I33/'C-65'!I33)*1000</f>
        <v>28.220494053064957</v>
      </c>
      <c r="J33" s="252">
        <f>('C-66'!J33/'C-65'!J33)*1000</f>
        <v>27.171208226221083</v>
      </c>
      <c r="K33" s="252">
        <f>('C-66'!K33/'C-65'!K33)*1000</f>
        <v>26.980361102312315</v>
      </c>
      <c r="L33" s="252">
        <f>('C-66'!L33/'C-65'!L33)*1000</f>
        <v>26.404219691895506</v>
      </c>
      <c r="M33" s="252">
        <f>('C-66'!M33/'C-65'!M33)*1000</f>
        <v>26.865948756034161</v>
      </c>
      <c r="N33" s="252">
        <f>('C-66'!N33/'C-65'!N33)*1000</f>
        <v>27.01731872717788</v>
      </c>
    </row>
    <row r="34" spans="1:14" ht="15.95" customHeight="1" x14ac:dyDescent="0.15">
      <c r="A34" s="70" t="s">
        <v>44</v>
      </c>
      <c r="B34" s="695">
        <v>0</v>
      </c>
      <c r="C34" s="252">
        <v>0</v>
      </c>
      <c r="D34" s="252">
        <v>0</v>
      </c>
      <c r="E34" s="252">
        <v>0</v>
      </c>
      <c r="F34" s="252">
        <v>0</v>
      </c>
      <c r="G34" s="252">
        <v>0</v>
      </c>
      <c r="H34" s="252">
        <v>0</v>
      </c>
      <c r="I34" s="252">
        <v>0</v>
      </c>
      <c r="J34" s="252">
        <v>0</v>
      </c>
      <c r="K34" s="252">
        <v>0</v>
      </c>
      <c r="L34" s="252">
        <v>0</v>
      </c>
      <c r="M34" s="252">
        <v>0</v>
      </c>
      <c r="N34" s="252">
        <v>0</v>
      </c>
    </row>
    <row r="35" spans="1:14" ht="15.95" customHeight="1" x14ac:dyDescent="0.15">
      <c r="A35" s="70" t="s">
        <v>45</v>
      </c>
      <c r="B35" s="695">
        <v>0</v>
      </c>
      <c r="C35" s="252">
        <v>0</v>
      </c>
      <c r="D35" s="252">
        <v>0</v>
      </c>
      <c r="E35" s="252">
        <v>0</v>
      </c>
      <c r="F35" s="252">
        <v>0</v>
      </c>
      <c r="G35" s="252">
        <v>0</v>
      </c>
      <c r="H35" s="252">
        <v>0</v>
      </c>
      <c r="I35" s="252">
        <v>0</v>
      </c>
      <c r="J35" s="252">
        <v>0</v>
      </c>
      <c r="K35" s="252">
        <v>0</v>
      </c>
      <c r="L35" s="252">
        <v>0</v>
      </c>
      <c r="M35" s="252">
        <v>0</v>
      </c>
      <c r="N35" s="252">
        <v>0</v>
      </c>
    </row>
    <row r="36" spans="1:14" ht="15.95" customHeight="1" x14ac:dyDescent="0.15">
      <c r="A36" s="70" t="s">
        <v>46</v>
      </c>
      <c r="B36" s="695">
        <v>0</v>
      </c>
      <c r="C36" s="252">
        <v>0</v>
      </c>
      <c r="D36" s="252">
        <v>0</v>
      </c>
      <c r="E36" s="252">
        <v>0</v>
      </c>
      <c r="F36" s="252">
        <v>0</v>
      </c>
      <c r="G36" s="252">
        <v>0</v>
      </c>
      <c r="H36" s="252">
        <v>0</v>
      </c>
      <c r="I36" s="252">
        <v>0</v>
      </c>
      <c r="J36" s="252">
        <v>0</v>
      </c>
      <c r="K36" s="252">
        <v>0</v>
      </c>
      <c r="L36" s="252">
        <v>0</v>
      </c>
      <c r="M36" s="252">
        <v>0</v>
      </c>
      <c r="N36" s="252">
        <v>0</v>
      </c>
    </row>
    <row r="37" spans="1:14" ht="15.95" customHeight="1" thickBot="1" x14ac:dyDescent="0.2">
      <c r="A37" s="150" t="s">
        <v>47</v>
      </c>
      <c r="B37" s="696">
        <v>0</v>
      </c>
      <c r="C37" s="253">
        <v>0</v>
      </c>
      <c r="D37" s="253">
        <v>0</v>
      </c>
      <c r="E37" s="253">
        <v>0</v>
      </c>
      <c r="F37" s="253">
        <v>0</v>
      </c>
      <c r="G37" s="253">
        <v>0</v>
      </c>
      <c r="H37" s="253">
        <v>0</v>
      </c>
      <c r="I37" s="253">
        <v>0</v>
      </c>
      <c r="J37" s="253">
        <v>0</v>
      </c>
      <c r="K37" s="253">
        <v>0</v>
      </c>
      <c r="L37" s="253">
        <v>0</v>
      </c>
      <c r="M37" s="253">
        <v>0</v>
      </c>
      <c r="N37" s="253">
        <v>0</v>
      </c>
    </row>
    <row r="38" spans="1:14" ht="9" customHeight="1" x14ac:dyDescent="0.15">
      <c r="A38" s="468" t="s">
        <v>350</v>
      </c>
      <c r="B38" s="483"/>
      <c r="C38" s="483"/>
      <c r="D38" s="483"/>
      <c r="E38" s="483"/>
      <c r="F38" s="179"/>
    </row>
    <row r="39" spans="1:14" ht="9" customHeight="1" x14ac:dyDescent="0.15">
      <c r="A39" s="468" t="s">
        <v>321</v>
      </c>
      <c r="B39" s="483"/>
      <c r="C39" s="483"/>
      <c r="D39" s="483"/>
      <c r="E39" s="483"/>
      <c r="F39" s="179"/>
    </row>
    <row r="40" spans="1:14" ht="9" customHeight="1" x14ac:dyDescent="0.15">
      <c r="A40" s="470" t="s">
        <v>320</v>
      </c>
      <c r="B40" s="483"/>
      <c r="C40" s="483"/>
      <c r="D40" s="483"/>
      <c r="E40" s="483"/>
      <c r="F40" s="179"/>
    </row>
    <row r="41" spans="1:14" ht="13.35" customHeight="1" x14ac:dyDescent="0.15">
      <c r="A41" s="11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Hoja69">
    <tabColor theme="9" tint="0.59999389629810485"/>
  </sheetPr>
  <dimension ref="A4:P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472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9" t="s">
        <v>219</v>
      </c>
      <c r="B5" s="232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3"/>
      <c r="P5" s="883"/>
    </row>
    <row r="6" spans="1:16" ht="6" customHeight="1" thickBot="1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</row>
    <row r="8" spans="1:16" ht="18" customHeight="1" x14ac:dyDescent="0.15">
      <c r="A8" s="680" t="s">
        <v>87</v>
      </c>
      <c r="B8" s="681">
        <f t="shared" ref="B8:B37" si="0">SUM(C8:N8)</f>
        <v>120200</v>
      </c>
      <c r="C8" s="683">
        <f t="shared" ref="C8:N8" si="1">(C9+C10+C11+C12+C13+C17+C18+C19+C20+C21+C22+C23+C24+C25+C26+C27+C28+C29+C32+C33+C34+C35+C36+C37)</f>
        <v>8816</v>
      </c>
      <c r="D8" s="683">
        <f t="shared" si="1"/>
        <v>9419</v>
      </c>
      <c r="E8" s="683">
        <f t="shared" si="1"/>
        <v>9773</v>
      </c>
      <c r="F8" s="683">
        <f t="shared" si="1"/>
        <v>10947</v>
      </c>
      <c r="G8" s="683">
        <f t="shared" si="1"/>
        <v>11002</v>
      </c>
      <c r="H8" s="683">
        <f t="shared" si="1"/>
        <v>11616</v>
      </c>
      <c r="I8" s="683">
        <f t="shared" si="1"/>
        <v>10860</v>
      </c>
      <c r="J8" s="683">
        <f t="shared" si="1"/>
        <v>10359</v>
      </c>
      <c r="K8" s="683">
        <f t="shared" si="1"/>
        <v>9623</v>
      </c>
      <c r="L8" s="683">
        <f t="shared" si="1"/>
        <v>9248</v>
      </c>
      <c r="M8" s="683">
        <f t="shared" si="1"/>
        <v>8909</v>
      </c>
      <c r="N8" s="683">
        <f t="shared" si="1"/>
        <v>9628</v>
      </c>
    </row>
    <row r="9" spans="1:16" ht="15.95" customHeight="1" x14ac:dyDescent="0.15">
      <c r="A9" s="148" t="s">
        <v>19</v>
      </c>
      <c r="B9" s="675">
        <f t="shared" si="0"/>
        <v>0</v>
      </c>
      <c r="C9" s="248">
        <v>0</v>
      </c>
      <c r="D9" s="248">
        <v>0</v>
      </c>
      <c r="E9" s="248">
        <v>0</v>
      </c>
      <c r="F9" s="248">
        <v>0</v>
      </c>
      <c r="G9" s="248">
        <v>0</v>
      </c>
      <c r="H9" s="248">
        <v>0</v>
      </c>
      <c r="I9" s="248">
        <v>0</v>
      </c>
      <c r="J9" s="248">
        <v>0</v>
      </c>
      <c r="K9" s="248">
        <v>0</v>
      </c>
      <c r="L9" s="248">
        <v>0</v>
      </c>
      <c r="M9" s="248">
        <v>0</v>
      </c>
      <c r="N9" s="248">
        <v>0</v>
      </c>
      <c r="O9" s="154"/>
    </row>
    <row r="10" spans="1:16" ht="15.95" customHeight="1" x14ac:dyDescent="0.15">
      <c r="A10" s="148" t="s">
        <v>20</v>
      </c>
      <c r="B10" s="675">
        <f t="shared" si="0"/>
        <v>0</v>
      </c>
      <c r="C10" s="248">
        <v>0</v>
      </c>
      <c r="D10" s="248">
        <v>0</v>
      </c>
      <c r="E10" s="248">
        <v>0</v>
      </c>
      <c r="F10" s="248">
        <v>0</v>
      </c>
      <c r="G10" s="248">
        <v>0</v>
      </c>
      <c r="H10" s="248">
        <v>0</v>
      </c>
      <c r="I10" s="248">
        <v>0</v>
      </c>
      <c r="J10" s="248">
        <v>0</v>
      </c>
      <c r="K10" s="248">
        <v>0</v>
      </c>
      <c r="L10" s="248">
        <v>0</v>
      </c>
      <c r="M10" s="248">
        <v>0</v>
      </c>
      <c r="N10" s="248">
        <v>0</v>
      </c>
    </row>
    <row r="11" spans="1:16" ht="15.95" customHeight="1" x14ac:dyDescent="0.15">
      <c r="A11" s="148" t="s">
        <v>21</v>
      </c>
      <c r="B11" s="675">
        <f t="shared" si="0"/>
        <v>0</v>
      </c>
      <c r="C11" s="248">
        <v>0</v>
      </c>
      <c r="D11" s="248">
        <v>0</v>
      </c>
      <c r="E11" s="248">
        <v>0</v>
      </c>
      <c r="F11" s="248">
        <v>0</v>
      </c>
      <c r="G11" s="248">
        <v>0</v>
      </c>
      <c r="H11" s="248">
        <v>0</v>
      </c>
      <c r="I11" s="248">
        <v>0</v>
      </c>
      <c r="J11" s="248">
        <v>0</v>
      </c>
      <c r="K11" s="248">
        <v>0</v>
      </c>
      <c r="L11" s="248">
        <v>0</v>
      </c>
      <c r="M11" s="248">
        <v>0</v>
      </c>
      <c r="N11" s="248">
        <v>0</v>
      </c>
    </row>
    <row r="12" spans="1:16" ht="15.95" customHeight="1" x14ac:dyDescent="0.15">
      <c r="A12" s="126" t="s">
        <v>22</v>
      </c>
      <c r="B12" s="675">
        <f t="shared" si="0"/>
        <v>0</v>
      </c>
      <c r="C12" s="248">
        <v>0</v>
      </c>
      <c r="D12" s="248">
        <v>0</v>
      </c>
      <c r="E12" s="248">
        <v>0</v>
      </c>
      <c r="F12" s="248">
        <v>0</v>
      </c>
      <c r="G12" s="248">
        <v>0</v>
      </c>
      <c r="H12" s="248">
        <v>0</v>
      </c>
      <c r="I12" s="248">
        <v>0</v>
      </c>
      <c r="J12" s="248">
        <v>0</v>
      </c>
      <c r="K12" s="248">
        <v>0</v>
      </c>
      <c r="L12" s="248">
        <v>0</v>
      </c>
      <c r="M12" s="248">
        <v>0</v>
      </c>
      <c r="N12" s="248">
        <v>0</v>
      </c>
    </row>
    <row r="13" spans="1:16" ht="15.95" customHeight="1" x14ac:dyDescent="0.15">
      <c r="A13" s="126" t="s">
        <v>23</v>
      </c>
      <c r="B13" s="675">
        <f t="shared" si="0"/>
        <v>0</v>
      </c>
      <c r="C13" s="248">
        <v>0</v>
      </c>
      <c r="D13" s="248">
        <v>0</v>
      </c>
      <c r="E13" s="248">
        <v>0</v>
      </c>
      <c r="F13" s="248">
        <v>0</v>
      </c>
      <c r="G13" s="248">
        <v>0</v>
      </c>
      <c r="H13" s="248">
        <v>0</v>
      </c>
      <c r="I13" s="248">
        <v>0</v>
      </c>
      <c r="J13" s="248">
        <v>0</v>
      </c>
      <c r="K13" s="248">
        <v>0</v>
      </c>
      <c r="L13" s="248">
        <v>0</v>
      </c>
      <c r="M13" s="248">
        <v>0</v>
      </c>
      <c r="N13" s="248">
        <v>0</v>
      </c>
    </row>
    <row r="14" spans="1:16" ht="15.95" customHeight="1" x14ac:dyDescent="0.15">
      <c r="A14" s="124" t="s">
        <v>94</v>
      </c>
      <c r="B14" s="675">
        <f t="shared" si="0"/>
        <v>0</v>
      </c>
      <c r="C14" s="248">
        <v>0</v>
      </c>
      <c r="D14" s="248">
        <v>0</v>
      </c>
      <c r="E14" s="248">
        <v>0</v>
      </c>
      <c r="F14" s="248">
        <v>0</v>
      </c>
      <c r="G14" s="248">
        <v>0</v>
      </c>
      <c r="H14" s="248">
        <v>0</v>
      </c>
      <c r="I14" s="248">
        <v>0</v>
      </c>
      <c r="J14" s="248">
        <v>0</v>
      </c>
      <c r="K14" s="248">
        <v>0</v>
      </c>
      <c r="L14" s="248">
        <v>0</v>
      </c>
      <c r="M14" s="248">
        <v>0</v>
      </c>
      <c r="N14" s="248">
        <v>0</v>
      </c>
    </row>
    <row r="15" spans="1:16" ht="15.95" customHeight="1" x14ac:dyDescent="0.15">
      <c r="A15" s="124" t="s">
        <v>95</v>
      </c>
      <c r="B15" s="675">
        <f t="shared" si="0"/>
        <v>0</v>
      </c>
      <c r="C15" s="248">
        <v>0</v>
      </c>
      <c r="D15" s="248">
        <v>0</v>
      </c>
      <c r="E15" s="248">
        <v>0</v>
      </c>
      <c r="F15" s="248">
        <v>0</v>
      </c>
      <c r="G15" s="248">
        <v>0</v>
      </c>
      <c r="H15" s="248">
        <v>0</v>
      </c>
      <c r="I15" s="248">
        <v>0</v>
      </c>
      <c r="J15" s="248">
        <v>0</v>
      </c>
      <c r="K15" s="248">
        <v>0</v>
      </c>
      <c r="L15" s="248">
        <v>0</v>
      </c>
      <c r="M15" s="248">
        <v>0</v>
      </c>
      <c r="N15" s="248">
        <v>0</v>
      </c>
    </row>
    <row r="16" spans="1:16" ht="15.95" customHeight="1" x14ac:dyDescent="0.15">
      <c r="A16" s="124" t="s">
        <v>96</v>
      </c>
      <c r="B16" s="675">
        <f t="shared" si="0"/>
        <v>0</v>
      </c>
      <c r="C16" s="248">
        <v>0</v>
      </c>
      <c r="D16" s="248">
        <v>0</v>
      </c>
      <c r="E16" s="248">
        <v>0</v>
      </c>
      <c r="F16" s="248">
        <v>0</v>
      </c>
      <c r="G16" s="248">
        <v>0</v>
      </c>
      <c r="H16" s="248">
        <v>0</v>
      </c>
      <c r="I16" s="248">
        <v>0</v>
      </c>
      <c r="J16" s="248">
        <v>0</v>
      </c>
      <c r="K16" s="248">
        <v>0</v>
      </c>
      <c r="L16" s="248">
        <v>0</v>
      </c>
      <c r="M16" s="248">
        <v>0</v>
      </c>
      <c r="N16" s="248">
        <v>0</v>
      </c>
    </row>
    <row r="17" spans="1:14" ht="15.95" customHeight="1" x14ac:dyDescent="0.15">
      <c r="A17" s="148" t="s">
        <v>27</v>
      </c>
      <c r="B17" s="675">
        <f t="shared" si="0"/>
        <v>0</v>
      </c>
      <c r="C17" s="248">
        <v>0</v>
      </c>
      <c r="D17" s="248">
        <v>0</v>
      </c>
      <c r="E17" s="248">
        <v>0</v>
      </c>
      <c r="F17" s="248">
        <v>0</v>
      </c>
      <c r="G17" s="248">
        <v>0</v>
      </c>
      <c r="H17" s="248">
        <v>0</v>
      </c>
      <c r="I17" s="248">
        <v>0</v>
      </c>
      <c r="J17" s="248">
        <v>0</v>
      </c>
      <c r="K17" s="248">
        <v>0</v>
      </c>
      <c r="L17" s="248">
        <v>0</v>
      </c>
      <c r="M17" s="248">
        <v>0</v>
      </c>
      <c r="N17" s="248">
        <v>0</v>
      </c>
    </row>
    <row r="18" spans="1:14" ht="15.95" customHeight="1" x14ac:dyDescent="0.15">
      <c r="A18" s="126" t="s">
        <v>28</v>
      </c>
      <c r="B18" s="675">
        <f t="shared" si="0"/>
        <v>0</v>
      </c>
      <c r="C18" s="248">
        <v>0</v>
      </c>
      <c r="D18" s="248">
        <v>0</v>
      </c>
      <c r="E18" s="248">
        <v>0</v>
      </c>
      <c r="F18" s="248">
        <v>0</v>
      </c>
      <c r="G18" s="248">
        <v>0</v>
      </c>
      <c r="H18" s="248">
        <v>0</v>
      </c>
      <c r="I18" s="248">
        <v>0</v>
      </c>
      <c r="J18" s="248">
        <v>0</v>
      </c>
      <c r="K18" s="248">
        <v>0</v>
      </c>
      <c r="L18" s="248">
        <v>0</v>
      </c>
      <c r="M18" s="248">
        <v>0</v>
      </c>
      <c r="N18" s="248">
        <v>0</v>
      </c>
    </row>
    <row r="19" spans="1:14" ht="15.95" customHeight="1" x14ac:dyDescent="0.15">
      <c r="A19" s="126" t="s">
        <v>29</v>
      </c>
      <c r="B19" s="675">
        <f t="shared" si="0"/>
        <v>2120</v>
      </c>
      <c r="C19" s="248">
        <v>185</v>
      </c>
      <c r="D19" s="248">
        <v>210</v>
      </c>
      <c r="E19" s="248">
        <v>181</v>
      </c>
      <c r="F19" s="248">
        <v>147</v>
      </c>
      <c r="G19" s="248">
        <v>113</v>
      </c>
      <c r="H19" s="248">
        <v>192</v>
      </c>
      <c r="I19" s="248">
        <v>236</v>
      </c>
      <c r="J19" s="248">
        <v>176</v>
      </c>
      <c r="K19" s="248">
        <v>159</v>
      </c>
      <c r="L19" s="248">
        <v>160</v>
      </c>
      <c r="M19" s="248">
        <v>163</v>
      </c>
      <c r="N19" s="248">
        <v>198</v>
      </c>
    </row>
    <row r="20" spans="1:14" ht="15.95" customHeight="1" x14ac:dyDescent="0.15">
      <c r="A20" s="148" t="s">
        <v>30</v>
      </c>
      <c r="B20" s="675">
        <f t="shared" si="0"/>
        <v>0</v>
      </c>
      <c r="C20" s="248">
        <v>0</v>
      </c>
      <c r="D20" s="248">
        <v>0</v>
      </c>
      <c r="E20" s="248">
        <v>0</v>
      </c>
      <c r="F20" s="248">
        <v>0</v>
      </c>
      <c r="G20" s="248">
        <v>0</v>
      </c>
      <c r="H20" s="248">
        <v>0</v>
      </c>
      <c r="I20" s="248">
        <v>0</v>
      </c>
      <c r="J20" s="248">
        <v>0</v>
      </c>
      <c r="K20" s="248">
        <v>0</v>
      </c>
      <c r="L20" s="248">
        <v>0</v>
      </c>
      <c r="M20" s="248">
        <v>0</v>
      </c>
      <c r="N20" s="248">
        <v>0</v>
      </c>
    </row>
    <row r="21" spans="1:14" ht="15.95" customHeight="1" x14ac:dyDescent="0.15">
      <c r="A21" s="148" t="s">
        <v>31</v>
      </c>
      <c r="B21" s="675">
        <f t="shared" si="0"/>
        <v>0</v>
      </c>
      <c r="C21" s="248">
        <v>0</v>
      </c>
      <c r="D21" s="248">
        <v>0</v>
      </c>
      <c r="E21" s="248">
        <v>0</v>
      </c>
      <c r="F21" s="248">
        <v>0</v>
      </c>
      <c r="G21" s="248">
        <v>0</v>
      </c>
      <c r="H21" s="248">
        <v>0</v>
      </c>
      <c r="I21" s="248">
        <v>0</v>
      </c>
      <c r="J21" s="248">
        <v>0</v>
      </c>
      <c r="K21" s="248">
        <v>0</v>
      </c>
      <c r="L21" s="248">
        <v>0</v>
      </c>
      <c r="M21" s="248">
        <v>0</v>
      </c>
      <c r="N21" s="248">
        <v>0</v>
      </c>
    </row>
    <row r="22" spans="1:14" ht="15.95" customHeight="1" x14ac:dyDescent="0.15">
      <c r="A22" s="148" t="s">
        <v>32</v>
      </c>
      <c r="B22" s="675">
        <f t="shared" si="0"/>
        <v>4437</v>
      </c>
      <c r="C22" s="248">
        <v>211</v>
      </c>
      <c r="D22" s="248">
        <v>201</v>
      </c>
      <c r="E22" s="248">
        <v>312</v>
      </c>
      <c r="F22" s="248">
        <v>347</v>
      </c>
      <c r="G22" s="248">
        <v>314</v>
      </c>
      <c r="H22" s="248">
        <v>733</v>
      </c>
      <c r="I22" s="248">
        <v>502</v>
      </c>
      <c r="J22" s="248">
        <v>394</v>
      </c>
      <c r="K22" s="248">
        <v>288</v>
      </c>
      <c r="L22" s="248">
        <v>291</v>
      </c>
      <c r="M22" s="248">
        <v>330</v>
      </c>
      <c r="N22" s="248">
        <v>514</v>
      </c>
    </row>
    <row r="23" spans="1:14" ht="15.95" customHeight="1" x14ac:dyDescent="0.15">
      <c r="A23" s="148" t="s">
        <v>33</v>
      </c>
      <c r="B23" s="675">
        <f t="shared" si="0"/>
        <v>9188</v>
      </c>
      <c r="C23" s="248">
        <v>834</v>
      </c>
      <c r="D23" s="248">
        <v>748</v>
      </c>
      <c r="E23" s="248">
        <v>733</v>
      </c>
      <c r="F23" s="248">
        <v>621</v>
      </c>
      <c r="G23" s="248">
        <v>697</v>
      </c>
      <c r="H23" s="248">
        <v>760</v>
      </c>
      <c r="I23" s="248">
        <v>762</v>
      </c>
      <c r="J23" s="248">
        <v>779</v>
      </c>
      <c r="K23" s="248">
        <v>799</v>
      </c>
      <c r="L23" s="248">
        <v>743</v>
      </c>
      <c r="M23" s="248">
        <v>799</v>
      </c>
      <c r="N23" s="248">
        <v>913</v>
      </c>
    </row>
    <row r="24" spans="1:14" ht="15.95" customHeight="1" x14ac:dyDescent="0.15">
      <c r="A24" s="148" t="s">
        <v>34</v>
      </c>
      <c r="B24" s="675">
        <f t="shared" si="0"/>
        <v>7834</v>
      </c>
      <c r="C24" s="248">
        <v>588</v>
      </c>
      <c r="D24" s="248">
        <v>627</v>
      </c>
      <c r="E24" s="248">
        <v>603</v>
      </c>
      <c r="F24" s="248">
        <v>583</v>
      </c>
      <c r="G24" s="248">
        <v>626</v>
      </c>
      <c r="H24" s="248">
        <v>680</v>
      </c>
      <c r="I24" s="248">
        <v>604</v>
      </c>
      <c r="J24" s="248">
        <v>639</v>
      </c>
      <c r="K24" s="248">
        <v>648</v>
      </c>
      <c r="L24" s="248">
        <v>726</v>
      </c>
      <c r="M24" s="248">
        <v>749</v>
      </c>
      <c r="N24" s="248">
        <v>761</v>
      </c>
    </row>
    <row r="25" spans="1:14" ht="15.95" customHeight="1" x14ac:dyDescent="0.15">
      <c r="A25" s="126" t="s">
        <v>35</v>
      </c>
      <c r="B25" s="675">
        <f t="shared" si="0"/>
        <v>13353</v>
      </c>
      <c r="C25" s="248">
        <v>1130</v>
      </c>
      <c r="D25" s="248">
        <v>1258</v>
      </c>
      <c r="E25" s="248">
        <v>1183</v>
      </c>
      <c r="F25" s="248">
        <v>1073</v>
      </c>
      <c r="G25" s="248">
        <v>1081</v>
      </c>
      <c r="H25" s="248">
        <v>978</v>
      </c>
      <c r="I25" s="248">
        <v>1013</v>
      </c>
      <c r="J25" s="248">
        <v>1051</v>
      </c>
      <c r="K25" s="248">
        <v>1073</v>
      </c>
      <c r="L25" s="248">
        <v>1119</v>
      </c>
      <c r="M25" s="248">
        <v>1175</v>
      </c>
      <c r="N25" s="248">
        <v>1219</v>
      </c>
    </row>
    <row r="26" spans="1:14" ht="15.95" customHeight="1" x14ac:dyDescent="0.15">
      <c r="A26" s="148" t="s">
        <v>36</v>
      </c>
      <c r="B26" s="675">
        <f t="shared" si="0"/>
        <v>1905</v>
      </c>
      <c r="C26" s="248">
        <v>132</v>
      </c>
      <c r="D26" s="248">
        <v>141</v>
      </c>
      <c r="E26" s="248">
        <v>151</v>
      </c>
      <c r="F26" s="248">
        <v>129</v>
      </c>
      <c r="G26" s="248">
        <v>148</v>
      </c>
      <c r="H26" s="248">
        <v>139</v>
      </c>
      <c r="I26" s="248">
        <v>129</v>
      </c>
      <c r="J26" s="248">
        <v>173</v>
      </c>
      <c r="K26" s="248">
        <v>185</v>
      </c>
      <c r="L26" s="248">
        <v>204</v>
      </c>
      <c r="M26" s="248">
        <v>172</v>
      </c>
      <c r="N26" s="248">
        <v>202</v>
      </c>
    </row>
    <row r="27" spans="1:14" ht="15.95" customHeight="1" x14ac:dyDescent="0.15">
      <c r="A27" s="148" t="s">
        <v>37</v>
      </c>
      <c r="B27" s="675">
        <f t="shared" si="0"/>
        <v>5408</v>
      </c>
      <c r="C27" s="248">
        <v>333</v>
      </c>
      <c r="D27" s="248">
        <v>376</v>
      </c>
      <c r="E27" s="248">
        <v>377</v>
      </c>
      <c r="F27" s="248">
        <v>429</v>
      </c>
      <c r="G27" s="248">
        <v>454</v>
      </c>
      <c r="H27" s="248">
        <v>509</v>
      </c>
      <c r="I27" s="248">
        <v>483</v>
      </c>
      <c r="J27" s="248">
        <v>504</v>
      </c>
      <c r="K27" s="248">
        <v>473</v>
      </c>
      <c r="L27" s="248">
        <v>487</v>
      </c>
      <c r="M27" s="248">
        <v>476</v>
      </c>
      <c r="N27" s="248">
        <v>507</v>
      </c>
    </row>
    <row r="28" spans="1:14" ht="15.95" customHeight="1" x14ac:dyDescent="0.15">
      <c r="A28" s="148" t="s">
        <v>38</v>
      </c>
      <c r="B28" s="675">
        <f t="shared" si="0"/>
        <v>5640</v>
      </c>
      <c r="C28" s="248">
        <v>500</v>
      </c>
      <c r="D28" s="248">
        <v>414</v>
      </c>
      <c r="E28" s="248">
        <v>458</v>
      </c>
      <c r="F28" s="248">
        <v>401</v>
      </c>
      <c r="G28" s="248">
        <v>485</v>
      </c>
      <c r="H28" s="248">
        <v>497</v>
      </c>
      <c r="I28" s="248">
        <v>569</v>
      </c>
      <c r="J28" s="248">
        <v>518</v>
      </c>
      <c r="K28" s="248">
        <v>390</v>
      </c>
      <c r="L28" s="248">
        <v>414</v>
      </c>
      <c r="M28" s="248">
        <v>348</v>
      </c>
      <c r="N28" s="248">
        <v>646</v>
      </c>
    </row>
    <row r="29" spans="1:14" ht="15.95" customHeight="1" x14ac:dyDescent="0.15">
      <c r="A29" s="126" t="s">
        <v>39</v>
      </c>
      <c r="B29" s="675">
        <f t="shared" si="0"/>
        <v>10090</v>
      </c>
      <c r="C29" s="248">
        <v>916</v>
      </c>
      <c r="D29" s="248">
        <v>822</v>
      </c>
      <c r="E29" s="248">
        <v>851</v>
      </c>
      <c r="F29" s="248">
        <v>849</v>
      </c>
      <c r="G29" s="248">
        <v>794</v>
      </c>
      <c r="H29" s="248">
        <v>871</v>
      </c>
      <c r="I29" s="248">
        <v>896</v>
      </c>
      <c r="J29" s="248">
        <v>862</v>
      </c>
      <c r="K29" s="248">
        <v>795</v>
      </c>
      <c r="L29" s="248">
        <v>817</v>
      </c>
      <c r="M29" s="248">
        <v>824</v>
      </c>
      <c r="N29" s="248">
        <v>793</v>
      </c>
    </row>
    <row r="30" spans="1:14" ht="15.95" customHeight="1" x14ac:dyDescent="0.15">
      <c r="A30" s="124" t="s">
        <v>97</v>
      </c>
      <c r="B30" s="675">
        <f t="shared" si="0"/>
        <v>5624</v>
      </c>
      <c r="C30" s="248">
        <v>452</v>
      </c>
      <c r="D30" s="248">
        <v>432</v>
      </c>
      <c r="E30" s="248">
        <v>463</v>
      </c>
      <c r="F30" s="248">
        <v>452</v>
      </c>
      <c r="G30" s="248">
        <v>432</v>
      </c>
      <c r="H30" s="248">
        <v>481</v>
      </c>
      <c r="I30" s="248">
        <v>497</v>
      </c>
      <c r="J30" s="248">
        <v>476</v>
      </c>
      <c r="K30" s="248">
        <v>416</v>
      </c>
      <c r="L30" s="248">
        <v>457</v>
      </c>
      <c r="M30" s="248">
        <v>540</v>
      </c>
      <c r="N30" s="248">
        <v>526</v>
      </c>
    </row>
    <row r="31" spans="1:14" ht="15.95" customHeight="1" x14ac:dyDescent="0.15">
      <c r="A31" s="124" t="s">
        <v>98</v>
      </c>
      <c r="B31" s="675">
        <f t="shared" si="0"/>
        <v>4466</v>
      </c>
      <c r="C31" s="248">
        <v>464</v>
      </c>
      <c r="D31" s="248">
        <v>390</v>
      </c>
      <c r="E31" s="248">
        <v>388</v>
      </c>
      <c r="F31" s="248">
        <v>397</v>
      </c>
      <c r="G31" s="248">
        <v>362</v>
      </c>
      <c r="H31" s="248">
        <v>390</v>
      </c>
      <c r="I31" s="248">
        <v>399</v>
      </c>
      <c r="J31" s="248">
        <v>386</v>
      </c>
      <c r="K31" s="248">
        <v>379</v>
      </c>
      <c r="L31" s="248">
        <v>360</v>
      </c>
      <c r="M31" s="248">
        <v>284</v>
      </c>
      <c r="N31" s="248">
        <v>267</v>
      </c>
    </row>
    <row r="32" spans="1:14" ht="15.95" customHeight="1" x14ac:dyDescent="0.15">
      <c r="A32" s="148" t="s">
        <v>42</v>
      </c>
      <c r="B32" s="675">
        <f t="shared" si="0"/>
        <v>20280</v>
      </c>
      <c r="C32" s="248">
        <v>1357</v>
      </c>
      <c r="D32" s="248">
        <v>1497</v>
      </c>
      <c r="E32" s="248">
        <v>1644</v>
      </c>
      <c r="F32" s="248">
        <v>1813</v>
      </c>
      <c r="G32" s="248">
        <v>1975</v>
      </c>
      <c r="H32" s="248">
        <v>2117</v>
      </c>
      <c r="I32" s="248">
        <v>2076</v>
      </c>
      <c r="J32" s="248">
        <v>1888</v>
      </c>
      <c r="K32" s="248">
        <v>1723</v>
      </c>
      <c r="L32" s="248">
        <v>1552</v>
      </c>
      <c r="M32" s="248">
        <v>1393</v>
      </c>
      <c r="N32" s="248">
        <v>1245</v>
      </c>
    </row>
    <row r="33" spans="1:14" ht="15.95" customHeight="1" x14ac:dyDescent="0.15">
      <c r="A33" s="148" t="s">
        <v>43</v>
      </c>
      <c r="B33" s="675">
        <f t="shared" si="0"/>
        <v>39945</v>
      </c>
      <c r="C33" s="248">
        <v>2630</v>
      </c>
      <c r="D33" s="248">
        <v>3125</v>
      </c>
      <c r="E33" s="248">
        <v>3280</v>
      </c>
      <c r="F33" s="248">
        <v>4555</v>
      </c>
      <c r="G33" s="248">
        <v>4315</v>
      </c>
      <c r="H33" s="248">
        <v>4140</v>
      </c>
      <c r="I33" s="248">
        <v>3590</v>
      </c>
      <c r="J33" s="248">
        <v>3375</v>
      </c>
      <c r="K33" s="248">
        <v>3090</v>
      </c>
      <c r="L33" s="248">
        <v>2735</v>
      </c>
      <c r="M33" s="248">
        <v>2480</v>
      </c>
      <c r="N33" s="248">
        <v>2630</v>
      </c>
    </row>
    <row r="34" spans="1:14" ht="15.95" customHeight="1" x14ac:dyDescent="0.15">
      <c r="A34" s="126" t="s">
        <v>44</v>
      </c>
      <c r="B34" s="675">
        <f t="shared" si="0"/>
        <v>0</v>
      </c>
      <c r="C34" s="248">
        <v>0</v>
      </c>
      <c r="D34" s="248">
        <v>0</v>
      </c>
      <c r="E34" s="248">
        <v>0</v>
      </c>
      <c r="F34" s="248">
        <v>0</v>
      </c>
      <c r="G34" s="248">
        <v>0</v>
      </c>
      <c r="H34" s="248">
        <v>0</v>
      </c>
      <c r="I34" s="248">
        <v>0</v>
      </c>
      <c r="J34" s="248">
        <v>0</v>
      </c>
      <c r="K34" s="248">
        <v>0</v>
      </c>
      <c r="L34" s="248">
        <v>0</v>
      </c>
      <c r="M34" s="248">
        <v>0</v>
      </c>
      <c r="N34" s="248">
        <v>0</v>
      </c>
    </row>
    <row r="35" spans="1:14" ht="15.95" customHeight="1" x14ac:dyDescent="0.15">
      <c r="A35" s="126" t="s">
        <v>45</v>
      </c>
      <c r="B35" s="675">
        <f t="shared" si="0"/>
        <v>0</v>
      </c>
      <c r="C35" s="248">
        <v>0</v>
      </c>
      <c r="D35" s="248">
        <v>0</v>
      </c>
      <c r="E35" s="248">
        <v>0</v>
      </c>
      <c r="F35" s="248">
        <v>0</v>
      </c>
      <c r="G35" s="248">
        <v>0</v>
      </c>
      <c r="H35" s="248">
        <v>0</v>
      </c>
      <c r="I35" s="248">
        <v>0</v>
      </c>
      <c r="J35" s="248">
        <v>0</v>
      </c>
      <c r="K35" s="248">
        <v>0</v>
      </c>
      <c r="L35" s="248">
        <v>0</v>
      </c>
      <c r="M35" s="248">
        <v>0</v>
      </c>
      <c r="N35" s="248">
        <v>0</v>
      </c>
    </row>
    <row r="36" spans="1:14" ht="15.95" customHeight="1" x14ac:dyDescent="0.15">
      <c r="A36" s="126" t="s">
        <v>46</v>
      </c>
      <c r="B36" s="675">
        <f t="shared" si="0"/>
        <v>0</v>
      </c>
      <c r="C36" s="248">
        <v>0</v>
      </c>
      <c r="D36" s="248">
        <v>0</v>
      </c>
      <c r="E36" s="248">
        <v>0</v>
      </c>
      <c r="F36" s="248">
        <v>0</v>
      </c>
      <c r="G36" s="248">
        <v>0</v>
      </c>
      <c r="H36" s="248">
        <v>0</v>
      </c>
      <c r="I36" s="248">
        <v>0</v>
      </c>
      <c r="J36" s="248">
        <v>0</v>
      </c>
      <c r="K36" s="248">
        <v>0</v>
      </c>
      <c r="L36" s="248">
        <v>0</v>
      </c>
      <c r="M36" s="248">
        <v>0</v>
      </c>
      <c r="N36" s="248">
        <v>0</v>
      </c>
    </row>
    <row r="37" spans="1:14" ht="15.95" customHeight="1" thickBot="1" x14ac:dyDescent="0.2">
      <c r="A37" s="150" t="s">
        <v>47</v>
      </c>
      <c r="B37" s="676">
        <f t="shared" si="0"/>
        <v>0</v>
      </c>
      <c r="C37" s="249">
        <v>0</v>
      </c>
      <c r="D37" s="249">
        <v>0</v>
      </c>
      <c r="E37" s="249">
        <v>0</v>
      </c>
      <c r="F37" s="249">
        <v>0</v>
      </c>
      <c r="G37" s="249">
        <v>0</v>
      </c>
      <c r="H37" s="249">
        <v>0</v>
      </c>
      <c r="I37" s="249">
        <v>0</v>
      </c>
      <c r="J37" s="249">
        <v>0</v>
      </c>
      <c r="K37" s="249">
        <v>0</v>
      </c>
      <c r="L37" s="249">
        <v>0</v>
      </c>
      <c r="M37" s="249">
        <v>0</v>
      </c>
      <c r="N37" s="249">
        <v>0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Hoja70">
    <tabColor theme="9" tint="0.59999389629810485"/>
  </sheetPr>
  <dimension ref="A4:P54"/>
  <sheetViews>
    <sheetView showGridLines="0" topLeftCell="A4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473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9" t="s">
        <v>218</v>
      </c>
      <c r="B5" s="232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3"/>
      <c r="P5" s="883"/>
    </row>
    <row r="6" spans="1:16" ht="6" customHeight="1" thickBot="1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  <c r="O7" s="152"/>
      <c r="P7" s="152"/>
    </row>
    <row r="8" spans="1:16" ht="18" customHeight="1" x14ac:dyDescent="0.15">
      <c r="A8" s="680" t="s">
        <v>87</v>
      </c>
      <c r="B8" s="683">
        <f t="shared" ref="B8:B37" si="0">SUM(C8:N8)</f>
        <v>4021.2753660604235</v>
      </c>
      <c r="C8" s="683">
        <f t="shared" ref="C8:N8" si="1">(C9+C10+C11+C12+C13+C17+C18+C19+C20+C21+C22+C23+C24+C25+C26+C27+C28+C29+C32+C33+C34+C35+C36+C37)</f>
        <v>287.65026530815709</v>
      </c>
      <c r="D8" s="683">
        <f t="shared" si="1"/>
        <v>317.62566797399995</v>
      </c>
      <c r="E8" s="683">
        <f t="shared" si="1"/>
        <v>333.1030346732673</v>
      </c>
      <c r="F8" s="683">
        <f t="shared" si="1"/>
        <v>385.20437912</v>
      </c>
      <c r="G8" s="683">
        <f t="shared" si="1"/>
        <v>384.77203048499996</v>
      </c>
      <c r="H8" s="683">
        <f t="shared" si="1"/>
        <v>398.34695239999996</v>
      </c>
      <c r="I8" s="683">
        <f t="shared" si="1"/>
        <v>366.18106950000004</v>
      </c>
      <c r="J8" s="683">
        <f t="shared" si="1"/>
        <v>340.97813529999996</v>
      </c>
      <c r="K8" s="683">
        <f t="shared" si="1"/>
        <v>315.6131115</v>
      </c>
      <c r="L8" s="683">
        <f t="shared" si="1"/>
        <v>297.01906749999995</v>
      </c>
      <c r="M8" s="683">
        <f t="shared" si="1"/>
        <v>284.89509999999996</v>
      </c>
      <c r="N8" s="683">
        <f t="shared" si="1"/>
        <v>309.88655229999995</v>
      </c>
    </row>
    <row r="9" spans="1:16" ht="15.95" customHeight="1" x14ac:dyDescent="0.15">
      <c r="A9" s="148" t="s">
        <v>19</v>
      </c>
      <c r="B9" s="684">
        <f t="shared" si="0"/>
        <v>0</v>
      </c>
      <c r="C9" s="248">
        <v>0</v>
      </c>
      <c r="D9" s="248">
        <v>0</v>
      </c>
      <c r="E9" s="248">
        <v>0</v>
      </c>
      <c r="F9" s="248">
        <v>0</v>
      </c>
      <c r="G9" s="248">
        <v>0</v>
      </c>
      <c r="H9" s="248">
        <v>0</v>
      </c>
      <c r="I9" s="248">
        <v>0</v>
      </c>
      <c r="J9" s="248">
        <v>0</v>
      </c>
      <c r="K9" s="248">
        <v>0</v>
      </c>
      <c r="L9" s="248">
        <v>0</v>
      </c>
      <c r="M9" s="248">
        <v>0</v>
      </c>
      <c r="N9" s="248">
        <v>0</v>
      </c>
      <c r="O9" s="154"/>
    </row>
    <row r="10" spans="1:16" ht="15.95" customHeight="1" x14ac:dyDescent="0.15">
      <c r="A10" s="148" t="s">
        <v>20</v>
      </c>
      <c r="B10" s="684">
        <f t="shared" si="0"/>
        <v>0</v>
      </c>
      <c r="C10" s="248">
        <v>0</v>
      </c>
      <c r="D10" s="248">
        <v>0</v>
      </c>
      <c r="E10" s="248">
        <v>0</v>
      </c>
      <c r="F10" s="248">
        <v>0</v>
      </c>
      <c r="G10" s="248">
        <v>0</v>
      </c>
      <c r="H10" s="248">
        <v>0</v>
      </c>
      <c r="I10" s="248">
        <v>0</v>
      </c>
      <c r="J10" s="248">
        <v>0</v>
      </c>
      <c r="K10" s="248">
        <v>0</v>
      </c>
      <c r="L10" s="248">
        <v>0</v>
      </c>
      <c r="M10" s="248">
        <v>0</v>
      </c>
      <c r="N10" s="248">
        <v>0</v>
      </c>
    </row>
    <row r="11" spans="1:16" ht="15.95" customHeight="1" x14ac:dyDescent="0.15">
      <c r="A11" s="148" t="s">
        <v>21</v>
      </c>
      <c r="B11" s="684">
        <f t="shared" si="0"/>
        <v>0</v>
      </c>
      <c r="C11" s="248">
        <v>0</v>
      </c>
      <c r="D11" s="248">
        <v>0</v>
      </c>
      <c r="E11" s="248">
        <v>0</v>
      </c>
      <c r="F11" s="248">
        <v>0</v>
      </c>
      <c r="G11" s="248">
        <v>0</v>
      </c>
      <c r="H11" s="248">
        <v>0</v>
      </c>
      <c r="I11" s="248">
        <v>0</v>
      </c>
      <c r="J11" s="248">
        <v>0</v>
      </c>
      <c r="K11" s="248">
        <v>0</v>
      </c>
      <c r="L11" s="248">
        <v>0</v>
      </c>
      <c r="M11" s="248">
        <v>0</v>
      </c>
      <c r="N11" s="248">
        <v>0</v>
      </c>
    </row>
    <row r="12" spans="1:16" ht="15.95" customHeight="1" x14ac:dyDescent="0.15">
      <c r="A12" s="126" t="s">
        <v>22</v>
      </c>
      <c r="B12" s="684">
        <f t="shared" si="0"/>
        <v>0</v>
      </c>
      <c r="C12" s="248">
        <v>0</v>
      </c>
      <c r="D12" s="248">
        <v>0</v>
      </c>
      <c r="E12" s="248">
        <v>0</v>
      </c>
      <c r="F12" s="248">
        <v>0</v>
      </c>
      <c r="G12" s="248">
        <v>0</v>
      </c>
      <c r="H12" s="248">
        <v>0</v>
      </c>
      <c r="I12" s="248">
        <v>0</v>
      </c>
      <c r="J12" s="248">
        <v>0</v>
      </c>
      <c r="K12" s="248">
        <v>0</v>
      </c>
      <c r="L12" s="248">
        <v>0</v>
      </c>
      <c r="M12" s="248">
        <v>0</v>
      </c>
      <c r="N12" s="248">
        <v>0</v>
      </c>
    </row>
    <row r="13" spans="1:16" ht="15.95" customHeight="1" x14ac:dyDescent="0.15">
      <c r="A13" s="126" t="s">
        <v>23</v>
      </c>
      <c r="B13" s="684">
        <f t="shared" si="0"/>
        <v>0</v>
      </c>
      <c r="C13" s="248">
        <v>0</v>
      </c>
      <c r="D13" s="248">
        <v>0</v>
      </c>
      <c r="E13" s="248">
        <v>0</v>
      </c>
      <c r="F13" s="248">
        <v>0</v>
      </c>
      <c r="G13" s="248">
        <v>0</v>
      </c>
      <c r="H13" s="248">
        <v>0</v>
      </c>
      <c r="I13" s="248">
        <v>0</v>
      </c>
      <c r="J13" s="248">
        <v>0</v>
      </c>
      <c r="K13" s="248">
        <v>0</v>
      </c>
      <c r="L13" s="248">
        <v>0</v>
      </c>
      <c r="M13" s="248">
        <v>0</v>
      </c>
      <c r="N13" s="248">
        <v>0</v>
      </c>
    </row>
    <row r="14" spans="1:16" ht="15.95" customHeight="1" x14ac:dyDescent="0.15">
      <c r="A14" s="124" t="s">
        <v>94</v>
      </c>
      <c r="B14" s="684">
        <f t="shared" si="0"/>
        <v>0</v>
      </c>
      <c r="C14" s="248">
        <v>0</v>
      </c>
      <c r="D14" s="248">
        <v>0</v>
      </c>
      <c r="E14" s="248">
        <v>0</v>
      </c>
      <c r="F14" s="248">
        <v>0</v>
      </c>
      <c r="G14" s="248">
        <v>0</v>
      </c>
      <c r="H14" s="248">
        <v>0</v>
      </c>
      <c r="I14" s="248">
        <v>0</v>
      </c>
      <c r="J14" s="248">
        <v>0</v>
      </c>
      <c r="K14" s="248">
        <v>0</v>
      </c>
      <c r="L14" s="248">
        <v>0</v>
      </c>
      <c r="M14" s="248">
        <v>0</v>
      </c>
      <c r="N14" s="248">
        <v>0</v>
      </c>
    </row>
    <row r="15" spans="1:16" ht="15.95" customHeight="1" x14ac:dyDescent="0.15">
      <c r="A15" s="124" t="s">
        <v>95</v>
      </c>
      <c r="B15" s="684">
        <f t="shared" si="0"/>
        <v>0</v>
      </c>
      <c r="C15" s="248">
        <v>0</v>
      </c>
      <c r="D15" s="248">
        <v>0</v>
      </c>
      <c r="E15" s="248">
        <v>0</v>
      </c>
      <c r="F15" s="248">
        <v>0</v>
      </c>
      <c r="G15" s="248">
        <v>0</v>
      </c>
      <c r="H15" s="248">
        <v>0</v>
      </c>
      <c r="I15" s="248">
        <v>0</v>
      </c>
      <c r="J15" s="248">
        <v>0</v>
      </c>
      <c r="K15" s="248">
        <v>0</v>
      </c>
      <c r="L15" s="248">
        <v>0</v>
      </c>
      <c r="M15" s="248">
        <v>0</v>
      </c>
      <c r="N15" s="248">
        <v>0</v>
      </c>
    </row>
    <row r="16" spans="1:16" ht="15.95" customHeight="1" x14ac:dyDescent="0.15">
      <c r="A16" s="124" t="s">
        <v>96</v>
      </c>
      <c r="B16" s="684">
        <f t="shared" si="0"/>
        <v>0</v>
      </c>
      <c r="C16" s="248">
        <v>0</v>
      </c>
      <c r="D16" s="248">
        <v>0</v>
      </c>
      <c r="E16" s="248">
        <v>0</v>
      </c>
      <c r="F16" s="248">
        <v>0</v>
      </c>
      <c r="G16" s="248">
        <v>0</v>
      </c>
      <c r="H16" s="248">
        <v>0</v>
      </c>
      <c r="I16" s="248">
        <v>0</v>
      </c>
      <c r="J16" s="248">
        <v>0</v>
      </c>
      <c r="K16" s="248">
        <v>0</v>
      </c>
      <c r="L16" s="248">
        <v>0</v>
      </c>
      <c r="M16" s="248">
        <v>0</v>
      </c>
      <c r="N16" s="248">
        <v>0</v>
      </c>
    </row>
    <row r="17" spans="1:14" ht="15.95" customHeight="1" x14ac:dyDescent="0.15">
      <c r="A17" s="148" t="s">
        <v>27</v>
      </c>
      <c r="B17" s="684">
        <f t="shared" si="0"/>
        <v>0</v>
      </c>
      <c r="C17" s="248">
        <v>0</v>
      </c>
      <c r="D17" s="248">
        <v>0</v>
      </c>
      <c r="E17" s="248">
        <v>0</v>
      </c>
      <c r="F17" s="248">
        <v>0</v>
      </c>
      <c r="G17" s="248">
        <v>0</v>
      </c>
      <c r="H17" s="248">
        <v>0</v>
      </c>
      <c r="I17" s="248">
        <v>0</v>
      </c>
      <c r="J17" s="248">
        <v>0</v>
      </c>
      <c r="K17" s="248">
        <v>0</v>
      </c>
      <c r="L17" s="248">
        <v>0</v>
      </c>
      <c r="M17" s="248">
        <v>0</v>
      </c>
      <c r="N17" s="248">
        <v>0</v>
      </c>
    </row>
    <row r="18" spans="1:14" ht="15.95" customHeight="1" x14ac:dyDescent="0.15">
      <c r="A18" s="126" t="s">
        <v>28</v>
      </c>
      <c r="B18" s="684">
        <f t="shared" si="0"/>
        <v>0</v>
      </c>
      <c r="C18" s="248">
        <v>0</v>
      </c>
      <c r="D18" s="248">
        <v>0</v>
      </c>
      <c r="E18" s="248">
        <v>0</v>
      </c>
      <c r="F18" s="248">
        <v>0</v>
      </c>
      <c r="G18" s="248">
        <v>0</v>
      </c>
      <c r="H18" s="248">
        <v>0</v>
      </c>
      <c r="I18" s="248">
        <v>0</v>
      </c>
      <c r="J18" s="248">
        <v>0</v>
      </c>
      <c r="K18" s="248">
        <v>0</v>
      </c>
      <c r="L18" s="248">
        <v>0</v>
      </c>
      <c r="M18" s="248">
        <v>0</v>
      </c>
      <c r="N18" s="248">
        <v>0</v>
      </c>
    </row>
    <row r="19" spans="1:14" ht="15.95" customHeight="1" x14ac:dyDescent="0.15">
      <c r="A19" s="126" t="s">
        <v>29</v>
      </c>
      <c r="B19" s="684">
        <f t="shared" si="0"/>
        <v>68.453325000000007</v>
      </c>
      <c r="C19" s="248">
        <v>5.5929150000000005</v>
      </c>
      <c r="D19" s="248">
        <v>6.1965450000000004</v>
      </c>
      <c r="E19" s="248">
        <v>6.3263250000000006</v>
      </c>
      <c r="F19" s="248">
        <v>5.1963749999999997</v>
      </c>
      <c r="G19" s="248">
        <v>3.8799000000000001</v>
      </c>
      <c r="H19" s="248">
        <v>6.3040500000000002</v>
      </c>
      <c r="I19" s="248">
        <v>8.0629650000000002</v>
      </c>
      <c r="J19" s="248">
        <v>5.2861500000000001</v>
      </c>
      <c r="K19" s="248">
        <v>5.1273</v>
      </c>
      <c r="L19" s="248">
        <v>5.8014000000000001</v>
      </c>
      <c r="M19" s="248">
        <v>4.7425499999999996</v>
      </c>
      <c r="N19" s="248">
        <v>5.9368499999999997</v>
      </c>
    </row>
    <row r="20" spans="1:14" ht="15.95" customHeight="1" x14ac:dyDescent="0.15">
      <c r="A20" s="148" t="s">
        <v>30</v>
      </c>
      <c r="B20" s="684">
        <f t="shared" si="0"/>
        <v>0</v>
      </c>
      <c r="C20" s="248">
        <v>0</v>
      </c>
      <c r="D20" s="248">
        <v>0</v>
      </c>
      <c r="E20" s="248">
        <v>0</v>
      </c>
      <c r="F20" s="248">
        <v>0</v>
      </c>
      <c r="G20" s="248">
        <v>0</v>
      </c>
      <c r="H20" s="248">
        <v>0</v>
      </c>
      <c r="I20" s="248">
        <v>0</v>
      </c>
      <c r="J20" s="248">
        <v>0</v>
      </c>
      <c r="K20" s="248">
        <v>0</v>
      </c>
      <c r="L20" s="248">
        <v>0</v>
      </c>
      <c r="M20" s="248">
        <v>0</v>
      </c>
      <c r="N20" s="248">
        <v>0</v>
      </c>
    </row>
    <row r="21" spans="1:14" ht="15.95" customHeight="1" x14ac:dyDescent="0.15">
      <c r="A21" s="148" t="s">
        <v>31</v>
      </c>
      <c r="B21" s="684">
        <f t="shared" si="0"/>
        <v>0</v>
      </c>
      <c r="C21" s="248">
        <v>0</v>
      </c>
      <c r="D21" s="248">
        <v>0</v>
      </c>
      <c r="E21" s="248">
        <v>0</v>
      </c>
      <c r="F21" s="248">
        <v>0</v>
      </c>
      <c r="G21" s="248">
        <v>0</v>
      </c>
      <c r="H21" s="248">
        <v>0</v>
      </c>
      <c r="I21" s="248">
        <v>0</v>
      </c>
      <c r="J21" s="248">
        <v>0</v>
      </c>
      <c r="K21" s="248">
        <v>0</v>
      </c>
      <c r="L21" s="248">
        <v>0</v>
      </c>
      <c r="M21" s="248">
        <v>0</v>
      </c>
      <c r="N21" s="248">
        <v>0</v>
      </c>
    </row>
    <row r="22" spans="1:14" ht="15.95" customHeight="1" x14ac:dyDescent="0.15">
      <c r="A22" s="148" t="s">
        <v>32</v>
      </c>
      <c r="B22" s="684">
        <f t="shared" si="0"/>
        <v>129.9974803682673</v>
      </c>
      <c r="C22" s="248">
        <v>5.9689800000000011</v>
      </c>
      <c r="D22" s="248">
        <v>5.7316099999999999</v>
      </c>
      <c r="E22" s="248">
        <v>8.5395326732673276</v>
      </c>
      <c r="F22" s="248">
        <v>11.149814410000001</v>
      </c>
      <c r="G22" s="248">
        <v>11.942130485</v>
      </c>
      <c r="H22" s="248">
        <v>20.510100000000001</v>
      </c>
      <c r="I22" s="248">
        <v>14.123236500000001</v>
      </c>
      <c r="J22" s="248">
        <v>11.245994999999999</v>
      </c>
      <c r="K22" s="248">
        <v>7.9490115000000001</v>
      </c>
      <c r="L22" s="248">
        <v>8.2785375000000005</v>
      </c>
      <c r="M22" s="248">
        <v>9.6483100000000004</v>
      </c>
      <c r="N22" s="248">
        <v>14.910222299999999</v>
      </c>
    </row>
    <row r="23" spans="1:14" ht="15.95" customHeight="1" x14ac:dyDescent="0.15">
      <c r="A23" s="148" t="s">
        <v>33</v>
      </c>
      <c r="B23" s="684">
        <f t="shared" si="0"/>
        <v>256.83930000000004</v>
      </c>
      <c r="C23" s="248">
        <v>23.559750000000005</v>
      </c>
      <c r="D23" s="248">
        <v>20.580750000000005</v>
      </c>
      <c r="E23" s="248">
        <v>20.331450000000007</v>
      </c>
      <c r="F23" s="248">
        <v>17.458649999999999</v>
      </c>
      <c r="G23" s="248">
        <v>19.225799999999996</v>
      </c>
      <c r="H23" s="248">
        <v>21.26745</v>
      </c>
      <c r="I23" s="248">
        <v>21.236849999999997</v>
      </c>
      <c r="J23" s="248">
        <v>21.745799999999999</v>
      </c>
      <c r="K23" s="248">
        <v>22.277249999999995</v>
      </c>
      <c r="L23" s="248">
        <v>21.186899999999998</v>
      </c>
      <c r="M23" s="248">
        <v>22.546800000000001</v>
      </c>
      <c r="N23" s="248">
        <v>25.421850000000006</v>
      </c>
    </row>
    <row r="24" spans="1:14" ht="15.95" customHeight="1" x14ac:dyDescent="0.15">
      <c r="A24" s="148" t="s">
        <v>34</v>
      </c>
      <c r="B24" s="684">
        <f t="shared" si="0"/>
        <v>248.480073</v>
      </c>
      <c r="C24" s="248">
        <v>17.613949999999999</v>
      </c>
      <c r="D24" s="248">
        <v>19.645800000000001</v>
      </c>
      <c r="E24" s="248">
        <v>19.364877</v>
      </c>
      <c r="F24" s="248">
        <v>19.1493</v>
      </c>
      <c r="G24" s="248">
        <v>21.064699999999998</v>
      </c>
      <c r="H24" s="248">
        <v>22.117999999999999</v>
      </c>
      <c r="I24" s="248">
        <v>19.212246</v>
      </c>
      <c r="J24" s="248">
        <v>19.3218</v>
      </c>
      <c r="K24" s="248">
        <v>19.640999999999998</v>
      </c>
      <c r="L24" s="248">
        <v>22.753799999999998</v>
      </c>
      <c r="M24" s="248">
        <v>23.963999999999999</v>
      </c>
      <c r="N24" s="248">
        <v>24.630600000000001</v>
      </c>
    </row>
    <row r="25" spans="1:14" ht="15.95" customHeight="1" x14ac:dyDescent="0.15">
      <c r="A25" s="126" t="s">
        <v>35</v>
      </c>
      <c r="B25" s="684">
        <f t="shared" si="0"/>
        <v>461.2183</v>
      </c>
      <c r="C25" s="248">
        <v>38.932500000000005</v>
      </c>
      <c r="D25" s="248">
        <v>42.801200000000009</v>
      </c>
      <c r="E25" s="248">
        <v>40.813500000000005</v>
      </c>
      <c r="F25" s="248">
        <v>37.542000000000002</v>
      </c>
      <c r="G25" s="248">
        <v>37.835000000000001</v>
      </c>
      <c r="H25" s="248">
        <v>34.230000000000004</v>
      </c>
      <c r="I25" s="248">
        <v>35.455000000000005</v>
      </c>
      <c r="J25" s="248">
        <v>36.5914</v>
      </c>
      <c r="K25" s="248">
        <v>37.061900000000001</v>
      </c>
      <c r="L25" s="248">
        <v>38.445400000000006</v>
      </c>
      <c r="M25" s="248">
        <v>40.061400000000006</v>
      </c>
      <c r="N25" s="248">
        <v>41.448999999999998</v>
      </c>
    </row>
    <row r="26" spans="1:14" ht="15.95" customHeight="1" x14ac:dyDescent="0.15">
      <c r="A26" s="148" t="s">
        <v>36</v>
      </c>
      <c r="B26" s="684">
        <f t="shared" si="0"/>
        <v>63.381679924000004</v>
      </c>
      <c r="C26" s="248">
        <v>5.0841620000000001</v>
      </c>
      <c r="D26" s="248">
        <v>5.2858129739999997</v>
      </c>
      <c r="E26" s="248">
        <v>5.4657499999999999</v>
      </c>
      <c r="F26" s="248">
        <v>4.6440633499999997</v>
      </c>
      <c r="G26" s="248">
        <v>4.0212000000000003</v>
      </c>
      <c r="H26" s="248">
        <v>5.4639692999999996</v>
      </c>
      <c r="I26" s="248">
        <v>5.2458720000000003</v>
      </c>
      <c r="J26" s="248">
        <v>4.8784703</v>
      </c>
      <c r="K26" s="248">
        <v>4.8337000000000003</v>
      </c>
      <c r="L26" s="248">
        <v>5.6247999999999996</v>
      </c>
      <c r="M26" s="248">
        <v>5.9012000000000002</v>
      </c>
      <c r="N26" s="248">
        <v>6.9326800000000004</v>
      </c>
    </row>
    <row r="27" spans="1:14" ht="15.95" customHeight="1" x14ac:dyDescent="0.15">
      <c r="A27" s="148" t="s">
        <v>37</v>
      </c>
      <c r="B27" s="684">
        <f t="shared" si="0"/>
        <v>153.44805076815709</v>
      </c>
      <c r="C27" s="248">
        <v>9.7832583081571016</v>
      </c>
      <c r="D27" s="248">
        <v>10.935450000000001</v>
      </c>
      <c r="E27" s="248">
        <v>10.993499999999999</v>
      </c>
      <c r="F27" s="248">
        <v>11.673879359999999</v>
      </c>
      <c r="G27" s="248">
        <v>12.42</v>
      </c>
      <c r="H27" s="248">
        <v>14.3569631</v>
      </c>
      <c r="I27" s="248">
        <v>14.112</v>
      </c>
      <c r="J27" s="248">
        <v>13.9815</v>
      </c>
      <c r="K27" s="248">
        <v>13.662000000000001</v>
      </c>
      <c r="L27" s="248">
        <v>13.093999999999999</v>
      </c>
      <c r="M27" s="248">
        <v>13.760999999999999</v>
      </c>
      <c r="N27" s="248">
        <v>14.6745</v>
      </c>
    </row>
    <row r="28" spans="1:14" ht="15.95" customHeight="1" x14ac:dyDescent="0.15">
      <c r="A28" s="148" t="s">
        <v>38</v>
      </c>
      <c r="B28" s="684">
        <f t="shared" si="0"/>
        <v>158.01255</v>
      </c>
      <c r="C28" s="248">
        <v>13.797000000000001</v>
      </c>
      <c r="D28" s="248">
        <v>11.52045</v>
      </c>
      <c r="E28" s="248">
        <v>12.933450000000001</v>
      </c>
      <c r="F28" s="248">
        <v>11.527200000000001</v>
      </c>
      <c r="G28" s="248">
        <v>13.869899999999999</v>
      </c>
      <c r="H28" s="248">
        <v>14.41755</v>
      </c>
      <c r="I28" s="248">
        <v>15.951150000000002</v>
      </c>
      <c r="J28" s="248">
        <v>14.359950000000001</v>
      </c>
      <c r="K28" s="248">
        <v>10.62405</v>
      </c>
      <c r="L28" s="248">
        <v>11.343150000000001</v>
      </c>
      <c r="M28" s="248">
        <v>9.4963500000000014</v>
      </c>
      <c r="N28" s="248">
        <v>18.172350000000002</v>
      </c>
    </row>
    <row r="29" spans="1:14" ht="15.95" customHeight="1" x14ac:dyDescent="0.15">
      <c r="A29" s="126" t="s">
        <v>39</v>
      </c>
      <c r="B29" s="684">
        <f t="shared" si="0"/>
        <v>278.84900699999997</v>
      </c>
      <c r="C29" s="248">
        <v>25.355499999999999</v>
      </c>
      <c r="D29" s="248">
        <v>23.723199999999999</v>
      </c>
      <c r="E29" s="248">
        <v>23.940550000000002</v>
      </c>
      <c r="F29" s="248">
        <v>24.148197000000003</v>
      </c>
      <c r="G29" s="248">
        <v>23.590600000000002</v>
      </c>
      <c r="H29" s="248">
        <v>24.56157</v>
      </c>
      <c r="I29" s="248">
        <v>24.914000000000001</v>
      </c>
      <c r="J29" s="248">
        <v>23.855269999999997</v>
      </c>
      <c r="K29" s="248">
        <v>21.750799999999998</v>
      </c>
      <c r="L29" s="248">
        <v>21.844479999999997</v>
      </c>
      <c r="M29" s="248">
        <v>20.687840000000001</v>
      </c>
      <c r="N29" s="248">
        <v>20.476999999999997</v>
      </c>
    </row>
    <row r="30" spans="1:14" ht="15.95" customHeight="1" x14ac:dyDescent="0.15">
      <c r="A30" s="124" t="s">
        <v>97</v>
      </c>
      <c r="B30" s="684">
        <f t="shared" si="0"/>
        <v>142.35718000000003</v>
      </c>
      <c r="C30" s="248">
        <v>12.1341</v>
      </c>
      <c r="D30" s="248">
        <v>11.855399999999999</v>
      </c>
      <c r="E30" s="248">
        <v>12.045970000000001</v>
      </c>
      <c r="F30" s="248">
        <v>12.013870000000001</v>
      </c>
      <c r="G30" s="248">
        <v>11.8482</v>
      </c>
      <c r="H30" s="248">
        <v>12.495469999999999</v>
      </c>
      <c r="I30" s="248">
        <v>12.68</v>
      </c>
      <c r="J30" s="248">
        <v>12.10947</v>
      </c>
      <c r="K30" s="248">
        <v>10.202999999999999</v>
      </c>
      <c r="L30" s="248">
        <v>10.657999999999999</v>
      </c>
      <c r="M30" s="248">
        <v>12.1647</v>
      </c>
      <c r="N30" s="248">
        <v>12.148999999999999</v>
      </c>
    </row>
    <row r="31" spans="1:14" ht="15.95" customHeight="1" x14ac:dyDescent="0.15">
      <c r="A31" s="124" t="s">
        <v>98</v>
      </c>
      <c r="B31" s="684">
        <f t="shared" si="0"/>
        <v>136.491827</v>
      </c>
      <c r="C31" s="248">
        <v>13.221399999999999</v>
      </c>
      <c r="D31" s="248">
        <v>11.867800000000001</v>
      </c>
      <c r="E31" s="248">
        <v>11.894579999999999</v>
      </c>
      <c r="F31" s="248">
        <v>12.134327000000001</v>
      </c>
      <c r="G31" s="248">
        <v>11.7424</v>
      </c>
      <c r="H31" s="248">
        <v>12.0661</v>
      </c>
      <c r="I31" s="248">
        <v>12.234</v>
      </c>
      <c r="J31" s="248">
        <v>11.745799999999999</v>
      </c>
      <c r="K31" s="248">
        <v>11.547800000000001</v>
      </c>
      <c r="L31" s="248">
        <v>11.18648</v>
      </c>
      <c r="M31" s="248">
        <v>8.5231399999999997</v>
      </c>
      <c r="N31" s="248">
        <v>8.3279999999999994</v>
      </c>
    </row>
    <row r="32" spans="1:14" ht="15.95" customHeight="1" x14ac:dyDescent="0.15">
      <c r="A32" s="148" t="s">
        <v>42</v>
      </c>
      <c r="B32" s="684">
        <f t="shared" si="0"/>
        <v>619.43309999999985</v>
      </c>
      <c r="C32" s="248">
        <v>41.132249999999992</v>
      </c>
      <c r="D32" s="248">
        <v>45.73484999999998</v>
      </c>
      <c r="E32" s="248">
        <v>50.219099999999983</v>
      </c>
      <c r="F32" s="248">
        <v>55.584900000000005</v>
      </c>
      <c r="G32" s="248">
        <v>61.012799999999991</v>
      </c>
      <c r="H32" s="248">
        <v>64.932299999999998</v>
      </c>
      <c r="I32" s="248">
        <v>63.717750000000002</v>
      </c>
      <c r="J32" s="248">
        <v>58.09679999999998</v>
      </c>
      <c r="K32" s="248">
        <v>52.766100000000009</v>
      </c>
      <c r="L32" s="248">
        <v>47.159099999999974</v>
      </c>
      <c r="M32" s="248">
        <v>41.740650000000002</v>
      </c>
      <c r="N32" s="248">
        <v>37.33649999999998</v>
      </c>
    </row>
    <row r="33" spans="1:14" ht="15.95" customHeight="1" x14ac:dyDescent="0.15">
      <c r="A33" s="148" t="s">
        <v>43</v>
      </c>
      <c r="B33" s="684">
        <f t="shared" si="0"/>
        <v>1583.1625000000001</v>
      </c>
      <c r="C33" s="248">
        <v>100.83</v>
      </c>
      <c r="D33" s="248">
        <v>125.46999999999998</v>
      </c>
      <c r="E33" s="248">
        <v>134.17500000000001</v>
      </c>
      <c r="F33" s="248">
        <v>187.12999999999997</v>
      </c>
      <c r="G33" s="248">
        <v>175.91</v>
      </c>
      <c r="H33" s="248">
        <v>170.185</v>
      </c>
      <c r="I33" s="248">
        <v>144.15</v>
      </c>
      <c r="J33" s="248">
        <v>131.61500000000001</v>
      </c>
      <c r="K33" s="248">
        <v>119.92</v>
      </c>
      <c r="L33" s="248">
        <v>101.48749999999998</v>
      </c>
      <c r="M33" s="248">
        <v>92.344999999999985</v>
      </c>
      <c r="N33" s="248">
        <v>99.944999999999993</v>
      </c>
    </row>
    <row r="34" spans="1:14" ht="15.95" customHeight="1" x14ac:dyDescent="0.15">
      <c r="A34" s="126" t="s">
        <v>44</v>
      </c>
      <c r="B34" s="684">
        <f t="shared" si="0"/>
        <v>0</v>
      </c>
      <c r="C34" s="248">
        <v>0</v>
      </c>
      <c r="D34" s="248">
        <v>0</v>
      </c>
      <c r="E34" s="248">
        <v>0</v>
      </c>
      <c r="F34" s="248">
        <v>0</v>
      </c>
      <c r="G34" s="248">
        <v>0</v>
      </c>
      <c r="H34" s="248">
        <v>0</v>
      </c>
      <c r="I34" s="248">
        <v>0</v>
      </c>
      <c r="J34" s="248">
        <v>0</v>
      </c>
      <c r="K34" s="248">
        <v>0</v>
      </c>
      <c r="L34" s="248">
        <v>0</v>
      </c>
      <c r="M34" s="248">
        <v>0</v>
      </c>
      <c r="N34" s="248">
        <v>0</v>
      </c>
    </row>
    <row r="35" spans="1:14" ht="15.95" customHeight="1" x14ac:dyDescent="0.15">
      <c r="A35" s="126" t="s">
        <v>45</v>
      </c>
      <c r="B35" s="684">
        <f t="shared" si="0"/>
        <v>0</v>
      </c>
      <c r="C35" s="248">
        <v>0</v>
      </c>
      <c r="D35" s="248">
        <v>0</v>
      </c>
      <c r="E35" s="248">
        <v>0</v>
      </c>
      <c r="F35" s="248">
        <v>0</v>
      </c>
      <c r="G35" s="248">
        <v>0</v>
      </c>
      <c r="H35" s="248">
        <v>0</v>
      </c>
      <c r="I35" s="248">
        <v>0</v>
      </c>
      <c r="J35" s="248">
        <v>0</v>
      </c>
      <c r="K35" s="248">
        <v>0</v>
      </c>
      <c r="L35" s="248">
        <v>0</v>
      </c>
      <c r="M35" s="248">
        <v>0</v>
      </c>
      <c r="N35" s="248">
        <v>0</v>
      </c>
    </row>
    <row r="36" spans="1:14" ht="15.95" customHeight="1" x14ac:dyDescent="0.15">
      <c r="A36" s="126" t="s">
        <v>46</v>
      </c>
      <c r="B36" s="684">
        <f t="shared" si="0"/>
        <v>0</v>
      </c>
      <c r="C36" s="248">
        <v>0</v>
      </c>
      <c r="D36" s="248">
        <v>0</v>
      </c>
      <c r="E36" s="248">
        <v>0</v>
      </c>
      <c r="F36" s="248">
        <v>0</v>
      </c>
      <c r="G36" s="248">
        <v>0</v>
      </c>
      <c r="H36" s="248">
        <v>0</v>
      </c>
      <c r="I36" s="248">
        <v>0</v>
      </c>
      <c r="J36" s="248">
        <v>0</v>
      </c>
      <c r="K36" s="248">
        <v>0</v>
      </c>
      <c r="L36" s="248">
        <v>0</v>
      </c>
      <c r="M36" s="248">
        <v>0</v>
      </c>
      <c r="N36" s="248">
        <v>0</v>
      </c>
    </row>
    <row r="37" spans="1:14" ht="15.95" customHeight="1" thickBot="1" x14ac:dyDescent="0.2">
      <c r="A37" s="150" t="s">
        <v>47</v>
      </c>
      <c r="B37" s="685">
        <f t="shared" si="0"/>
        <v>0</v>
      </c>
      <c r="C37" s="249">
        <v>0</v>
      </c>
      <c r="D37" s="249">
        <v>0</v>
      </c>
      <c r="E37" s="249">
        <v>0</v>
      </c>
      <c r="F37" s="249">
        <v>0</v>
      </c>
      <c r="G37" s="249">
        <v>0</v>
      </c>
      <c r="H37" s="249">
        <v>0</v>
      </c>
      <c r="I37" s="249">
        <v>0</v>
      </c>
      <c r="J37" s="249">
        <v>0</v>
      </c>
      <c r="K37" s="249">
        <v>0</v>
      </c>
      <c r="L37" s="249">
        <v>0</v>
      </c>
      <c r="M37" s="249">
        <v>0</v>
      </c>
      <c r="N37" s="249">
        <v>0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Hoja71">
    <tabColor theme="9" tint="0.59999389629810485"/>
  </sheetPr>
  <dimension ref="A4:P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474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8" t="s">
        <v>402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/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  <c r="O7" s="152"/>
    </row>
    <row r="8" spans="1:16" ht="18" customHeight="1" x14ac:dyDescent="0.15">
      <c r="A8" s="680" t="s">
        <v>87</v>
      </c>
      <c r="B8" s="687">
        <f>'C-69'!B8/'C-68'!B8*1000</f>
        <v>33.454869933946952</v>
      </c>
      <c r="C8" s="687">
        <f>'C-69'!C8/'C-68'!C8*1000</f>
        <v>32.628206137495134</v>
      </c>
      <c r="D8" s="687">
        <f>('C-69'!D8/'C-68'!D8)*1000</f>
        <v>33.721803585730967</v>
      </c>
      <c r="E8" s="687">
        <f>('C-69'!E8/'C-68'!E8)*1000</f>
        <v>34.084010505808585</v>
      </c>
      <c r="F8" s="687">
        <f>('C-69'!F8/'C-68'!F8)*1000</f>
        <v>35.188122692975242</v>
      </c>
      <c r="G8" s="687">
        <f>('C-69'!G8/'C-68'!G8)*1000</f>
        <v>34.972916786493364</v>
      </c>
      <c r="H8" s="687">
        <f>('C-69'!H8/'C-68'!H8)*1000</f>
        <v>34.292953891184574</v>
      </c>
      <c r="I8" s="687">
        <f>('C-69'!I8/'C-68'!I8)*1000</f>
        <v>33.718330524861884</v>
      </c>
      <c r="J8" s="687">
        <f>('C-69'!J8/'C-68'!J8)*1000</f>
        <v>32.916124654889465</v>
      </c>
      <c r="K8" s="687">
        <f>('C-69'!K8/'C-68'!K8)*1000</f>
        <v>32.797787748103502</v>
      </c>
      <c r="L8" s="687">
        <f>('C-69'!L8/'C-68'!L8)*1000</f>
        <v>32.117113700259516</v>
      </c>
      <c r="M8" s="687">
        <f>('C-69'!M8/'C-68'!M8)*1000</f>
        <v>31.978347738242221</v>
      </c>
      <c r="N8" s="687">
        <f>('C-69'!N8/'C-68'!N8)*1000</f>
        <v>32.18597344204403</v>
      </c>
    </row>
    <row r="9" spans="1:16" ht="15.95" customHeight="1" x14ac:dyDescent="0.15">
      <c r="A9" s="148" t="s">
        <v>19</v>
      </c>
      <c r="B9" s="688">
        <v>0</v>
      </c>
      <c r="C9" s="250">
        <v>0</v>
      </c>
      <c r="D9" s="250">
        <v>0</v>
      </c>
      <c r="E9" s="250">
        <v>0</v>
      </c>
      <c r="F9" s="250">
        <v>0</v>
      </c>
      <c r="G9" s="250">
        <v>0</v>
      </c>
      <c r="H9" s="250">
        <v>0</v>
      </c>
      <c r="I9" s="250">
        <v>0</v>
      </c>
      <c r="J9" s="250">
        <v>0</v>
      </c>
      <c r="K9" s="250">
        <v>0</v>
      </c>
      <c r="L9" s="250">
        <v>0</v>
      </c>
      <c r="M9" s="250">
        <v>0</v>
      </c>
      <c r="N9" s="250">
        <v>0</v>
      </c>
      <c r="O9" s="154"/>
    </row>
    <row r="10" spans="1:16" ht="15.95" customHeight="1" x14ac:dyDescent="0.15">
      <c r="A10" s="148" t="s">
        <v>20</v>
      </c>
      <c r="B10" s="688">
        <v>0</v>
      </c>
      <c r="C10" s="250">
        <v>0</v>
      </c>
      <c r="D10" s="250">
        <v>0</v>
      </c>
      <c r="E10" s="250">
        <v>0</v>
      </c>
      <c r="F10" s="250">
        <v>0</v>
      </c>
      <c r="G10" s="250">
        <v>0</v>
      </c>
      <c r="H10" s="250">
        <v>0</v>
      </c>
      <c r="I10" s="250">
        <v>0</v>
      </c>
      <c r="J10" s="250">
        <v>0</v>
      </c>
      <c r="K10" s="250">
        <v>0</v>
      </c>
      <c r="L10" s="250">
        <v>0</v>
      </c>
      <c r="M10" s="250">
        <v>0</v>
      </c>
      <c r="N10" s="250">
        <v>0</v>
      </c>
    </row>
    <row r="11" spans="1:16" ht="15.95" customHeight="1" x14ac:dyDescent="0.15">
      <c r="A11" s="148" t="s">
        <v>21</v>
      </c>
      <c r="B11" s="688">
        <v>0</v>
      </c>
      <c r="C11" s="250">
        <v>0</v>
      </c>
      <c r="D11" s="250">
        <v>0</v>
      </c>
      <c r="E11" s="250">
        <v>0</v>
      </c>
      <c r="F11" s="250">
        <v>0</v>
      </c>
      <c r="G11" s="250">
        <v>0</v>
      </c>
      <c r="H11" s="250">
        <v>0</v>
      </c>
      <c r="I11" s="250">
        <v>0</v>
      </c>
      <c r="J11" s="250">
        <v>0</v>
      </c>
      <c r="K11" s="250">
        <v>0</v>
      </c>
      <c r="L11" s="250">
        <v>0</v>
      </c>
      <c r="M11" s="250">
        <v>0</v>
      </c>
      <c r="N11" s="250">
        <v>0</v>
      </c>
    </row>
    <row r="12" spans="1:16" ht="15.95" customHeight="1" x14ac:dyDescent="0.15">
      <c r="A12" s="126" t="s">
        <v>22</v>
      </c>
      <c r="B12" s="688">
        <v>0</v>
      </c>
      <c r="C12" s="250">
        <v>0</v>
      </c>
      <c r="D12" s="250">
        <v>0</v>
      </c>
      <c r="E12" s="250">
        <v>0</v>
      </c>
      <c r="F12" s="250">
        <v>0</v>
      </c>
      <c r="G12" s="250">
        <v>0</v>
      </c>
      <c r="H12" s="250">
        <v>0</v>
      </c>
      <c r="I12" s="250">
        <v>0</v>
      </c>
      <c r="J12" s="250">
        <v>0</v>
      </c>
      <c r="K12" s="250">
        <v>0</v>
      </c>
      <c r="L12" s="250">
        <v>0</v>
      </c>
      <c r="M12" s="250">
        <v>0</v>
      </c>
      <c r="N12" s="250">
        <v>0</v>
      </c>
    </row>
    <row r="13" spans="1:16" ht="15.95" customHeight="1" x14ac:dyDescent="0.15">
      <c r="A13" s="126" t="s">
        <v>23</v>
      </c>
      <c r="B13" s="688">
        <v>0</v>
      </c>
      <c r="C13" s="250">
        <v>0</v>
      </c>
      <c r="D13" s="250">
        <v>0</v>
      </c>
      <c r="E13" s="250">
        <v>0</v>
      </c>
      <c r="F13" s="250">
        <v>0</v>
      </c>
      <c r="G13" s="250">
        <v>0</v>
      </c>
      <c r="H13" s="250">
        <v>0</v>
      </c>
      <c r="I13" s="250">
        <v>0</v>
      </c>
      <c r="J13" s="250">
        <v>0</v>
      </c>
      <c r="K13" s="250">
        <v>0</v>
      </c>
      <c r="L13" s="250">
        <v>0</v>
      </c>
      <c r="M13" s="250">
        <v>0</v>
      </c>
      <c r="N13" s="250">
        <v>0</v>
      </c>
    </row>
    <row r="14" spans="1:16" ht="15.95" customHeight="1" x14ac:dyDescent="0.15">
      <c r="A14" s="124" t="s">
        <v>94</v>
      </c>
      <c r="B14" s="688">
        <v>0</v>
      </c>
      <c r="C14" s="250">
        <v>0</v>
      </c>
      <c r="D14" s="250">
        <v>0</v>
      </c>
      <c r="E14" s="250">
        <v>0</v>
      </c>
      <c r="F14" s="250">
        <v>0</v>
      </c>
      <c r="G14" s="250">
        <v>0</v>
      </c>
      <c r="H14" s="250">
        <v>0</v>
      </c>
      <c r="I14" s="250">
        <v>0</v>
      </c>
      <c r="J14" s="250">
        <v>0</v>
      </c>
      <c r="K14" s="250">
        <v>0</v>
      </c>
      <c r="L14" s="250">
        <v>0</v>
      </c>
      <c r="M14" s="250">
        <v>0</v>
      </c>
      <c r="N14" s="250">
        <v>0</v>
      </c>
    </row>
    <row r="15" spans="1:16" ht="15.95" customHeight="1" x14ac:dyDescent="0.15">
      <c r="A15" s="124" t="s">
        <v>95</v>
      </c>
      <c r="B15" s="688">
        <v>0</v>
      </c>
      <c r="C15" s="250">
        <v>0</v>
      </c>
      <c r="D15" s="250">
        <v>0</v>
      </c>
      <c r="E15" s="250">
        <v>0</v>
      </c>
      <c r="F15" s="250">
        <v>0</v>
      </c>
      <c r="G15" s="250">
        <v>0</v>
      </c>
      <c r="H15" s="250">
        <v>0</v>
      </c>
      <c r="I15" s="250">
        <v>0</v>
      </c>
      <c r="J15" s="250">
        <v>0</v>
      </c>
      <c r="K15" s="250">
        <v>0</v>
      </c>
      <c r="L15" s="250">
        <v>0</v>
      </c>
      <c r="M15" s="250">
        <v>0</v>
      </c>
      <c r="N15" s="250">
        <v>0</v>
      </c>
    </row>
    <row r="16" spans="1:16" ht="15.95" customHeight="1" x14ac:dyDescent="0.15">
      <c r="A16" s="124" t="s">
        <v>96</v>
      </c>
      <c r="B16" s="688">
        <v>0</v>
      </c>
      <c r="C16" s="250">
        <v>0</v>
      </c>
      <c r="D16" s="250">
        <v>0</v>
      </c>
      <c r="E16" s="250">
        <v>0</v>
      </c>
      <c r="F16" s="250">
        <v>0</v>
      </c>
      <c r="G16" s="250">
        <v>0</v>
      </c>
      <c r="H16" s="250">
        <v>0</v>
      </c>
      <c r="I16" s="250">
        <v>0</v>
      </c>
      <c r="J16" s="250">
        <v>0</v>
      </c>
      <c r="K16" s="250">
        <v>0</v>
      </c>
      <c r="L16" s="250">
        <v>0</v>
      </c>
      <c r="M16" s="250">
        <v>0</v>
      </c>
      <c r="N16" s="250">
        <v>0</v>
      </c>
    </row>
    <row r="17" spans="1:14" ht="15.95" customHeight="1" x14ac:dyDescent="0.15">
      <c r="A17" s="148" t="s">
        <v>27</v>
      </c>
      <c r="B17" s="688">
        <v>0</v>
      </c>
      <c r="C17" s="250">
        <v>0</v>
      </c>
      <c r="D17" s="250">
        <v>0</v>
      </c>
      <c r="E17" s="250">
        <v>0</v>
      </c>
      <c r="F17" s="250">
        <v>0</v>
      </c>
      <c r="G17" s="250">
        <v>0</v>
      </c>
      <c r="H17" s="250">
        <v>0</v>
      </c>
      <c r="I17" s="250">
        <v>0</v>
      </c>
      <c r="J17" s="250">
        <v>0</v>
      </c>
      <c r="K17" s="250">
        <v>0</v>
      </c>
      <c r="L17" s="250">
        <v>0</v>
      </c>
      <c r="M17" s="250">
        <v>0</v>
      </c>
      <c r="N17" s="250">
        <v>0</v>
      </c>
    </row>
    <row r="18" spans="1:14" ht="15.95" customHeight="1" x14ac:dyDescent="0.15">
      <c r="A18" s="126" t="s">
        <v>28</v>
      </c>
      <c r="B18" s="688">
        <v>0</v>
      </c>
      <c r="C18" s="250">
        <v>0</v>
      </c>
      <c r="D18" s="250">
        <v>0</v>
      </c>
      <c r="E18" s="250">
        <v>0</v>
      </c>
      <c r="F18" s="250">
        <v>0</v>
      </c>
      <c r="G18" s="250">
        <v>0</v>
      </c>
      <c r="H18" s="250">
        <v>0</v>
      </c>
      <c r="I18" s="250">
        <v>0</v>
      </c>
      <c r="J18" s="250">
        <v>0</v>
      </c>
      <c r="K18" s="250">
        <v>0</v>
      </c>
      <c r="L18" s="250">
        <v>0</v>
      </c>
      <c r="M18" s="250">
        <v>0</v>
      </c>
      <c r="N18" s="250">
        <v>0</v>
      </c>
    </row>
    <row r="19" spans="1:14" ht="15.95" customHeight="1" x14ac:dyDescent="0.15">
      <c r="A19" s="126" t="s">
        <v>29</v>
      </c>
      <c r="B19" s="688">
        <f>('C-69'!B19/'C-68'!B19)*1000</f>
        <v>32.28930424528302</v>
      </c>
      <c r="C19" s="250">
        <f>('C-69'!C19/'C-68'!C19)*1000</f>
        <v>30.231972972972976</v>
      </c>
      <c r="D19" s="250">
        <f>('C-69'!D19/'C-68'!D19)*1000</f>
        <v>29.507357142857146</v>
      </c>
      <c r="E19" s="250">
        <f>('C-69'!E19/'C-68'!E19)*1000</f>
        <v>34.95207182320442</v>
      </c>
      <c r="F19" s="250">
        <f>('C-69'!F19/'C-68'!F19)*1000</f>
        <v>35.349489795918366</v>
      </c>
      <c r="G19" s="250">
        <f>('C-69'!G19/'C-68'!G19)*1000</f>
        <v>34.335398230088501</v>
      </c>
      <c r="H19" s="250">
        <f>('C-69'!H19/'C-68'!H19)*1000</f>
        <v>32.833593749999999</v>
      </c>
      <c r="I19" s="250">
        <f>('C-69'!I19/'C-68'!I19)*1000</f>
        <v>34.165105932203389</v>
      </c>
      <c r="J19" s="250">
        <f>('C-69'!J19/'C-68'!J19)*1000</f>
        <v>30.034943181818182</v>
      </c>
      <c r="K19" s="250">
        <f>('C-69'!K19/'C-68'!K19)*1000</f>
        <v>32.247169811320752</v>
      </c>
      <c r="L19" s="250">
        <f>('C-69'!L19/'C-68'!L19)*1000</f>
        <v>36.258749999999999</v>
      </c>
      <c r="M19" s="250">
        <f>('C-69'!M19/'C-68'!M19)*1000</f>
        <v>29.095398773006131</v>
      </c>
      <c r="N19" s="250">
        <f>('C-69'!N19/'C-68'!N19)*1000</f>
        <v>29.984090909090909</v>
      </c>
    </row>
    <row r="20" spans="1:14" ht="15.95" customHeight="1" x14ac:dyDescent="0.15">
      <c r="A20" s="148" t="s">
        <v>30</v>
      </c>
      <c r="B20" s="688">
        <v>0</v>
      </c>
      <c r="C20" s="250">
        <v>0</v>
      </c>
      <c r="D20" s="250">
        <v>0</v>
      </c>
      <c r="E20" s="250">
        <v>0</v>
      </c>
      <c r="F20" s="250">
        <v>0</v>
      </c>
      <c r="G20" s="250">
        <v>0</v>
      </c>
      <c r="H20" s="250">
        <v>0</v>
      </c>
      <c r="I20" s="250">
        <v>0</v>
      </c>
      <c r="J20" s="250">
        <v>0</v>
      </c>
      <c r="K20" s="250">
        <v>0</v>
      </c>
      <c r="L20" s="250">
        <v>0</v>
      </c>
      <c r="M20" s="250">
        <v>0</v>
      </c>
      <c r="N20" s="250">
        <v>0</v>
      </c>
    </row>
    <row r="21" spans="1:14" ht="15.95" customHeight="1" x14ac:dyDescent="0.15">
      <c r="A21" s="148" t="s">
        <v>31</v>
      </c>
      <c r="B21" s="688">
        <v>0</v>
      </c>
      <c r="C21" s="250">
        <v>0</v>
      </c>
      <c r="D21" s="250">
        <v>0</v>
      </c>
      <c r="E21" s="250">
        <v>0</v>
      </c>
      <c r="F21" s="250">
        <v>0</v>
      </c>
      <c r="G21" s="250">
        <v>0</v>
      </c>
      <c r="H21" s="250">
        <v>0</v>
      </c>
      <c r="I21" s="250">
        <v>0</v>
      </c>
      <c r="J21" s="250">
        <v>0</v>
      </c>
      <c r="K21" s="250">
        <v>0</v>
      </c>
      <c r="L21" s="250">
        <v>0</v>
      </c>
      <c r="M21" s="250">
        <v>0</v>
      </c>
      <c r="N21" s="250">
        <v>0</v>
      </c>
    </row>
    <row r="22" spans="1:14" ht="15.95" customHeight="1" x14ac:dyDescent="0.15">
      <c r="A22" s="148" t="s">
        <v>32</v>
      </c>
      <c r="B22" s="688">
        <f>('C-69'!B22/'C-68'!B22)*1000</f>
        <v>29.298508083900675</v>
      </c>
      <c r="C22" s="250">
        <f>('C-69'!C22/'C-68'!C22)*1000</f>
        <v>28.289004739336498</v>
      </c>
      <c r="D22" s="250">
        <f>('C-69'!D22/'C-68'!D22)*1000</f>
        <v>28.515472636815918</v>
      </c>
      <c r="E22" s="250">
        <f>('C-69'!E22/'C-68'!E22)*1000</f>
        <v>27.370297029702975</v>
      </c>
      <c r="F22" s="250">
        <f>('C-69'!F22/'C-68'!F22)*1000</f>
        <v>32.132030000000007</v>
      </c>
      <c r="G22" s="250">
        <f>('C-69'!G22/'C-68'!G22)*1000</f>
        <v>38.032262691082799</v>
      </c>
      <c r="H22" s="250">
        <f>('C-69'!H22/'C-68'!H22)*1000</f>
        <v>27.981036834924968</v>
      </c>
      <c r="I22" s="250">
        <f>('C-69'!I22/'C-68'!I22)*1000</f>
        <v>28.133937250996016</v>
      </c>
      <c r="J22" s="250">
        <f>('C-69'!J22/'C-68'!J22)*1000</f>
        <v>28.543134517766493</v>
      </c>
      <c r="K22" s="250">
        <f>('C-69'!K22/'C-68'!K22)*1000</f>
        <v>27.600734375000002</v>
      </c>
      <c r="L22" s="250">
        <f>('C-69'!L22/'C-68'!L22)*1000</f>
        <v>28.448582474226807</v>
      </c>
      <c r="M22" s="250">
        <f>('C-69'!M22/'C-68'!M22)*1000</f>
        <v>29.237303030303032</v>
      </c>
      <c r="N22" s="250">
        <f>('C-69'!N22/'C-68'!N22)*1000</f>
        <v>29.008214591439685</v>
      </c>
    </row>
    <row r="23" spans="1:14" ht="15.95" customHeight="1" x14ac:dyDescent="0.15">
      <c r="A23" s="148" t="s">
        <v>33</v>
      </c>
      <c r="B23" s="688">
        <f>('C-69'!B23/'C-68'!B23)*1000</f>
        <v>27.953776665215504</v>
      </c>
      <c r="C23" s="250">
        <f>('C-69'!C23/'C-68'!C23)*1000</f>
        <v>28.249100719424469</v>
      </c>
      <c r="D23" s="250">
        <f>('C-69'!D23/'C-68'!D23)*1000</f>
        <v>27.514371657754019</v>
      </c>
      <c r="E23" s="250">
        <f>('C-69'!E23/'C-68'!E23)*1000</f>
        <v>27.737312414733982</v>
      </c>
      <c r="F23" s="250">
        <f>('C-69'!F23/'C-68'!F23)*1000</f>
        <v>28.113768115942026</v>
      </c>
      <c r="G23" s="250">
        <f>('C-69'!G23/'C-68'!G23)*1000</f>
        <v>27.583644189383065</v>
      </c>
      <c r="H23" s="250">
        <f>('C-69'!H23/'C-68'!H23)*1000</f>
        <v>27.983486842105261</v>
      </c>
      <c r="I23" s="250">
        <f>('C-69'!I23/'C-68'!I23)*1000</f>
        <v>27.869881889763775</v>
      </c>
      <c r="J23" s="250">
        <f>('C-69'!J23/'C-68'!J23)*1000</f>
        <v>27.915019255455711</v>
      </c>
      <c r="K23" s="250">
        <f>('C-69'!K23/'C-68'!K23)*1000</f>
        <v>27.881414267834785</v>
      </c>
      <c r="L23" s="250">
        <f>('C-69'!L23/'C-68'!L23)*1000</f>
        <v>28.515343203230145</v>
      </c>
      <c r="M23" s="250">
        <f>('C-69'!M23/'C-68'!M23)*1000</f>
        <v>28.218773466833543</v>
      </c>
      <c r="N23" s="250">
        <f>('C-69'!N23/'C-68'!N23)*1000</f>
        <v>27.844304490690043</v>
      </c>
    </row>
    <row r="24" spans="1:14" ht="15.95" customHeight="1" x14ac:dyDescent="0.15">
      <c r="A24" s="148" t="s">
        <v>34</v>
      </c>
      <c r="B24" s="688">
        <f>('C-69'!B24/'C-68'!B24)*1000</f>
        <v>31.718160965024257</v>
      </c>
      <c r="C24" s="250">
        <f>('C-69'!C24/'C-68'!C24)*1000</f>
        <v>29.955697278911565</v>
      </c>
      <c r="D24" s="250">
        <f>('C-69'!D24/'C-68'!D24)*1000</f>
        <v>31.333014354066989</v>
      </c>
      <c r="E24" s="250">
        <f>('C-69'!E24/'C-68'!E24)*1000</f>
        <v>32.114223880597017</v>
      </c>
      <c r="F24" s="250">
        <f>('C-69'!F24/'C-68'!F24)*1000</f>
        <v>32.846140651801029</v>
      </c>
      <c r="G24" s="250">
        <f>('C-69'!G24/'C-68'!G24)*1000</f>
        <v>33.649680511182105</v>
      </c>
      <c r="H24" s="250">
        <f>('C-69'!H24/'C-68'!H24)*1000</f>
        <v>32.526470588235291</v>
      </c>
      <c r="I24" s="250">
        <f>('C-69'!I24/'C-68'!I24)*1000</f>
        <v>31.808354304635763</v>
      </c>
      <c r="J24" s="250">
        <f>('C-69'!J24/'C-68'!J24)*1000</f>
        <v>30.237558685446011</v>
      </c>
      <c r="K24" s="250">
        <f>('C-69'!K24/'C-68'!K24)*1000</f>
        <v>30.310185185185183</v>
      </c>
      <c r="L24" s="250">
        <f>('C-69'!L24/'C-68'!L24)*1000</f>
        <v>31.341322314049584</v>
      </c>
      <c r="M24" s="250">
        <f>('C-69'!M24/'C-68'!M24)*1000</f>
        <v>31.994659546061413</v>
      </c>
      <c r="N24" s="250">
        <f>('C-69'!N24/'C-68'!N24)*1000</f>
        <v>32.36609724047306</v>
      </c>
    </row>
    <row r="25" spans="1:14" ht="15.95" customHeight="1" x14ac:dyDescent="0.15">
      <c r="A25" s="126" t="s">
        <v>35</v>
      </c>
      <c r="B25" s="688">
        <f>('C-69'!B25/'C-68'!B25)*1000</f>
        <v>34.540425372575449</v>
      </c>
      <c r="C25" s="250">
        <f>('C-69'!C25/'C-68'!C25)*1000</f>
        <v>34.453539823008853</v>
      </c>
      <c r="D25" s="250">
        <f>('C-69'!D25/'C-68'!D25)*1000</f>
        <v>34.023211446740866</v>
      </c>
      <c r="E25" s="250">
        <f>('C-69'!E25/'C-68'!E25)*1000</f>
        <v>34.5</v>
      </c>
      <c r="F25" s="250">
        <f>('C-69'!F25/'C-68'!F25)*1000</f>
        <v>34.9878844361603</v>
      </c>
      <c r="G25" s="250">
        <f>('C-69'!G25/'C-68'!G25)*1000</f>
        <v>35</v>
      </c>
      <c r="H25" s="250">
        <f>('C-69'!H25/'C-68'!H25)*1000</f>
        <v>35</v>
      </c>
      <c r="I25" s="250">
        <f>('C-69'!I25/'C-68'!I25)*1000</f>
        <v>35</v>
      </c>
      <c r="J25" s="250">
        <f>('C-69'!J25/'C-68'!J25)*1000</f>
        <v>34.81579448144624</v>
      </c>
      <c r="K25" s="250">
        <f>('C-69'!K25/'C-68'!K25)*1000</f>
        <v>34.540447343895622</v>
      </c>
      <c r="L25" s="250">
        <f>('C-69'!L25/'C-68'!L25)*1000</f>
        <v>34.356925826630928</v>
      </c>
      <c r="M25" s="250">
        <f>('C-69'!M25/'C-68'!M25)*1000</f>
        <v>34.094808510638302</v>
      </c>
      <c r="N25" s="250">
        <f>('C-69'!N25/'C-68'!N25)*1000</f>
        <v>34.002461033634127</v>
      </c>
    </row>
    <row r="26" spans="1:14" ht="15.95" customHeight="1" x14ac:dyDescent="0.15">
      <c r="A26" s="148" t="s">
        <v>36</v>
      </c>
      <c r="B26" s="688">
        <f>('C-69'!B26/'C-68'!B26)*1000</f>
        <v>33.271223057217853</v>
      </c>
      <c r="C26" s="250">
        <f>('C-69'!C26/'C-68'!C26)*1000</f>
        <v>38.516378787878786</v>
      </c>
      <c r="D26" s="250">
        <f>('C-69'!D26/'C-68'!D26)*1000</f>
        <v>37.488035276595745</v>
      </c>
      <c r="E26" s="250">
        <f>('C-69'!E26/'C-68'!E26)*1000</f>
        <v>36.19701986754967</v>
      </c>
      <c r="F26" s="250">
        <f>('C-69'!F26/'C-68'!F26)*1000</f>
        <v>36.000491085271314</v>
      </c>
      <c r="G26" s="250">
        <f>('C-69'!G26/'C-68'!G26)*1000</f>
        <v>27.170270270270272</v>
      </c>
      <c r="H26" s="250">
        <f>('C-69'!H26/'C-68'!H26)*1000</f>
        <v>39.309131654676257</v>
      </c>
      <c r="I26" s="250">
        <f>('C-69'!I26/'C-68'!I26)*1000</f>
        <v>40.665674418604659</v>
      </c>
      <c r="J26" s="250">
        <f>('C-69'!J26/'C-68'!J26)*1000</f>
        <v>28.199250289017339</v>
      </c>
      <c r="K26" s="250">
        <f>('C-69'!K26/'C-68'!K26)*1000</f>
        <v>26.128108108108108</v>
      </c>
      <c r="L26" s="250">
        <f>('C-69'!L26/'C-68'!L26)*1000</f>
        <v>27.572549019607841</v>
      </c>
      <c r="M26" s="250">
        <f>('C-69'!M26/'C-68'!M26)*1000</f>
        <v>34.309302325581392</v>
      </c>
      <c r="N26" s="250">
        <f>('C-69'!N26/'C-68'!N26)*1000</f>
        <v>34.320198019801985</v>
      </c>
    </row>
    <row r="27" spans="1:14" ht="15.95" customHeight="1" x14ac:dyDescent="0.15">
      <c r="A27" s="148" t="s">
        <v>37</v>
      </c>
      <c r="B27" s="688">
        <f>('C-69'!B27/'C-68'!B27)*1000</f>
        <v>28.374269742632599</v>
      </c>
      <c r="C27" s="250">
        <f>('C-69'!C27/'C-68'!C27)*1000</f>
        <v>29.379154078549856</v>
      </c>
      <c r="D27" s="250">
        <f>('C-69'!D27/'C-68'!D27)*1000</f>
        <v>29.083643617021281</v>
      </c>
      <c r="E27" s="250">
        <f>('C-69'!E27/'C-68'!E27)*1000</f>
        <v>29.160477453580899</v>
      </c>
      <c r="F27" s="250">
        <f>('C-69'!F27/'C-68'!F27)*1000</f>
        <v>27.211839999999999</v>
      </c>
      <c r="G27" s="250">
        <f>('C-69'!G27/'C-68'!G27)*1000</f>
        <v>27.356828193832598</v>
      </c>
      <c r="H27" s="250">
        <f>('C-69'!H27/'C-68'!H27)*1000</f>
        <v>28.20621434184676</v>
      </c>
      <c r="I27" s="250">
        <f>('C-69'!I27/'C-68'!I27)*1000</f>
        <v>29.217391304347828</v>
      </c>
      <c r="J27" s="250">
        <f>('C-69'!J27/'C-68'!J27)*1000</f>
        <v>27.741071428571431</v>
      </c>
      <c r="K27" s="250">
        <f>('C-69'!K27/'C-68'!K27)*1000</f>
        <v>28.88372093023256</v>
      </c>
      <c r="L27" s="250">
        <f>('C-69'!L27/'C-68'!L27)*1000</f>
        <v>26.887063655030801</v>
      </c>
      <c r="M27" s="250">
        <f>('C-69'!M27/'C-68'!M27)*1000</f>
        <v>28.909663865546218</v>
      </c>
      <c r="N27" s="250">
        <f>('C-69'!N27/'C-68'!N27)*1000</f>
        <v>28.943786982248522</v>
      </c>
    </row>
    <row r="28" spans="1:14" ht="15.95" customHeight="1" x14ac:dyDescent="0.15">
      <c r="A28" s="148" t="s">
        <v>38</v>
      </c>
      <c r="B28" s="688">
        <f>('C-69'!B28/'C-68'!B28)*1000</f>
        <v>28.016409574468085</v>
      </c>
      <c r="C28" s="250">
        <f>('C-69'!C28/'C-68'!C28)*1000</f>
        <v>27.594000000000001</v>
      </c>
      <c r="D28" s="250">
        <f>('C-69'!D28/'C-68'!D28)*1000</f>
        <v>27.827173913043477</v>
      </c>
      <c r="E28" s="250">
        <f>('C-69'!E28/'C-68'!E28)*1000</f>
        <v>28.23897379912664</v>
      </c>
      <c r="F28" s="250">
        <f>('C-69'!F28/'C-68'!F28)*1000</f>
        <v>28.74613466334165</v>
      </c>
      <c r="G28" s="250">
        <f>('C-69'!G28/'C-68'!G28)*1000</f>
        <v>28.597731958762886</v>
      </c>
      <c r="H28" s="250">
        <f>('C-69'!H28/'C-68'!H28)*1000</f>
        <v>29.009154929577466</v>
      </c>
      <c r="I28" s="250">
        <f>('C-69'!I28/'C-68'!I28)*1000</f>
        <v>28.033655536028121</v>
      </c>
      <c r="J28" s="250">
        <f>('C-69'!J28/'C-68'!J28)*1000</f>
        <v>27.721911196911201</v>
      </c>
      <c r="K28" s="250">
        <f>('C-69'!K28/'C-68'!K28)*1000</f>
        <v>27.24115384615385</v>
      </c>
      <c r="L28" s="250">
        <f>('C-69'!L28/'C-68'!L28)*1000</f>
        <v>27.398913043478263</v>
      </c>
      <c r="M28" s="250">
        <f>('C-69'!M28/'C-68'!M28)*1000</f>
        <v>27.288362068965522</v>
      </c>
      <c r="N28" s="250">
        <f>('C-69'!N28/'C-68'!N28)*1000</f>
        <v>28.130572755417962</v>
      </c>
    </row>
    <row r="29" spans="1:14" ht="15.95" customHeight="1" x14ac:dyDescent="0.15">
      <c r="A29" s="126" t="s">
        <v>39</v>
      </c>
      <c r="B29" s="688">
        <f>('C-69'!B29/'C-68'!B29)*1000</f>
        <v>27.636175123885032</v>
      </c>
      <c r="C29" s="250">
        <f>('C-69'!C29/'C-68'!C29)*1000</f>
        <v>27.680676855895197</v>
      </c>
      <c r="D29" s="250">
        <f>('C-69'!D29/'C-68'!D29)*1000</f>
        <v>28.860340632603407</v>
      </c>
      <c r="E29" s="250">
        <f>('C-69'!E29/'C-68'!E29)*1000</f>
        <v>28.132256169212695</v>
      </c>
      <c r="F29" s="250">
        <f>('C-69'!F29/'C-68'!F29)*1000</f>
        <v>28.44310600706714</v>
      </c>
      <c r="G29" s="250">
        <f>('C-69'!G29/'C-68'!G29)*1000</f>
        <v>29.711083123425695</v>
      </c>
      <c r="H29" s="250">
        <f>('C-69'!H29/'C-68'!H29)*1000</f>
        <v>28.199276693455797</v>
      </c>
      <c r="I29" s="250">
        <f>('C-69'!I29/'C-68'!I29)*1000</f>
        <v>27.805803571428573</v>
      </c>
      <c r="J29" s="250">
        <f>('C-69'!J29/'C-68'!J29)*1000</f>
        <v>27.674327146171692</v>
      </c>
      <c r="K29" s="250">
        <f>('C-69'!K29/'C-68'!K29)*1000</f>
        <v>27.35949685534591</v>
      </c>
      <c r="L29" s="250">
        <f>('C-69'!L29/'C-68'!L29)*1000</f>
        <v>26.737429620563031</v>
      </c>
      <c r="M29" s="250">
        <f>('C-69'!M29/'C-68'!M29)*1000</f>
        <v>25.106601941747574</v>
      </c>
      <c r="N29" s="250">
        <f>('C-69'!N29/'C-68'!N29)*1000</f>
        <v>25.822194199243373</v>
      </c>
    </row>
    <row r="30" spans="1:14" ht="15.95" customHeight="1" x14ac:dyDescent="0.15">
      <c r="A30" s="124" t="s">
        <v>97</v>
      </c>
      <c r="B30" s="688">
        <f>('C-69'!B30/'C-68'!B30)*1000</f>
        <v>25.312443100995736</v>
      </c>
      <c r="C30" s="250">
        <f>('C-69'!C30/'C-68'!C30)*1000</f>
        <v>26.845353982300885</v>
      </c>
      <c r="D30" s="250">
        <f>('C-69'!D30/'C-68'!D30)*1000</f>
        <v>27.443055555555553</v>
      </c>
      <c r="E30" s="250">
        <f>('C-69'!E30/'C-68'!E30)*1000</f>
        <v>26.017213822894171</v>
      </c>
      <c r="F30" s="250">
        <f>('C-69'!F30/'C-68'!F30)*1000</f>
        <v>26.579358407079649</v>
      </c>
      <c r="G30" s="250">
        <f>('C-69'!G30/'C-68'!G30)*1000</f>
        <v>27.426388888888891</v>
      </c>
      <c r="H30" s="250">
        <f>('C-69'!H30/'C-68'!H30)*1000</f>
        <v>25.978108108108106</v>
      </c>
      <c r="I30" s="250">
        <f>('C-69'!I30/'C-68'!I30)*1000</f>
        <v>25.513078470824951</v>
      </c>
      <c r="J30" s="250">
        <f>('C-69'!J30/'C-68'!J30)*1000</f>
        <v>25.440063025210083</v>
      </c>
      <c r="K30" s="250">
        <f>('C-69'!K30/'C-68'!K30)*1000</f>
        <v>24.526442307692303</v>
      </c>
      <c r="L30" s="250">
        <f>('C-69'!L30/'C-68'!L30)*1000</f>
        <v>23.321663019693652</v>
      </c>
      <c r="M30" s="250">
        <f>('C-69'!M30/'C-68'!M30)*1000</f>
        <v>22.527222222222221</v>
      </c>
      <c r="N30" s="250">
        <f>('C-69'!N30/'C-68'!N30)*1000</f>
        <v>23.096958174904941</v>
      </c>
    </row>
    <row r="31" spans="1:14" ht="15.95" customHeight="1" x14ac:dyDescent="0.15">
      <c r="A31" s="124" t="s">
        <v>98</v>
      </c>
      <c r="B31" s="688">
        <f>('C-69'!B31/'C-68'!B31)*1000</f>
        <v>30.562433273622929</v>
      </c>
      <c r="C31" s="250">
        <f>('C-69'!C31/'C-68'!C31)*1000</f>
        <v>28.494396551724137</v>
      </c>
      <c r="D31" s="250">
        <f>('C-69'!D31/'C-68'!D31)*1000</f>
        <v>30.430256410256412</v>
      </c>
      <c r="E31" s="250">
        <f>('C-69'!E31/'C-68'!E31)*1000</f>
        <v>30.656134020618556</v>
      </c>
      <c r="F31" s="250">
        <f>('C-69'!F31/'C-68'!F31)*1000</f>
        <v>30.565055415617131</v>
      </c>
      <c r="G31" s="250">
        <f>('C-69'!G31/'C-68'!G31)*1000</f>
        <v>32.437569060773484</v>
      </c>
      <c r="H31" s="250">
        <f>('C-69'!H31/'C-68'!H31)*1000</f>
        <v>30.938717948717947</v>
      </c>
      <c r="I31" s="250">
        <f>('C-69'!I31/'C-68'!I31)*1000</f>
        <v>30.661654135338345</v>
      </c>
      <c r="J31" s="250">
        <f>('C-69'!J31/'C-68'!J31)*1000</f>
        <v>30.429533678756474</v>
      </c>
      <c r="K31" s="250">
        <f>('C-69'!K31/'C-68'!K31)*1000</f>
        <v>30.469129287598946</v>
      </c>
      <c r="L31" s="250">
        <f>('C-69'!L31/'C-68'!L31)*1000</f>
        <v>31.073555555555554</v>
      </c>
      <c r="M31" s="250">
        <f>('C-69'!M31/'C-68'!M31)*1000</f>
        <v>30.011056338028169</v>
      </c>
      <c r="N31" s="250">
        <f>('C-69'!N31/'C-68'!N31)*1000</f>
        <v>31.191011235955056</v>
      </c>
    </row>
    <row r="32" spans="1:14" ht="15.95" customHeight="1" x14ac:dyDescent="0.15">
      <c r="A32" s="148" t="s">
        <v>42</v>
      </c>
      <c r="B32" s="688">
        <f>('C-69'!B32/'C-68'!B32)*1000</f>
        <v>30.544038461538456</v>
      </c>
      <c r="C32" s="250">
        <f>('C-69'!C32/'C-68'!C32)*1000</f>
        <v>30.311164333087689</v>
      </c>
      <c r="D32" s="250">
        <f>('C-69'!D32/'C-68'!D32)*1000</f>
        <v>30.551002004008001</v>
      </c>
      <c r="E32" s="250">
        <f>('C-69'!E32/'C-68'!E32)*1000</f>
        <v>30.546897810218969</v>
      </c>
      <c r="F32" s="250">
        <f>('C-69'!F32/'C-68'!F32)*1000</f>
        <v>30.659073359073364</v>
      </c>
      <c r="G32" s="250">
        <f>('C-69'!G32/'C-68'!G32)*1000</f>
        <v>30.89255696202531</v>
      </c>
      <c r="H32" s="250">
        <f>('C-69'!H32/'C-68'!H32)*1000</f>
        <v>30.671846953235708</v>
      </c>
      <c r="I32" s="250">
        <f>('C-69'!I32/'C-68'!I32)*1000</f>
        <v>30.692557803468212</v>
      </c>
      <c r="J32" s="250">
        <f>('C-69'!J32/'C-68'!J32)*1000</f>
        <v>30.771610169491517</v>
      </c>
      <c r="K32" s="250">
        <f>('C-69'!K32/'C-68'!K32)*1000</f>
        <v>30.624550203134074</v>
      </c>
      <c r="L32" s="250">
        <f>('C-69'!L32/'C-68'!L32)*1000</f>
        <v>30.386018041237097</v>
      </c>
      <c r="M32" s="250">
        <f>('C-69'!M32/'C-68'!M32)*1000</f>
        <v>29.96457286432161</v>
      </c>
      <c r="N32" s="250">
        <f>('C-69'!N32/'C-68'!N32)*1000</f>
        <v>29.989156626506006</v>
      </c>
    </row>
    <row r="33" spans="1:14" ht="15.95" customHeight="1" x14ac:dyDescent="0.15">
      <c r="A33" s="148" t="s">
        <v>43</v>
      </c>
      <c r="B33" s="688">
        <f>('C-69'!B33/'C-68'!B33)*1000</f>
        <v>39.633558643134315</v>
      </c>
      <c r="C33" s="250">
        <f>('C-69'!C33/'C-68'!C33)*1000</f>
        <v>38.338403041825089</v>
      </c>
      <c r="D33" s="250">
        <f>('C-69'!D33/'C-68'!D33)*1000</f>
        <v>40.150399999999998</v>
      </c>
      <c r="E33" s="250">
        <f>('C-69'!E33/'C-68'!E33)*1000</f>
        <v>40.907012195121951</v>
      </c>
      <c r="F33" s="250">
        <f>('C-69'!F33/'C-68'!F33)*1000</f>
        <v>41.082327113062561</v>
      </c>
      <c r="G33" s="250">
        <f>('C-69'!G33/'C-68'!G33)*1000</f>
        <v>40.767091541135571</v>
      </c>
      <c r="H33" s="250">
        <f>('C-69'!H33/'C-68'!H33)*1000</f>
        <v>41.10748792270531</v>
      </c>
      <c r="I33" s="250">
        <f>('C-69'!I33/'C-68'!I33)*1000</f>
        <v>40.153203342618383</v>
      </c>
      <c r="J33" s="250">
        <f>('C-69'!J33/'C-68'!J33)*1000</f>
        <v>38.997037037037039</v>
      </c>
      <c r="K33" s="250">
        <f>('C-69'!K33/'C-68'!K33)*1000</f>
        <v>38.809061488673144</v>
      </c>
      <c r="L33" s="250">
        <f>('C-69'!L33/'C-68'!L33)*1000</f>
        <v>37.106946983546614</v>
      </c>
      <c r="M33" s="250">
        <f>('C-69'!M33/'C-68'!M33)*1000</f>
        <v>37.235887096774185</v>
      </c>
      <c r="N33" s="250">
        <f>('C-69'!N33/'C-68'!N33)*1000</f>
        <v>38.001901140684403</v>
      </c>
    </row>
    <row r="34" spans="1:14" ht="15.95" customHeight="1" x14ac:dyDescent="0.15">
      <c r="A34" s="126" t="s">
        <v>44</v>
      </c>
      <c r="B34" s="688">
        <v>0</v>
      </c>
      <c r="C34" s="250">
        <v>0</v>
      </c>
      <c r="D34" s="250">
        <v>0</v>
      </c>
      <c r="E34" s="250">
        <v>0</v>
      </c>
      <c r="F34" s="250">
        <v>0</v>
      </c>
      <c r="G34" s="250">
        <v>0</v>
      </c>
      <c r="H34" s="250">
        <v>0</v>
      </c>
      <c r="I34" s="250">
        <v>0</v>
      </c>
      <c r="J34" s="250">
        <v>0</v>
      </c>
      <c r="K34" s="250">
        <v>0</v>
      </c>
      <c r="L34" s="250">
        <v>0</v>
      </c>
      <c r="M34" s="250">
        <v>0</v>
      </c>
      <c r="N34" s="250">
        <v>0</v>
      </c>
    </row>
    <row r="35" spans="1:14" ht="15.95" customHeight="1" x14ac:dyDescent="0.15">
      <c r="A35" s="126" t="s">
        <v>45</v>
      </c>
      <c r="B35" s="688">
        <v>0</v>
      </c>
      <c r="C35" s="250">
        <v>0</v>
      </c>
      <c r="D35" s="250">
        <v>0</v>
      </c>
      <c r="E35" s="250">
        <v>0</v>
      </c>
      <c r="F35" s="250">
        <v>0</v>
      </c>
      <c r="G35" s="250">
        <v>0</v>
      </c>
      <c r="H35" s="250">
        <v>0</v>
      </c>
      <c r="I35" s="250">
        <v>0</v>
      </c>
      <c r="J35" s="250">
        <v>0</v>
      </c>
      <c r="K35" s="250">
        <v>0</v>
      </c>
      <c r="L35" s="250">
        <v>0</v>
      </c>
      <c r="M35" s="250">
        <v>0</v>
      </c>
      <c r="N35" s="250">
        <v>0</v>
      </c>
    </row>
    <row r="36" spans="1:14" ht="15.95" customHeight="1" x14ac:dyDescent="0.15">
      <c r="A36" s="126" t="s">
        <v>46</v>
      </c>
      <c r="B36" s="688">
        <v>0</v>
      </c>
      <c r="C36" s="250">
        <v>0</v>
      </c>
      <c r="D36" s="250">
        <v>0</v>
      </c>
      <c r="E36" s="250">
        <v>0</v>
      </c>
      <c r="F36" s="250">
        <v>0</v>
      </c>
      <c r="G36" s="250">
        <v>0</v>
      </c>
      <c r="H36" s="250">
        <v>0</v>
      </c>
      <c r="I36" s="250">
        <v>0</v>
      </c>
      <c r="J36" s="250">
        <v>0</v>
      </c>
      <c r="K36" s="250">
        <v>0</v>
      </c>
      <c r="L36" s="250">
        <v>0</v>
      </c>
      <c r="M36" s="250">
        <v>0</v>
      </c>
      <c r="N36" s="250">
        <v>0</v>
      </c>
    </row>
    <row r="37" spans="1:14" ht="15.95" customHeight="1" thickBot="1" x14ac:dyDescent="0.2">
      <c r="A37" s="150" t="s">
        <v>47</v>
      </c>
      <c r="B37" s="689">
        <v>0</v>
      </c>
      <c r="C37" s="251">
        <v>0</v>
      </c>
      <c r="D37" s="251">
        <v>0</v>
      </c>
      <c r="E37" s="251">
        <v>0</v>
      </c>
      <c r="F37" s="251">
        <v>0</v>
      </c>
      <c r="G37" s="251">
        <v>0</v>
      </c>
      <c r="H37" s="251">
        <v>0</v>
      </c>
      <c r="I37" s="251">
        <v>0</v>
      </c>
      <c r="J37" s="251">
        <v>0</v>
      </c>
      <c r="K37" s="251">
        <v>0</v>
      </c>
      <c r="L37" s="251">
        <v>0</v>
      </c>
      <c r="M37" s="251">
        <v>0</v>
      </c>
      <c r="N37" s="251">
        <v>0</v>
      </c>
    </row>
    <row r="38" spans="1:14" ht="9" customHeight="1" x14ac:dyDescent="0.15">
      <c r="A38" s="468" t="s">
        <v>350</v>
      </c>
      <c r="B38" s="495"/>
      <c r="C38" s="495"/>
      <c r="D38" s="495"/>
      <c r="E38" s="495"/>
      <c r="F38" s="241"/>
    </row>
    <row r="39" spans="1:14" ht="9" customHeight="1" x14ac:dyDescent="0.15">
      <c r="A39" s="468" t="s">
        <v>321</v>
      </c>
      <c r="B39" s="495"/>
      <c r="C39" s="495"/>
      <c r="D39" s="495"/>
      <c r="E39" s="495"/>
      <c r="F39" s="241"/>
    </row>
    <row r="40" spans="1:14" ht="9" customHeight="1" x14ac:dyDescent="0.15">
      <c r="A40" s="470" t="s">
        <v>320</v>
      </c>
      <c r="B40" s="495"/>
      <c r="C40" s="495"/>
      <c r="D40" s="495"/>
      <c r="E40" s="495"/>
      <c r="F40" s="241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Hoja72">
    <tabColor theme="9" tint="0.59999389629810485"/>
  </sheetPr>
  <dimension ref="A4:P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575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9" t="s">
        <v>219</v>
      </c>
      <c r="B5" s="232"/>
      <c r="C5" s="885"/>
      <c r="D5" s="885"/>
      <c r="E5" s="885"/>
      <c r="F5" s="885"/>
      <c r="G5" s="885"/>
      <c r="H5" s="885"/>
      <c r="I5" s="885"/>
      <c r="J5" s="885"/>
      <c r="K5" s="885"/>
      <c r="L5" s="885"/>
      <c r="M5" s="885"/>
      <c r="N5" s="885"/>
      <c r="O5" s="883"/>
      <c r="P5" s="883"/>
    </row>
    <row r="6" spans="1:16" ht="6" customHeight="1" thickBot="1" x14ac:dyDescent="0.2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</row>
    <row r="8" spans="1:16" ht="18" customHeight="1" x14ac:dyDescent="0.15">
      <c r="A8" s="680" t="s">
        <v>87</v>
      </c>
      <c r="B8" s="697">
        <f>(B9+B10+B11+B12+B13+B17+B18+B19+B20+B21+B22+B23+B24+B25+B26+B27+B28+B29+B32+B33+B34+B35+B36+B37)</f>
        <v>28261110.055664998</v>
      </c>
      <c r="C8" s="698">
        <f>(C9+C10+C11+C12+C13+C17+C18+C19+C20+C21+C22+C23+C24+C25+C26+C27+C28+C29+C32+C33+C34+C35+C36+C37)</f>
        <v>28616644.479824997</v>
      </c>
      <c r="D8" s="698">
        <f>(D9+D10+D11+D12+D13+D17+D18+D19+D20+D21+D22+D23+D24+D25+D26+D27+D28+D29+D32+D33+D34+D35+D36+D37)</f>
        <v>27544935.803714998</v>
      </c>
      <c r="E8" s="698">
        <f t="shared" ref="E8:N8" si="0">(E9+E10+E11+E12+E13+E17+E18+E19+E20+E21+E22+E23+E24+E25+E26+E27+E28+E29+E32+E33+E34+E35+E36+E37)</f>
        <v>27714391.673974998</v>
      </c>
      <c r="F8" s="698">
        <f t="shared" si="0"/>
        <v>27922911.6809</v>
      </c>
      <c r="G8" s="698">
        <f t="shared" si="0"/>
        <v>28011840.055405002</v>
      </c>
      <c r="H8" s="698">
        <f t="shared" si="0"/>
        <v>28146639.495734997</v>
      </c>
      <c r="I8" s="698">
        <f t="shared" si="0"/>
        <v>28517563.401875004</v>
      </c>
      <c r="J8" s="698">
        <f t="shared" si="0"/>
        <v>28491125.563425004</v>
      </c>
      <c r="K8" s="698">
        <f t="shared" si="0"/>
        <v>28496514.632040005</v>
      </c>
      <c r="L8" s="698">
        <f t="shared" si="0"/>
        <v>28563911.398420006</v>
      </c>
      <c r="M8" s="698">
        <f t="shared" si="0"/>
        <v>28562020.627324998</v>
      </c>
      <c r="N8" s="698">
        <f t="shared" si="0"/>
        <v>28544821.855339993</v>
      </c>
    </row>
    <row r="9" spans="1:16" ht="15.95" customHeight="1" x14ac:dyDescent="0.15">
      <c r="A9" s="148" t="s">
        <v>19</v>
      </c>
      <c r="B9" s="699">
        <f t="shared" ref="B9:B37" si="1">AVERAGE(C9:N9)</f>
        <v>10302.328</v>
      </c>
      <c r="C9" s="143">
        <v>8245.3531000000003</v>
      </c>
      <c r="D9" s="143">
        <v>10578.7642</v>
      </c>
      <c r="E9" s="143">
        <v>5154.6034999999993</v>
      </c>
      <c r="F9" s="143">
        <v>5125.171699999999</v>
      </c>
      <c r="G9" s="143">
        <v>12304.346</v>
      </c>
      <c r="H9" s="143">
        <v>13259.604499999999</v>
      </c>
      <c r="I9" s="143">
        <v>12845.944</v>
      </c>
      <c r="J9" s="143">
        <v>13145.944</v>
      </c>
      <c r="K9" s="143">
        <v>13200.409</v>
      </c>
      <c r="L9" s="143">
        <v>12379.844999999999</v>
      </c>
      <c r="M9" s="143">
        <v>8229.14</v>
      </c>
      <c r="N9" s="143">
        <v>9158.8109999999997</v>
      </c>
      <c r="O9" s="154"/>
    </row>
    <row r="10" spans="1:16" ht="15.95" customHeight="1" x14ac:dyDescent="0.15">
      <c r="A10" s="148" t="s">
        <v>20</v>
      </c>
      <c r="B10" s="699">
        <f t="shared" si="1"/>
        <v>362950.52718333335</v>
      </c>
      <c r="C10" s="143">
        <v>339289.78840000002</v>
      </c>
      <c r="D10" s="143">
        <v>414555.24690000003</v>
      </c>
      <c r="E10" s="143">
        <v>368094.68424999999</v>
      </c>
      <c r="F10" s="143">
        <v>346322.68054999999</v>
      </c>
      <c r="G10" s="143">
        <v>306332.97324999998</v>
      </c>
      <c r="H10" s="143">
        <v>302346.9265</v>
      </c>
      <c r="I10" s="143">
        <v>330843.43089999998</v>
      </c>
      <c r="J10" s="143">
        <v>440843.43089999998</v>
      </c>
      <c r="K10" s="143">
        <v>348726.80944999994</v>
      </c>
      <c r="L10" s="143">
        <v>389650.04430000001</v>
      </c>
      <c r="M10" s="143">
        <v>396102.08415000001</v>
      </c>
      <c r="N10" s="143">
        <v>372298.22665000003</v>
      </c>
    </row>
    <row r="11" spans="1:16" ht="15.95" customHeight="1" x14ac:dyDescent="0.15">
      <c r="A11" s="148" t="s">
        <v>21</v>
      </c>
      <c r="B11" s="699">
        <f t="shared" si="1"/>
        <v>421132.50489166664</v>
      </c>
      <c r="C11" s="143">
        <v>475046.80359999998</v>
      </c>
      <c r="D11" s="143">
        <v>486983.38284999999</v>
      </c>
      <c r="E11" s="143">
        <v>463972.00890000002</v>
      </c>
      <c r="F11" s="143">
        <v>454719.19469999999</v>
      </c>
      <c r="G11" s="143">
        <v>421326.17924999999</v>
      </c>
      <c r="H11" s="143">
        <v>428463.69884999999</v>
      </c>
      <c r="I11" s="143">
        <v>408535.04239999998</v>
      </c>
      <c r="J11" s="143">
        <v>407535.04239999998</v>
      </c>
      <c r="K11" s="143">
        <v>409387.53755000001</v>
      </c>
      <c r="L11" s="143">
        <v>366594.4939</v>
      </c>
      <c r="M11" s="143">
        <v>360701.56904999999</v>
      </c>
      <c r="N11" s="143">
        <v>370325.10525000002</v>
      </c>
    </row>
    <row r="12" spans="1:16" ht="15.95" customHeight="1" x14ac:dyDescent="0.15">
      <c r="A12" s="126" t="s">
        <v>22</v>
      </c>
      <c r="B12" s="699">
        <f t="shared" si="1"/>
        <v>4786627.6182124997</v>
      </c>
      <c r="C12" s="143">
        <v>4720076.8979000002</v>
      </c>
      <c r="D12" s="143">
        <v>4719983.3828499997</v>
      </c>
      <c r="E12" s="143">
        <v>4749656</v>
      </c>
      <c r="F12" s="143">
        <v>4727265.9577500001</v>
      </c>
      <c r="G12" s="143">
        <v>4793950.0689500002</v>
      </c>
      <c r="H12" s="143">
        <v>4809999.4123999998</v>
      </c>
      <c r="I12" s="143">
        <v>4800333.8137999997</v>
      </c>
      <c r="J12" s="143">
        <v>4897333.8137999997</v>
      </c>
      <c r="K12" s="143">
        <v>4810600.8687499985</v>
      </c>
      <c r="L12" s="143">
        <v>4799404.4255999997</v>
      </c>
      <c r="M12" s="143">
        <v>4801786.9476500005</v>
      </c>
      <c r="N12" s="143">
        <v>4809139.8290999997</v>
      </c>
    </row>
    <row r="13" spans="1:16" ht="15.95" customHeight="1" x14ac:dyDescent="0.15">
      <c r="A13" s="126" t="s">
        <v>23</v>
      </c>
      <c r="B13" s="699">
        <f t="shared" si="1"/>
        <v>368438.40197333327</v>
      </c>
      <c r="C13" s="143">
        <v>380742.37857500004</v>
      </c>
      <c r="D13" s="143">
        <v>359460.14313500002</v>
      </c>
      <c r="E13" s="143">
        <v>376792.010175</v>
      </c>
      <c r="F13" s="143">
        <v>381910.59814999998</v>
      </c>
      <c r="G13" s="143">
        <v>387760.03164499998</v>
      </c>
      <c r="H13" s="143">
        <v>385257.77436499996</v>
      </c>
      <c r="I13" s="143">
        <v>380318.50717500004</v>
      </c>
      <c r="J13" s="143">
        <v>358086.25357499998</v>
      </c>
      <c r="K13" s="143">
        <v>370772.55596000003</v>
      </c>
      <c r="L13" s="143">
        <v>347675.80293000001</v>
      </c>
      <c r="M13" s="143">
        <v>344224.25162499998</v>
      </c>
      <c r="N13" s="143">
        <v>348260.51636999997</v>
      </c>
    </row>
    <row r="14" spans="1:16" ht="15.95" customHeight="1" x14ac:dyDescent="0.15">
      <c r="A14" s="124" t="s">
        <v>94</v>
      </c>
      <c r="B14" s="699">
        <f t="shared" si="1"/>
        <v>158856.74786666667</v>
      </c>
      <c r="C14" s="143">
        <v>161919.1685</v>
      </c>
      <c r="D14" s="143">
        <v>158697.50930000001</v>
      </c>
      <c r="E14" s="143">
        <v>157842.05650000001</v>
      </c>
      <c r="F14" s="143">
        <v>164056.717</v>
      </c>
      <c r="G14" s="143">
        <v>171671.81109999999</v>
      </c>
      <c r="H14" s="143">
        <v>170850.14069999999</v>
      </c>
      <c r="I14" s="143">
        <v>161650.5165</v>
      </c>
      <c r="J14" s="143">
        <v>152686.17249999999</v>
      </c>
      <c r="K14" s="143">
        <v>167366.4633</v>
      </c>
      <c r="L14" s="143">
        <v>147718.06890000001</v>
      </c>
      <c r="M14" s="143">
        <v>145934.09599999999</v>
      </c>
      <c r="N14" s="143">
        <v>145888.25409999999</v>
      </c>
    </row>
    <row r="15" spans="1:16" ht="15.95" customHeight="1" x14ac:dyDescent="0.15">
      <c r="A15" s="124" t="s">
        <v>95</v>
      </c>
      <c r="B15" s="699">
        <f t="shared" si="1"/>
        <v>131676.40752000001</v>
      </c>
      <c r="C15" s="143">
        <v>117151.50109999999</v>
      </c>
      <c r="D15" s="143">
        <v>120218.50558</v>
      </c>
      <c r="E15" s="143">
        <v>134705.23389999999</v>
      </c>
      <c r="F15" s="143">
        <v>143434.03020000001</v>
      </c>
      <c r="G15" s="143">
        <v>143003.08666</v>
      </c>
      <c r="H15" s="143">
        <v>141310.08442</v>
      </c>
      <c r="I15" s="143">
        <v>144790.30989999999</v>
      </c>
      <c r="J15" s="143">
        <v>130218.83470000001</v>
      </c>
      <c r="K15" s="143">
        <v>128788.06788</v>
      </c>
      <c r="L15" s="143">
        <v>126128.56703999999</v>
      </c>
      <c r="M15" s="143">
        <v>125949.3999</v>
      </c>
      <c r="N15" s="143">
        <v>124419.26896</v>
      </c>
    </row>
    <row r="16" spans="1:16" ht="15.95" customHeight="1" x14ac:dyDescent="0.15">
      <c r="A16" s="124" t="s">
        <v>96</v>
      </c>
      <c r="B16" s="699">
        <f t="shared" si="1"/>
        <v>77905.246586666675</v>
      </c>
      <c r="C16" s="143">
        <v>101671.708975</v>
      </c>
      <c r="D16" s="143">
        <v>80544.128255000003</v>
      </c>
      <c r="E16" s="143">
        <v>84244.719775000005</v>
      </c>
      <c r="F16" s="143">
        <v>74419.850949999993</v>
      </c>
      <c r="G16" s="143">
        <v>73085.133885000003</v>
      </c>
      <c r="H16" s="143">
        <v>73097.549245000002</v>
      </c>
      <c r="I16" s="143">
        <v>73877.680775000001</v>
      </c>
      <c r="J16" s="143">
        <v>75181.246375000002</v>
      </c>
      <c r="K16" s="143">
        <v>74618.024780000007</v>
      </c>
      <c r="L16" s="143">
        <v>73829.166989999998</v>
      </c>
      <c r="M16" s="143">
        <v>72340.755724999995</v>
      </c>
      <c r="N16" s="143">
        <v>77952.993310000005</v>
      </c>
    </row>
    <row r="17" spans="1:14" ht="15.95" customHeight="1" x14ac:dyDescent="0.15">
      <c r="A17" s="148" t="s">
        <v>27</v>
      </c>
      <c r="B17" s="699">
        <f t="shared" si="1"/>
        <v>131816.25727500001</v>
      </c>
      <c r="C17" s="143">
        <v>146855.77650000001</v>
      </c>
      <c r="D17" s="143">
        <v>147281.65150000001</v>
      </c>
      <c r="E17" s="143">
        <v>141695.8916</v>
      </c>
      <c r="F17" s="143">
        <v>131486.45250000001</v>
      </c>
      <c r="G17" s="143">
        <v>147920.20799999998</v>
      </c>
      <c r="H17" s="143">
        <v>145323.64064999999</v>
      </c>
      <c r="I17" s="143">
        <v>143794.83910000001</v>
      </c>
      <c r="J17" s="143">
        <v>122481.29135</v>
      </c>
      <c r="K17" s="143">
        <v>115129.0392</v>
      </c>
      <c r="L17" s="143">
        <v>114561.3287</v>
      </c>
      <c r="M17" s="143">
        <v>112863.42200000001</v>
      </c>
      <c r="N17" s="143">
        <v>112401.5462</v>
      </c>
    </row>
    <row r="18" spans="1:14" ht="15.95" customHeight="1" x14ac:dyDescent="0.15">
      <c r="A18" s="126" t="s">
        <v>28</v>
      </c>
      <c r="B18" s="699">
        <f t="shared" si="1"/>
        <v>195481.0168666667</v>
      </c>
      <c r="C18" s="143">
        <v>201047.20775</v>
      </c>
      <c r="D18" s="143">
        <v>200085.05609999999</v>
      </c>
      <c r="E18" s="143">
        <v>205688.8725</v>
      </c>
      <c r="F18" s="143">
        <v>206499.33725000001</v>
      </c>
      <c r="G18" s="143">
        <v>205037.19495</v>
      </c>
      <c r="H18" s="143">
        <v>204848.36060000001</v>
      </c>
      <c r="I18" s="143">
        <v>197650.4627</v>
      </c>
      <c r="J18" s="143">
        <v>187650.4627</v>
      </c>
      <c r="K18" s="143">
        <v>188785.77369999999</v>
      </c>
      <c r="L18" s="143">
        <v>185983.3616</v>
      </c>
      <c r="M18" s="143">
        <v>183140.41365</v>
      </c>
      <c r="N18" s="143">
        <v>179355.69889999999</v>
      </c>
    </row>
    <row r="19" spans="1:14" ht="15.95" customHeight="1" x14ac:dyDescent="0.15">
      <c r="A19" s="126" t="s">
        <v>29</v>
      </c>
      <c r="B19" s="699">
        <f t="shared" si="1"/>
        <v>7491158.2870166665</v>
      </c>
      <c r="C19" s="143">
        <v>7958549.9011000004</v>
      </c>
      <c r="D19" s="143">
        <v>7283895</v>
      </c>
      <c r="E19" s="143">
        <v>7124468.0809500003</v>
      </c>
      <c r="F19" s="143">
        <v>7241952.1907500001</v>
      </c>
      <c r="G19" s="143">
        <v>7311800.3510999996</v>
      </c>
      <c r="H19" s="143">
        <v>7394170.3927499996</v>
      </c>
      <c r="I19" s="143">
        <v>7449489.3507000003</v>
      </c>
      <c r="J19" s="143">
        <v>7459689</v>
      </c>
      <c r="K19" s="143">
        <v>7514447.4713000003</v>
      </c>
      <c r="L19" s="143">
        <v>7679766.0769999996</v>
      </c>
      <c r="M19" s="143">
        <v>7676038.96055</v>
      </c>
      <c r="N19" s="143">
        <v>7799632.6679999987</v>
      </c>
    </row>
    <row r="20" spans="1:14" ht="15.95" customHeight="1" x14ac:dyDescent="0.15">
      <c r="A20" s="148" t="s">
        <v>30</v>
      </c>
      <c r="B20" s="699">
        <f t="shared" si="1"/>
        <v>10181755.872245831</v>
      </c>
      <c r="C20" s="143">
        <v>10184853.18595</v>
      </c>
      <c r="D20" s="143">
        <v>9760901.6447999999</v>
      </c>
      <c r="E20" s="143">
        <v>9963870.5556000005</v>
      </c>
      <c r="F20" s="143">
        <v>9989064.1001999993</v>
      </c>
      <c r="G20" s="143">
        <v>9995621.9063000008</v>
      </c>
      <c r="H20" s="143">
        <v>9999595.8573499992</v>
      </c>
      <c r="I20" s="143">
        <v>10388061.933499999</v>
      </c>
      <c r="J20" s="143">
        <v>10338061.933499999</v>
      </c>
      <c r="K20" s="143">
        <v>10441720.05865</v>
      </c>
      <c r="L20" s="143">
        <v>10396341.658199999</v>
      </c>
      <c r="M20" s="143">
        <v>10387417.42825</v>
      </c>
      <c r="N20" s="143">
        <v>10335560.20465</v>
      </c>
    </row>
    <row r="21" spans="1:14" ht="15.95" customHeight="1" x14ac:dyDescent="0.15">
      <c r="A21" s="148" t="s">
        <v>31</v>
      </c>
      <c r="B21" s="699">
        <f t="shared" si="1"/>
        <v>163065.7149625</v>
      </c>
      <c r="C21" s="143">
        <v>160904.35475</v>
      </c>
      <c r="D21" s="143">
        <v>157140.016</v>
      </c>
      <c r="E21" s="143">
        <v>166879.2077</v>
      </c>
      <c r="F21" s="143">
        <v>165057.20550000001</v>
      </c>
      <c r="G21" s="143">
        <v>161569.46249999999</v>
      </c>
      <c r="H21" s="143">
        <v>160731.21919999999</v>
      </c>
      <c r="I21" s="143">
        <v>171710.12049999999</v>
      </c>
      <c r="J21" s="143">
        <v>161710.12049999999</v>
      </c>
      <c r="K21" s="143">
        <v>163148.85089999999</v>
      </c>
      <c r="L21" s="143">
        <v>160345.51699999999</v>
      </c>
      <c r="M21" s="143">
        <v>164330.76999999999</v>
      </c>
      <c r="N21" s="143">
        <v>163261.73499999999</v>
      </c>
    </row>
    <row r="22" spans="1:14" ht="15.95" customHeight="1" x14ac:dyDescent="0.15">
      <c r="A22" s="148" t="s">
        <v>32</v>
      </c>
      <c r="B22" s="699">
        <f t="shared" si="1"/>
        <v>27762.966204999993</v>
      </c>
      <c r="C22" s="143">
        <v>26245.3531</v>
      </c>
      <c r="D22" s="143">
        <v>26178.764200000001</v>
      </c>
      <c r="E22" s="143">
        <v>27154.603500000001</v>
      </c>
      <c r="F22" s="143">
        <v>28125.171699999999</v>
      </c>
      <c r="G22" s="143">
        <v>27204.346000000001</v>
      </c>
      <c r="H22" s="143">
        <v>28259.604500000001</v>
      </c>
      <c r="I22" s="143">
        <v>28545.944</v>
      </c>
      <c r="J22" s="143">
        <v>27978.288499999999</v>
      </c>
      <c r="K22" s="143">
        <v>28646.737499999999</v>
      </c>
      <c r="L22" s="143">
        <v>28385.515500000001</v>
      </c>
      <c r="M22" s="143">
        <v>28239.364000000001</v>
      </c>
      <c r="N22" s="143">
        <v>28191.901959999999</v>
      </c>
    </row>
    <row r="23" spans="1:14" ht="15.95" customHeight="1" x14ac:dyDescent="0.15">
      <c r="A23" s="148" t="s">
        <v>33</v>
      </c>
      <c r="B23" s="699">
        <f t="shared" si="1"/>
        <v>132973.26156666665</v>
      </c>
      <c r="C23" s="143">
        <v>150537.51930000001</v>
      </c>
      <c r="D23" s="143">
        <v>135760.43830000001</v>
      </c>
      <c r="E23" s="143">
        <v>136230.50365</v>
      </c>
      <c r="F23" s="143">
        <v>134448.69774999999</v>
      </c>
      <c r="G23" s="143">
        <v>135869.49494999999</v>
      </c>
      <c r="H23" s="143">
        <v>136405.75695000001</v>
      </c>
      <c r="I23" s="143">
        <v>129900.4991</v>
      </c>
      <c r="J23" s="143">
        <v>125900.4991</v>
      </c>
      <c r="K23" s="143">
        <v>129096.7059</v>
      </c>
      <c r="L23" s="143">
        <v>128616.26850000001</v>
      </c>
      <c r="M23" s="143">
        <v>125051.54829999999</v>
      </c>
      <c r="N23" s="143">
        <v>127861.20699999999</v>
      </c>
    </row>
    <row r="24" spans="1:14" ht="15.95" customHeight="1" x14ac:dyDescent="0.15">
      <c r="A24" s="148" t="s">
        <v>34</v>
      </c>
      <c r="B24" s="699">
        <f t="shared" si="1"/>
        <v>116634.45845333334</v>
      </c>
      <c r="C24" s="143">
        <v>130151.50109999999</v>
      </c>
      <c r="D24" s="143">
        <v>125218.50558</v>
      </c>
      <c r="E24" s="143">
        <v>130705.23390000001</v>
      </c>
      <c r="F24" s="143">
        <v>128434.03019999999</v>
      </c>
      <c r="G24" s="143">
        <v>129003.08666</v>
      </c>
      <c r="H24" s="143">
        <v>131310.08442</v>
      </c>
      <c r="I24" s="143">
        <v>105790.30989999999</v>
      </c>
      <c r="J24" s="143">
        <v>105433.0971</v>
      </c>
      <c r="K24" s="143">
        <v>103524.44768</v>
      </c>
      <c r="L24" s="143">
        <v>104124.01844</v>
      </c>
      <c r="M24" s="143">
        <v>103727.28449999999</v>
      </c>
      <c r="N24" s="143">
        <v>102191.90196</v>
      </c>
    </row>
    <row r="25" spans="1:14" ht="15.95" customHeight="1" x14ac:dyDescent="0.15">
      <c r="A25" s="126" t="s">
        <v>35</v>
      </c>
      <c r="B25" s="699">
        <f t="shared" si="1"/>
        <v>1136319.8829916667</v>
      </c>
      <c r="C25" s="143">
        <v>1123461.4514500001</v>
      </c>
      <c r="D25" s="143">
        <v>1100914.1738499999</v>
      </c>
      <c r="E25" s="143">
        <v>1101869.17505</v>
      </c>
      <c r="F25" s="143">
        <v>1160394.2023</v>
      </c>
      <c r="G25" s="143">
        <v>1162588.4994000001</v>
      </c>
      <c r="H25" s="143">
        <v>1163664.6316</v>
      </c>
      <c r="I25" s="143">
        <v>1164445.3355</v>
      </c>
      <c r="J25" s="143">
        <v>1100445.3355</v>
      </c>
      <c r="K25" s="143">
        <v>1116292.21615</v>
      </c>
      <c r="L25" s="143">
        <v>1119263.77575</v>
      </c>
      <c r="M25" s="143">
        <v>1195169.7297</v>
      </c>
      <c r="N25" s="143">
        <v>1127330.06965</v>
      </c>
    </row>
    <row r="26" spans="1:14" ht="15.95" customHeight="1" x14ac:dyDescent="0.15">
      <c r="A26" s="148" t="s">
        <v>36</v>
      </c>
      <c r="B26" s="699">
        <f t="shared" si="1"/>
        <v>33664.670708333331</v>
      </c>
      <c r="C26" s="143">
        <v>34171.887499999997</v>
      </c>
      <c r="D26" s="143">
        <v>29913.944</v>
      </c>
      <c r="E26" s="143">
        <v>35031.213000000003</v>
      </c>
      <c r="F26" s="143">
        <v>33003.663999999997</v>
      </c>
      <c r="G26" s="143">
        <v>34840.408000000003</v>
      </c>
      <c r="H26" s="143">
        <v>31614.673999999999</v>
      </c>
      <c r="I26" s="143">
        <v>32322.664000000001</v>
      </c>
      <c r="J26" s="143">
        <v>33322.663999999997</v>
      </c>
      <c r="K26" s="143">
        <v>35874.601999999999</v>
      </c>
      <c r="L26" s="143">
        <v>36804.92</v>
      </c>
      <c r="M26" s="143">
        <v>34562.498</v>
      </c>
      <c r="N26" s="143">
        <v>32512.91</v>
      </c>
    </row>
    <row r="27" spans="1:14" ht="15.95" customHeight="1" x14ac:dyDescent="0.15">
      <c r="A27" s="148" t="s">
        <v>37</v>
      </c>
      <c r="B27" s="699">
        <f t="shared" si="1"/>
        <v>305191.40699583333</v>
      </c>
      <c r="C27" s="143">
        <v>295740.09519999998</v>
      </c>
      <c r="D27" s="143">
        <v>296613.54859999998</v>
      </c>
      <c r="E27" s="143">
        <v>319860.1532</v>
      </c>
      <c r="F27" s="143">
        <v>324910.16375000001</v>
      </c>
      <c r="G27" s="143">
        <v>310019.31370000006</v>
      </c>
      <c r="H27" s="143">
        <v>311030.68214999995</v>
      </c>
      <c r="I27" s="143">
        <v>311885.76065000001</v>
      </c>
      <c r="J27" s="143">
        <v>312495.76065000001</v>
      </c>
      <c r="K27" s="143">
        <v>310339.17274999997</v>
      </c>
      <c r="L27" s="143">
        <v>312781.48499999999</v>
      </c>
      <c r="M27" s="143">
        <v>278779.6447</v>
      </c>
      <c r="N27" s="143">
        <v>277841.10359999997</v>
      </c>
    </row>
    <row r="28" spans="1:14" ht="15.95" customHeight="1" x14ac:dyDescent="0.15">
      <c r="A28" s="148" t="s">
        <v>38</v>
      </c>
      <c r="B28" s="699">
        <f t="shared" si="1"/>
        <v>111240.08974583332</v>
      </c>
      <c r="C28" s="143">
        <v>88878.929350000006</v>
      </c>
      <c r="D28" s="143">
        <v>83672.545400000003</v>
      </c>
      <c r="E28" s="143">
        <v>109517.8299</v>
      </c>
      <c r="F28" s="143">
        <v>117818.567</v>
      </c>
      <c r="G28" s="143">
        <v>118767.713</v>
      </c>
      <c r="H28" s="143">
        <v>111083.83259999999</v>
      </c>
      <c r="I28" s="143">
        <v>110703.9327</v>
      </c>
      <c r="J28" s="143">
        <v>112703.9327</v>
      </c>
      <c r="K28" s="143">
        <v>119498.3269</v>
      </c>
      <c r="L28" s="143">
        <v>120741.2196</v>
      </c>
      <c r="M28" s="143">
        <v>120960.3624</v>
      </c>
      <c r="N28" s="143">
        <v>120533.8854</v>
      </c>
    </row>
    <row r="29" spans="1:14" ht="15.95" customHeight="1" x14ac:dyDescent="0.15">
      <c r="A29" s="126" t="s">
        <v>39</v>
      </c>
      <c r="B29" s="699">
        <f t="shared" si="1"/>
        <v>90528.339499999987</v>
      </c>
      <c r="C29" s="143">
        <v>90425.353999999992</v>
      </c>
      <c r="D29" s="143">
        <v>95504.556299999997</v>
      </c>
      <c r="E29" s="143">
        <v>98255.694499999998</v>
      </c>
      <c r="F29" s="143">
        <v>99212.382500000007</v>
      </c>
      <c r="G29" s="143">
        <v>97673.661099999998</v>
      </c>
      <c r="H29" s="143">
        <v>95220.304999999993</v>
      </c>
      <c r="I29" s="143">
        <v>90806.869399999996</v>
      </c>
      <c r="J29" s="143">
        <v>87678.734400000001</v>
      </c>
      <c r="K29" s="143">
        <v>65505.883499999996</v>
      </c>
      <c r="L29" s="143">
        <v>87210.679000000004</v>
      </c>
      <c r="M29" s="143">
        <v>90012.50529999999</v>
      </c>
      <c r="N29" s="143">
        <v>88833.448999999993</v>
      </c>
    </row>
    <row r="30" spans="1:14" ht="15.95" customHeight="1" x14ac:dyDescent="0.15">
      <c r="A30" s="124" t="s">
        <v>97</v>
      </c>
      <c r="B30" s="699">
        <f t="shared" si="1"/>
        <v>42890.862841666669</v>
      </c>
      <c r="C30" s="143">
        <v>46363.86</v>
      </c>
      <c r="D30" s="143">
        <v>47023.838000000003</v>
      </c>
      <c r="E30" s="143">
        <v>46562.1685</v>
      </c>
      <c r="F30" s="143">
        <v>47184.027000000002</v>
      </c>
      <c r="G30" s="143">
        <v>47217.686000000002</v>
      </c>
      <c r="H30" s="143">
        <v>46034.574500000002</v>
      </c>
      <c r="I30" s="143">
        <v>43111.865899999997</v>
      </c>
      <c r="J30" s="143">
        <v>42247.823900000003</v>
      </c>
      <c r="K30" s="143">
        <v>20417.626499999998</v>
      </c>
      <c r="L30" s="143">
        <v>40534.447500000002</v>
      </c>
      <c r="M30" s="143">
        <v>44095.3148</v>
      </c>
      <c r="N30" s="143">
        <v>43897.121500000001</v>
      </c>
    </row>
    <row r="31" spans="1:14" ht="15.95" customHeight="1" x14ac:dyDescent="0.15">
      <c r="A31" s="124" t="s">
        <v>98</v>
      </c>
      <c r="B31" s="699">
        <f t="shared" si="1"/>
        <v>47637.476658333333</v>
      </c>
      <c r="C31" s="143">
        <v>44061.493999999999</v>
      </c>
      <c r="D31" s="143">
        <v>48480.7183</v>
      </c>
      <c r="E31" s="143">
        <v>51693.525999999998</v>
      </c>
      <c r="F31" s="143">
        <v>52028.355499999998</v>
      </c>
      <c r="G31" s="143">
        <v>50455.975100000003</v>
      </c>
      <c r="H31" s="143">
        <v>49185.730499999998</v>
      </c>
      <c r="I31" s="143">
        <v>47695.003499999999</v>
      </c>
      <c r="J31" s="143">
        <v>45430.910499999998</v>
      </c>
      <c r="K31" s="143">
        <v>45088.256999999998</v>
      </c>
      <c r="L31" s="143">
        <v>46676.231500000002</v>
      </c>
      <c r="M31" s="143">
        <v>45917.190499999997</v>
      </c>
      <c r="N31" s="143">
        <v>44936.327499999999</v>
      </c>
    </row>
    <row r="32" spans="1:14" ht="15.95" customHeight="1" x14ac:dyDescent="0.15">
      <c r="A32" s="148" t="s">
        <v>42</v>
      </c>
      <c r="B32" s="699">
        <f t="shared" si="1"/>
        <v>227433.41820416669</v>
      </c>
      <c r="C32" s="143">
        <v>202452.78049999999</v>
      </c>
      <c r="D32" s="143">
        <v>208028.04749999999</v>
      </c>
      <c r="E32" s="143">
        <v>234576.91649999999</v>
      </c>
      <c r="F32" s="143">
        <v>249128.88149999999</v>
      </c>
      <c r="G32" s="143">
        <v>258189.68400000001</v>
      </c>
      <c r="H32" s="143">
        <v>259354.13649999999</v>
      </c>
      <c r="I32" s="143">
        <v>249445.44080000001</v>
      </c>
      <c r="J32" s="143">
        <v>242445.44080000001</v>
      </c>
      <c r="K32" s="143">
        <v>213621.71275000001</v>
      </c>
      <c r="L32" s="143">
        <v>203723.06925</v>
      </c>
      <c r="M32" s="143">
        <v>204377.90710000001</v>
      </c>
      <c r="N32" s="143">
        <v>203857.00125</v>
      </c>
    </row>
    <row r="33" spans="1:14" ht="15.95" customHeight="1" x14ac:dyDescent="0.15">
      <c r="A33" s="148" t="s">
        <v>43</v>
      </c>
      <c r="B33" s="699">
        <f t="shared" si="1"/>
        <v>321757.06095416669</v>
      </c>
      <c r="C33" s="143">
        <v>317654.74050000001</v>
      </c>
      <c r="D33" s="143">
        <v>318362.29554999998</v>
      </c>
      <c r="E33" s="143">
        <v>333161.88955000002</v>
      </c>
      <c r="F33" s="143">
        <v>335200.36674999999</v>
      </c>
      <c r="G33" s="143">
        <v>339613.47210000001</v>
      </c>
      <c r="H33" s="143">
        <v>347095.08319999999</v>
      </c>
      <c r="I33" s="143">
        <v>333107.571</v>
      </c>
      <c r="J33" s="143">
        <v>319242.571</v>
      </c>
      <c r="K33" s="143">
        <v>307789.22529999999</v>
      </c>
      <c r="L33" s="143">
        <v>303788.5099</v>
      </c>
      <c r="M33" s="143">
        <v>304662.54499999998</v>
      </c>
      <c r="N33" s="143">
        <v>301406.46159999998</v>
      </c>
    </row>
    <row r="34" spans="1:14" ht="15.95" customHeight="1" x14ac:dyDescent="0.15">
      <c r="A34" s="126" t="s">
        <v>44</v>
      </c>
      <c r="B34" s="699">
        <f t="shared" si="1"/>
        <v>865884.24448749993</v>
      </c>
      <c r="C34" s="143">
        <v>822293.45904999995</v>
      </c>
      <c r="D34" s="143">
        <v>820833.41570000001</v>
      </c>
      <c r="E34" s="143">
        <v>864214.93680000002</v>
      </c>
      <c r="F34" s="143">
        <v>860219.06339999998</v>
      </c>
      <c r="G34" s="143">
        <v>871937.72935000004</v>
      </c>
      <c r="H34" s="143">
        <v>888005.66845</v>
      </c>
      <c r="I34" s="143">
        <v>886099.00445000001</v>
      </c>
      <c r="J34" s="143">
        <v>840499.00445000001</v>
      </c>
      <c r="K34" s="143">
        <v>894382.16850000003</v>
      </c>
      <c r="L34" s="143">
        <v>890565.44125000003</v>
      </c>
      <c r="M34" s="143">
        <v>876151.05815000006</v>
      </c>
      <c r="N34" s="143">
        <v>875409.98430000001</v>
      </c>
    </row>
    <row r="35" spans="1:14" ht="15.95" customHeight="1" x14ac:dyDescent="0.15">
      <c r="A35" s="126" t="s">
        <v>45</v>
      </c>
      <c r="B35" s="699">
        <f t="shared" si="1"/>
        <v>354431.14309166657</v>
      </c>
      <c r="C35" s="143">
        <v>310379.27114999999</v>
      </c>
      <c r="D35" s="143">
        <v>321634.97039999999</v>
      </c>
      <c r="E35" s="143">
        <v>327563.99449999997</v>
      </c>
      <c r="F35" s="143">
        <v>365015.07789999997</v>
      </c>
      <c r="G35" s="143">
        <v>357926.14799999999</v>
      </c>
      <c r="H35" s="143">
        <v>367359.49719999998</v>
      </c>
      <c r="I35" s="143">
        <v>368499.00445000001</v>
      </c>
      <c r="J35" s="143">
        <v>375025.0036</v>
      </c>
      <c r="K35" s="143">
        <v>363201.65039999993</v>
      </c>
      <c r="L35" s="143">
        <v>373878.37349999999</v>
      </c>
      <c r="M35" s="143">
        <v>365497.03950000001</v>
      </c>
      <c r="N35" s="143">
        <v>357193.68650000001</v>
      </c>
    </row>
    <row r="36" spans="1:14" ht="15.95" customHeight="1" x14ac:dyDescent="0.15">
      <c r="A36" s="126" t="s">
        <v>46</v>
      </c>
      <c r="B36" s="699">
        <f t="shared" si="1"/>
        <v>226269.42639166667</v>
      </c>
      <c r="C36" s="143">
        <v>266886.72369999997</v>
      </c>
      <c r="D36" s="143">
        <v>258748.04300000001</v>
      </c>
      <c r="E36" s="143">
        <v>235053.45574999999</v>
      </c>
      <c r="F36" s="143">
        <v>236360.9215</v>
      </c>
      <c r="G36" s="143">
        <v>220433.15</v>
      </c>
      <c r="H36" s="143">
        <v>218240.34099999999</v>
      </c>
      <c r="I36" s="143">
        <v>219089.68225000001</v>
      </c>
      <c r="J36" s="143">
        <v>220080</v>
      </c>
      <c r="K36" s="143">
        <v>231830.25825000001</v>
      </c>
      <c r="L36" s="143">
        <v>202194.51699999999</v>
      </c>
      <c r="M36" s="143">
        <v>201290.43575</v>
      </c>
      <c r="N36" s="143">
        <v>205025.58850000001</v>
      </c>
    </row>
    <row r="37" spans="1:14" ht="15.95" customHeight="1" thickBot="1" x14ac:dyDescent="0.2">
      <c r="A37" s="150" t="s">
        <v>47</v>
      </c>
      <c r="B37" s="700">
        <f t="shared" si="1"/>
        <v>198291.15774166666</v>
      </c>
      <c r="C37" s="153">
        <v>181753.76629999999</v>
      </c>
      <c r="D37" s="153">
        <v>182688.26699999999</v>
      </c>
      <c r="E37" s="153">
        <v>194924.15900000001</v>
      </c>
      <c r="F37" s="153">
        <v>201237.60159999999</v>
      </c>
      <c r="G37" s="153">
        <v>204150.62719999999</v>
      </c>
      <c r="H37" s="153">
        <v>213998.31099999999</v>
      </c>
      <c r="I37" s="153">
        <v>203337.93890000001</v>
      </c>
      <c r="J37" s="153">
        <v>201337.93890000001</v>
      </c>
      <c r="K37" s="153">
        <v>200992.15</v>
      </c>
      <c r="L37" s="153">
        <v>199131.0515</v>
      </c>
      <c r="M37" s="153">
        <v>198703.71799999999</v>
      </c>
      <c r="N37" s="153">
        <v>197238.36350000001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Hoja73">
    <tabColor theme="9" tint="0.59999389629810485"/>
  </sheetPr>
  <dimension ref="A4:P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2" style="126" customWidth="1"/>
    <col min="2" max="2" width="12" style="131" customWidth="1"/>
    <col min="3" max="14" width="9.25" style="131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574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9" t="s">
        <v>218</v>
      </c>
      <c r="B5" s="232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3"/>
      <c r="P5" s="883"/>
    </row>
    <row r="6" spans="1:16" ht="6" customHeight="1" thickBo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6" ht="18" customHeight="1" x14ac:dyDescent="0.15">
      <c r="A7" s="774" t="s">
        <v>16</v>
      </c>
      <c r="B7" s="778" t="s">
        <v>103</v>
      </c>
      <c r="C7" s="779" t="s">
        <v>53</v>
      </c>
      <c r="D7" s="779" t="s">
        <v>54</v>
      </c>
      <c r="E7" s="779" t="s">
        <v>55</v>
      </c>
      <c r="F7" s="779" t="s">
        <v>56</v>
      </c>
      <c r="G7" s="779" t="s">
        <v>57</v>
      </c>
      <c r="H7" s="779" t="s">
        <v>58</v>
      </c>
      <c r="I7" s="779" t="s">
        <v>59</v>
      </c>
      <c r="J7" s="779" t="s">
        <v>60</v>
      </c>
      <c r="K7" s="779" t="s">
        <v>61</v>
      </c>
      <c r="L7" s="779" t="s">
        <v>62</v>
      </c>
      <c r="M7" s="779" t="s">
        <v>63</v>
      </c>
      <c r="N7" s="779" t="s">
        <v>64</v>
      </c>
    </row>
    <row r="8" spans="1:16" ht="18" customHeight="1" x14ac:dyDescent="0.15">
      <c r="A8" s="680" t="s">
        <v>87</v>
      </c>
      <c r="B8" s="681">
        <f t="shared" ref="B8:B37" si="0">SUM(C8:N8)</f>
        <v>503080.00285438937</v>
      </c>
      <c r="C8" s="681">
        <f t="shared" ref="C8:N8" si="1">(C9+C10+C11+C12+C13+C17++C18+C19+C20+C21+C22+C23+C24+C25+C26+C27+C28+C29+C32+C33+C34+C35+C36+C37)</f>
        <v>41933.522888426982</v>
      </c>
      <c r="D8" s="681">
        <f t="shared" si="1"/>
        <v>40596.851504335806</v>
      </c>
      <c r="E8" s="681">
        <f t="shared" si="1"/>
        <v>40957.703109519993</v>
      </c>
      <c r="F8" s="681">
        <f t="shared" si="1"/>
        <v>41256.542312891019</v>
      </c>
      <c r="G8" s="681">
        <f t="shared" si="1"/>
        <v>41449.169113811207</v>
      </c>
      <c r="H8" s="681">
        <f t="shared" si="1"/>
        <v>41728.251606655205</v>
      </c>
      <c r="I8" s="681">
        <f t="shared" si="1"/>
        <v>41959.750470756007</v>
      </c>
      <c r="J8" s="681">
        <f t="shared" si="1"/>
        <v>42590.325300198987</v>
      </c>
      <c r="K8" s="681">
        <f t="shared" si="1"/>
        <v>42455.483770784187</v>
      </c>
      <c r="L8" s="681">
        <f t="shared" si="1"/>
        <v>42513.36780420498</v>
      </c>
      <c r="M8" s="681">
        <f t="shared" si="1"/>
        <v>42756.064716927998</v>
      </c>
      <c r="N8" s="681">
        <f t="shared" si="1"/>
        <v>42882.970255876986</v>
      </c>
    </row>
    <row r="9" spans="1:16" ht="15.95" customHeight="1" x14ac:dyDescent="0.15">
      <c r="A9" s="148" t="s">
        <v>19</v>
      </c>
      <c r="B9" s="675">
        <f t="shared" si="0"/>
        <v>92.66847500999998</v>
      </c>
      <c r="C9" s="244">
        <v>7.0219634119999998</v>
      </c>
      <c r="D9" s="244">
        <v>6.1243048</v>
      </c>
      <c r="E9" s="244">
        <v>6.5218845600000002</v>
      </c>
      <c r="F9" s="244">
        <v>6.628300308</v>
      </c>
      <c r="G9" s="244">
        <v>6.8392835999999999</v>
      </c>
      <c r="H9" s="244">
        <v>9.9273600000000002</v>
      </c>
      <c r="I9" s="244">
        <v>8.1242073999999995</v>
      </c>
      <c r="J9" s="244">
        <v>8.3767207399999997</v>
      </c>
      <c r="K9" s="244">
        <v>8.6442621899999992</v>
      </c>
      <c r="L9" s="244">
        <v>8.4209999999999994</v>
      </c>
      <c r="M9" s="244">
        <v>7.597988</v>
      </c>
      <c r="N9" s="244">
        <v>8.4412000000000003</v>
      </c>
      <c r="O9" s="154"/>
    </row>
    <row r="10" spans="1:16" ht="15.95" customHeight="1" x14ac:dyDescent="0.15">
      <c r="A10" s="148" t="s">
        <v>20</v>
      </c>
      <c r="B10" s="675">
        <f t="shared" si="0"/>
        <v>4656.822792768</v>
      </c>
      <c r="C10" s="244">
        <v>434.83478951799998</v>
      </c>
      <c r="D10" s="244">
        <v>417.37013875600002</v>
      </c>
      <c r="E10" s="244">
        <v>367.59018071000003</v>
      </c>
      <c r="F10" s="244">
        <v>331.06172394200001</v>
      </c>
      <c r="G10" s="244">
        <v>325.63448711000001</v>
      </c>
      <c r="H10" s="244">
        <v>325.75049314</v>
      </c>
      <c r="I10" s="244">
        <v>349.96358826800002</v>
      </c>
      <c r="J10" s="244">
        <v>524.96358826799997</v>
      </c>
      <c r="K10" s="244">
        <v>368.65993635400002</v>
      </c>
      <c r="L10" s="244">
        <v>390.834</v>
      </c>
      <c r="M10" s="244">
        <v>425.32507718400001</v>
      </c>
      <c r="N10" s="244">
        <v>394.83478951799998</v>
      </c>
    </row>
    <row r="11" spans="1:16" ht="15.95" customHeight="1" x14ac:dyDescent="0.15">
      <c r="A11" s="148" t="s">
        <v>21</v>
      </c>
      <c r="B11" s="675">
        <f t="shared" si="0"/>
        <v>7015.9450268539995</v>
      </c>
      <c r="C11" s="244">
        <v>605.23736555200003</v>
      </c>
      <c r="D11" s="244">
        <v>607.17524017999995</v>
      </c>
      <c r="E11" s="244">
        <v>594.20839907799996</v>
      </c>
      <c r="F11" s="244">
        <v>552.25866204800002</v>
      </c>
      <c r="G11" s="244">
        <v>563.07964367</v>
      </c>
      <c r="H11" s="244">
        <v>605.67883579800002</v>
      </c>
      <c r="I11" s="244">
        <v>582.21109079799999</v>
      </c>
      <c r="J11" s="244">
        <v>542.21109079799999</v>
      </c>
      <c r="K11" s="244">
        <v>561.25190469799998</v>
      </c>
      <c r="L11" s="244">
        <v>575.23736555200003</v>
      </c>
      <c r="M11" s="244">
        <v>562.15842868200002</v>
      </c>
      <c r="N11" s="244">
        <v>665.23699999999997</v>
      </c>
    </row>
    <row r="12" spans="1:16" ht="15.95" customHeight="1" x14ac:dyDescent="0.15">
      <c r="A12" s="126" t="s">
        <v>22</v>
      </c>
      <c r="B12" s="675">
        <f t="shared" si="0"/>
        <v>85696.810851923001</v>
      </c>
      <c r="C12" s="244">
        <v>7050.8226162179999</v>
      </c>
      <c r="D12" s="244">
        <v>7107.1752401800004</v>
      </c>
      <c r="E12" s="244">
        <v>7007.1793631460014</v>
      </c>
      <c r="F12" s="244">
        <v>6547.193439486</v>
      </c>
      <c r="G12" s="244">
        <v>6918.5035688520002</v>
      </c>
      <c r="H12" s="244">
        <v>6852.9713715260004</v>
      </c>
      <c r="I12" s="244">
        <v>6797.4677805379997</v>
      </c>
      <c r="J12" s="244">
        <v>7277.4677805379997</v>
      </c>
      <c r="K12" s="244">
        <v>6989.1738842200002</v>
      </c>
      <c r="L12" s="244">
        <v>7280.8226162179999</v>
      </c>
      <c r="M12" s="244">
        <v>7962.2111910009999</v>
      </c>
      <c r="N12" s="244">
        <v>7905.8220000000001</v>
      </c>
    </row>
    <row r="13" spans="1:16" ht="15.95" customHeight="1" x14ac:dyDescent="0.15">
      <c r="A13" s="126" t="s">
        <v>23</v>
      </c>
      <c r="B13" s="675">
        <f t="shared" si="0"/>
        <v>2087.4845869616001</v>
      </c>
      <c r="C13" s="244">
        <v>168.593015503</v>
      </c>
      <c r="D13" s="244">
        <v>162.7120602562</v>
      </c>
      <c r="E13" s="244">
        <v>171.63694658999998</v>
      </c>
      <c r="F13" s="244">
        <v>176.08767641899999</v>
      </c>
      <c r="G13" s="244">
        <v>189.0812087768</v>
      </c>
      <c r="H13" s="244">
        <v>188.79232212080001</v>
      </c>
      <c r="I13" s="244">
        <v>178.72744837600001</v>
      </c>
      <c r="J13" s="244">
        <v>171.55187108699999</v>
      </c>
      <c r="K13" s="244">
        <v>176.29923283580001</v>
      </c>
      <c r="L13" s="244">
        <v>170.593015503</v>
      </c>
      <c r="M13" s="244">
        <v>163.81762491500001</v>
      </c>
      <c r="N13" s="244">
        <v>169.59216457899998</v>
      </c>
    </row>
    <row r="14" spans="1:16" ht="15.95" customHeight="1" x14ac:dyDescent="0.15">
      <c r="A14" s="124" t="s">
        <v>94</v>
      </c>
      <c r="B14" s="675">
        <f t="shared" si="0"/>
        <v>1155.3611223279997</v>
      </c>
      <c r="C14" s="244">
        <v>92.329751540000004</v>
      </c>
      <c r="D14" s="244">
        <v>89.775415515999995</v>
      </c>
      <c r="E14" s="244">
        <v>90.249716199999995</v>
      </c>
      <c r="F14" s="244">
        <v>96.198808420000006</v>
      </c>
      <c r="G14" s="244">
        <v>105.93908142399999</v>
      </c>
      <c r="H14" s="244">
        <v>105.714011344</v>
      </c>
      <c r="I14" s="244">
        <v>92.124935859999994</v>
      </c>
      <c r="J14" s="244">
        <v>85.839802259999999</v>
      </c>
      <c r="K14" s="244">
        <v>101.037296384</v>
      </c>
      <c r="L14" s="244">
        <v>97.329751540000004</v>
      </c>
      <c r="M14" s="244">
        <v>97.492800299999999</v>
      </c>
      <c r="N14" s="244">
        <v>101.32975154</v>
      </c>
    </row>
    <row r="15" spans="1:16" ht="15.95" customHeight="1" x14ac:dyDescent="0.15">
      <c r="A15" s="124" t="s">
        <v>95</v>
      </c>
      <c r="B15" s="675">
        <f t="shared" si="0"/>
        <v>567.9945180648001</v>
      </c>
      <c r="C15" s="244">
        <v>35.797850924000002</v>
      </c>
      <c r="D15" s="244">
        <v>40.065249309599999</v>
      </c>
      <c r="E15" s="244">
        <v>46.349829719999995</v>
      </c>
      <c r="F15" s="244">
        <v>49.719285051999996</v>
      </c>
      <c r="G15" s="244">
        <v>54.563448854400001</v>
      </c>
      <c r="H15" s="244">
        <v>54.628406806400001</v>
      </c>
      <c r="I15" s="244">
        <v>57.474961516</v>
      </c>
      <c r="J15" s="244">
        <v>55.846854636000003</v>
      </c>
      <c r="K15" s="244">
        <v>47.516358282399999</v>
      </c>
      <c r="L15" s="244">
        <v>45.797850924000002</v>
      </c>
      <c r="M15" s="244">
        <v>40.437422040000001</v>
      </c>
      <c r="N15" s="244">
        <v>39.796999999999997</v>
      </c>
    </row>
    <row r="16" spans="1:16" ht="15.95" customHeight="1" x14ac:dyDescent="0.15">
      <c r="A16" s="124" t="s">
        <v>96</v>
      </c>
      <c r="B16" s="675">
        <f t="shared" si="0"/>
        <v>364.12894656879996</v>
      </c>
      <c r="C16" s="244">
        <v>40.465413038999998</v>
      </c>
      <c r="D16" s="244">
        <v>32.871395430600003</v>
      </c>
      <c r="E16" s="244">
        <v>35.037400669999997</v>
      </c>
      <c r="F16" s="244">
        <v>30.169582946999995</v>
      </c>
      <c r="G16" s="244">
        <v>28.578678498399999</v>
      </c>
      <c r="H16" s="244">
        <v>28.449903970400001</v>
      </c>
      <c r="I16" s="244">
        <v>29.127551</v>
      </c>
      <c r="J16" s="244">
        <v>29.865214191</v>
      </c>
      <c r="K16" s="244">
        <v>27.745578169400002</v>
      </c>
      <c r="L16" s="244">
        <v>27.465413039000001</v>
      </c>
      <c r="M16" s="244">
        <v>25.887402574999999</v>
      </c>
      <c r="N16" s="244">
        <v>28.465413038999998</v>
      </c>
    </row>
    <row r="17" spans="1:14" ht="15.95" customHeight="1" x14ac:dyDescent="0.15">
      <c r="A17" s="148" t="s">
        <v>27</v>
      </c>
      <c r="B17" s="675">
        <f t="shared" si="0"/>
        <v>1296.5493580319999</v>
      </c>
      <c r="C17" s="244">
        <v>138.76623598</v>
      </c>
      <c r="D17" s="244">
        <v>139.97359915999999</v>
      </c>
      <c r="E17" s="244">
        <v>138.37030163200001</v>
      </c>
      <c r="F17" s="244">
        <v>130.85385511000001</v>
      </c>
      <c r="G17" s="244">
        <v>131.37831061</v>
      </c>
      <c r="H17" s="244">
        <v>130.082404182</v>
      </c>
      <c r="I17" s="244">
        <v>129.33331999999999</v>
      </c>
      <c r="J17" s="244">
        <v>96.434873682000003</v>
      </c>
      <c r="K17" s="244">
        <v>67.825780992000006</v>
      </c>
      <c r="L17" s="244">
        <v>67.462999999999994</v>
      </c>
      <c r="M17" s="244">
        <v>67.301440704000001</v>
      </c>
      <c r="N17" s="244">
        <v>58.766235979999998</v>
      </c>
    </row>
    <row r="18" spans="1:14" ht="15.95" customHeight="1" x14ac:dyDescent="0.15">
      <c r="A18" s="126" t="s">
        <v>28</v>
      </c>
      <c r="B18" s="675">
        <f t="shared" si="0"/>
        <v>1225.2145654240001</v>
      </c>
      <c r="C18" s="244">
        <v>109.19065103</v>
      </c>
      <c r="D18" s="244">
        <v>108.290671932</v>
      </c>
      <c r="E18" s="244">
        <v>100.44568649</v>
      </c>
      <c r="F18" s="244">
        <v>101.89978367000001</v>
      </c>
      <c r="G18" s="244">
        <v>101.052120668</v>
      </c>
      <c r="H18" s="244">
        <v>100.093923742</v>
      </c>
      <c r="I18" s="244">
        <v>94.892761484000005</v>
      </c>
      <c r="J18" s="244">
        <v>91.892761484000005</v>
      </c>
      <c r="K18" s="244">
        <v>102.368713863</v>
      </c>
      <c r="L18" s="244">
        <v>102.19065103</v>
      </c>
      <c r="M18" s="244">
        <v>103.703840031</v>
      </c>
      <c r="N18" s="244">
        <v>109.193</v>
      </c>
    </row>
    <row r="19" spans="1:14" ht="15.95" customHeight="1" x14ac:dyDescent="0.15">
      <c r="A19" s="126" t="s">
        <v>29</v>
      </c>
      <c r="B19" s="675">
        <f t="shared" si="0"/>
        <v>139296.42850202802</v>
      </c>
      <c r="C19" s="244">
        <v>12101.499850438</v>
      </c>
      <c r="D19" s="244">
        <v>11216.254991050002</v>
      </c>
      <c r="E19" s="244">
        <v>11169.671808409999</v>
      </c>
      <c r="F19" s="244">
        <v>11667.601715802002</v>
      </c>
      <c r="G19" s="244">
        <v>11573.294383519999</v>
      </c>
      <c r="H19" s="244">
        <v>11576.233237476001</v>
      </c>
      <c r="I19" s="244">
        <v>11428.987019742002</v>
      </c>
      <c r="J19" s="244">
        <v>11528.987019741999</v>
      </c>
      <c r="K19" s="244">
        <v>11640.685680073999</v>
      </c>
      <c r="L19" s="244">
        <v>11740.499850438002</v>
      </c>
      <c r="M19" s="244">
        <v>11651.213094897999</v>
      </c>
      <c r="N19" s="244">
        <v>12001.499850437998</v>
      </c>
    </row>
    <row r="20" spans="1:14" ht="15.95" customHeight="1" x14ac:dyDescent="0.15">
      <c r="A20" s="148" t="s">
        <v>30</v>
      </c>
      <c r="B20" s="675">
        <f t="shared" si="0"/>
        <v>207306.33633737499</v>
      </c>
      <c r="C20" s="244">
        <v>16736.530481877999</v>
      </c>
      <c r="D20" s="244">
        <v>16377.188140492</v>
      </c>
      <c r="E20" s="244">
        <v>16805.947172045999</v>
      </c>
      <c r="F20" s="244">
        <v>17109.603762814</v>
      </c>
      <c r="G20" s="244">
        <v>17146.888055336</v>
      </c>
      <c r="H20" s="244">
        <v>17488.923089508</v>
      </c>
      <c r="I20" s="244">
        <v>17934.964058112</v>
      </c>
      <c r="J20" s="244">
        <v>17784.964058112</v>
      </c>
      <c r="K20" s="244">
        <v>17997.32142099</v>
      </c>
      <c r="L20" s="244">
        <v>17656.530481877999</v>
      </c>
      <c r="M20" s="244">
        <v>17230.945134330999</v>
      </c>
      <c r="N20" s="244">
        <v>17036.530481877999</v>
      </c>
    </row>
    <row r="21" spans="1:14" ht="15.95" customHeight="1" x14ac:dyDescent="0.15">
      <c r="A21" s="148" t="s">
        <v>31</v>
      </c>
      <c r="B21" s="675">
        <f t="shared" si="0"/>
        <v>1160.2946447280001</v>
      </c>
      <c r="C21" s="244">
        <v>90.915002549999997</v>
      </c>
      <c r="D21" s="244">
        <v>86.967993100000001</v>
      </c>
      <c r="E21" s="244">
        <v>90.910332548</v>
      </c>
      <c r="F21" s="244">
        <v>90.833307379999994</v>
      </c>
      <c r="G21" s="244">
        <v>89.620490160000003</v>
      </c>
      <c r="H21" s="244">
        <v>88.517649723999995</v>
      </c>
      <c r="I21" s="244">
        <v>94.112391979999998</v>
      </c>
      <c r="J21" s="244">
        <v>96.112391979999998</v>
      </c>
      <c r="K21" s="244">
        <v>109.842577006</v>
      </c>
      <c r="L21" s="244">
        <v>107.91500255</v>
      </c>
      <c r="M21" s="244">
        <v>105.6325032</v>
      </c>
      <c r="N21" s="244">
        <v>108.91500255</v>
      </c>
    </row>
    <row r="22" spans="1:14" ht="15.95" customHeight="1" x14ac:dyDescent="0.15">
      <c r="A22" s="148" t="s">
        <v>32</v>
      </c>
      <c r="B22" s="675">
        <f t="shared" si="0"/>
        <v>142.97723908200001</v>
      </c>
      <c r="C22" s="244">
        <v>10.021963412</v>
      </c>
      <c r="D22" s="244">
        <v>9.5604304800000008</v>
      </c>
      <c r="E22" s="244">
        <v>10.52188456</v>
      </c>
      <c r="F22" s="244">
        <v>11.28300308</v>
      </c>
      <c r="G22" s="244">
        <v>11.8392836</v>
      </c>
      <c r="H22" s="244">
        <v>12.013997359999999</v>
      </c>
      <c r="I22" s="244">
        <v>13.396720739999999</v>
      </c>
      <c r="J22" s="244">
        <v>13.409940000000001</v>
      </c>
      <c r="K22" s="244">
        <v>12.79953413</v>
      </c>
      <c r="L22" s="244">
        <v>12.8963412</v>
      </c>
      <c r="M22" s="244">
        <v>11.92490052</v>
      </c>
      <c r="N22" s="244">
        <v>13.309240000000001</v>
      </c>
    </row>
    <row r="23" spans="1:14" ht="15.95" customHeight="1" x14ac:dyDescent="0.15">
      <c r="A23" s="148" t="s">
        <v>33</v>
      </c>
      <c r="B23" s="675">
        <f t="shared" si="0"/>
        <v>977.86285764939998</v>
      </c>
      <c r="C23" s="244">
        <v>86.917993964000004</v>
      </c>
      <c r="D23" s="244">
        <v>82.006869895999998</v>
      </c>
      <c r="E23" s="244">
        <v>95.819687676000001</v>
      </c>
      <c r="F23" s="244">
        <v>84.168069246000016</v>
      </c>
      <c r="G23" s="244">
        <v>85.858545866</v>
      </c>
      <c r="H23" s="244">
        <v>90.058037658399996</v>
      </c>
      <c r="I23" s="244">
        <v>87.307792325999998</v>
      </c>
      <c r="J23" s="244">
        <v>81.307792325999998</v>
      </c>
      <c r="K23" s="244">
        <v>75.796143721000007</v>
      </c>
      <c r="L23" s="244">
        <v>73.917993964000004</v>
      </c>
      <c r="M23" s="244">
        <v>64.785937042</v>
      </c>
      <c r="N23" s="244">
        <v>69.917993964000004</v>
      </c>
    </row>
    <row r="24" spans="1:14" ht="15.95" customHeight="1" x14ac:dyDescent="0.15">
      <c r="A24" s="148" t="s">
        <v>34</v>
      </c>
      <c r="B24" s="675">
        <f t="shared" si="0"/>
        <v>555.02738192239997</v>
      </c>
      <c r="C24" s="244">
        <v>48.797850924000002</v>
      </c>
      <c r="D24" s="244">
        <v>48.065249309599999</v>
      </c>
      <c r="E24" s="244">
        <v>47.349829720000002</v>
      </c>
      <c r="F24" s="244">
        <v>45.719285051999996</v>
      </c>
      <c r="G24" s="244">
        <v>46.563448854400001</v>
      </c>
      <c r="H24" s="244">
        <v>47.284068064000003</v>
      </c>
      <c r="I24" s="244">
        <v>47.474961516000008</v>
      </c>
      <c r="J24" s="244">
        <v>45.532801196000001</v>
      </c>
      <c r="K24" s="244">
        <v>43.304319186400001</v>
      </c>
      <c r="L24" s="244">
        <v>44.797850924000002</v>
      </c>
      <c r="M24" s="244">
        <v>44.339866252</v>
      </c>
      <c r="N24" s="244">
        <v>45.797850924000002</v>
      </c>
    </row>
    <row r="25" spans="1:14" ht="15.95" customHeight="1" x14ac:dyDescent="0.15">
      <c r="A25" s="126" t="s">
        <v>35</v>
      </c>
      <c r="B25" s="675">
        <f t="shared" si="0"/>
        <v>17769.918460463003</v>
      </c>
      <c r="C25" s="244">
        <v>1497.167745814</v>
      </c>
      <c r="D25" s="244">
        <v>1469.3296948740001</v>
      </c>
      <c r="E25" s="244">
        <v>1405.6936242300001</v>
      </c>
      <c r="F25" s="244">
        <v>1438.311977674</v>
      </c>
      <c r="G25" s="244">
        <v>1445.8015918680001</v>
      </c>
      <c r="H25" s="244">
        <v>1500.3138853360001</v>
      </c>
      <c r="I25" s="244">
        <v>1456.8487236359999</v>
      </c>
      <c r="J25" s="244">
        <v>1450.8487236359999</v>
      </c>
      <c r="K25" s="244">
        <v>1451.1274675289999</v>
      </c>
      <c r="L25" s="244">
        <v>1480.167745814</v>
      </c>
      <c r="M25" s="244">
        <v>1630.140280052</v>
      </c>
      <c r="N25" s="244">
        <v>1544.1669999999999</v>
      </c>
    </row>
    <row r="26" spans="1:14" ht="15.95" customHeight="1" x14ac:dyDescent="0.15">
      <c r="A26" s="148" t="s">
        <v>36</v>
      </c>
      <c r="B26" s="675">
        <f t="shared" si="0"/>
        <v>309.28972121999993</v>
      </c>
      <c r="C26" s="244">
        <v>26.821319299999999</v>
      </c>
      <c r="D26" s="244">
        <v>24.404757279999998</v>
      </c>
      <c r="E26" s="244">
        <v>28.693253720000001</v>
      </c>
      <c r="F26" s="244">
        <v>24.799552800000001</v>
      </c>
      <c r="G26" s="244">
        <v>26.181269520000001</v>
      </c>
      <c r="H26" s="244">
        <v>22.134308879999999</v>
      </c>
      <c r="I26" s="244">
        <v>22.653912800000001</v>
      </c>
      <c r="J26" s="244">
        <v>23.579128000000001</v>
      </c>
      <c r="K26" s="244">
        <v>27.8512372</v>
      </c>
      <c r="L26" s="244">
        <v>31.821319299999999</v>
      </c>
      <c r="M26" s="244">
        <v>26.528343119999999</v>
      </c>
      <c r="N26" s="244">
        <v>23.821319299999999</v>
      </c>
    </row>
    <row r="27" spans="1:14" ht="15.95" customHeight="1" x14ac:dyDescent="0.15">
      <c r="A27" s="148" t="s">
        <v>37</v>
      </c>
      <c r="B27" s="675">
        <f t="shared" si="0"/>
        <v>4951.8719881400002</v>
      </c>
      <c r="C27" s="244">
        <v>408.73905028799999</v>
      </c>
      <c r="D27" s="244">
        <v>416.81698016400009</v>
      </c>
      <c r="E27" s="244">
        <v>419.42587892400002</v>
      </c>
      <c r="F27" s="244">
        <v>448.04806917000002</v>
      </c>
      <c r="G27" s="244">
        <v>410.23973129400002</v>
      </c>
      <c r="H27" s="244">
        <v>414.07555260599997</v>
      </c>
      <c r="I27" s="244">
        <v>425.32400068599998</v>
      </c>
      <c r="J27" s="244">
        <v>435.32400068599998</v>
      </c>
      <c r="K27" s="244">
        <v>410.24403883999997</v>
      </c>
      <c r="L27" s="244">
        <v>418.73905028799999</v>
      </c>
      <c r="M27" s="244">
        <v>372.15663519399999</v>
      </c>
      <c r="N27" s="244">
        <v>372.73899999999998</v>
      </c>
    </row>
    <row r="28" spans="1:14" ht="15.95" customHeight="1" x14ac:dyDescent="0.15">
      <c r="A28" s="148" t="s">
        <v>38</v>
      </c>
      <c r="B28" s="675">
        <f t="shared" si="0"/>
        <v>725.87216871199996</v>
      </c>
      <c r="C28" s="244">
        <v>42.025521253999997</v>
      </c>
      <c r="D28" s="244">
        <v>40.185274096000001</v>
      </c>
      <c r="E28" s="244">
        <v>61.719810215999999</v>
      </c>
      <c r="F28" s="244">
        <v>70.947798379999995</v>
      </c>
      <c r="G28" s="244">
        <v>77.271904300000003</v>
      </c>
      <c r="H28" s="244">
        <v>75.114165331999999</v>
      </c>
      <c r="I28" s="244">
        <v>74.143802043999997</v>
      </c>
      <c r="J28" s="244">
        <v>74.343802044</v>
      </c>
      <c r="K28" s="244">
        <v>51.264576441999999</v>
      </c>
      <c r="L28" s="244">
        <v>52.025521253999997</v>
      </c>
      <c r="M28" s="244">
        <v>53.804472095999998</v>
      </c>
      <c r="N28" s="244">
        <v>53.025521253999997</v>
      </c>
    </row>
    <row r="29" spans="1:14" ht="15.95" customHeight="1" x14ac:dyDescent="0.15">
      <c r="A29" s="126" t="s">
        <v>39</v>
      </c>
      <c r="B29" s="675">
        <f t="shared" si="0"/>
        <v>440.21759365999998</v>
      </c>
      <c r="C29" s="244">
        <v>37.335070000000002</v>
      </c>
      <c r="D29" s="244">
        <v>37.326532736000004</v>
      </c>
      <c r="E29" s="244">
        <v>39.770790359999999</v>
      </c>
      <c r="F29" s="244">
        <v>43.478937560000006</v>
      </c>
      <c r="G29" s="244">
        <v>43.519466743999999</v>
      </c>
      <c r="H29" s="244">
        <v>42.135119259999996</v>
      </c>
      <c r="I29" s="244">
        <v>37.06632956</v>
      </c>
      <c r="J29" s="244">
        <v>34.020354507999997</v>
      </c>
      <c r="K29" s="244">
        <v>21.448741139999999</v>
      </c>
      <c r="L29" s="244">
        <v>32.210596899999999</v>
      </c>
      <c r="M29" s="244">
        <v>35.829450792000003</v>
      </c>
      <c r="N29" s="244">
        <v>36.076204099999998</v>
      </c>
    </row>
    <row r="30" spans="1:14" ht="15.95" customHeight="1" x14ac:dyDescent="0.15">
      <c r="A30" s="124" t="s">
        <v>97</v>
      </c>
      <c r="B30" s="675">
        <f t="shared" si="0"/>
        <v>227.61292574000001</v>
      </c>
      <c r="C30" s="244">
        <v>19.904455899999999</v>
      </c>
      <c r="D30" s="244">
        <v>20.52245666</v>
      </c>
      <c r="E30" s="244">
        <v>20.942757480000001</v>
      </c>
      <c r="F30" s="244">
        <v>23.479365120000001</v>
      </c>
      <c r="G30" s="244">
        <v>24.743770260000002</v>
      </c>
      <c r="H30" s="244">
        <v>23.570835259999999</v>
      </c>
      <c r="I30" s="244">
        <v>19.643868000000001</v>
      </c>
      <c r="J30" s="244">
        <v>18.074842508</v>
      </c>
      <c r="K30" s="244">
        <v>6.4920364599999996</v>
      </c>
      <c r="L30" s="244">
        <v>15.9044559</v>
      </c>
      <c r="M30" s="244">
        <v>16.688492191999998</v>
      </c>
      <c r="N30" s="244">
        <v>17.645589999999999</v>
      </c>
    </row>
    <row r="31" spans="1:14" ht="15.95" customHeight="1" x14ac:dyDescent="0.15">
      <c r="A31" s="124" t="s">
        <v>98</v>
      </c>
      <c r="B31" s="675">
        <f t="shared" si="0"/>
        <v>212.60466792</v>
      </c>
      <c r="C31" s="244">
        <v>17.4306141</v>
      </c>
      <c r="D31" s="244">
        <v>16.804076076000001</v>
      </c>
      <c r="E31" s="244">
        <v>18.828032879999999</v>
      </c>
      <c r="F31" s="244">
        <v>19.999572440000001</v>
      </c>
      <c r="G31" s="244">
        <v>18.775696484000001</v>
      </c>
      <c r="H31" s="244">
        <v>18.564284000000001</v>
      </c>
      <c r="I31" s="244">
        <v>17.422461559999999</v>
      </c>
      <c r="J31" s="244">
        <v>15.945512000000001</v>
      </c>
      <c r="K31" s="244">
        <v>14.95670468</v>
      </c>
      <c r="L31" s="244">
        <v>16.306141</v>
      </c>
      <c r="M31" s="244">
        <v>19.140958600000001</v>
      </c>
      <c r="N31" s="244">
        <v>18.4306141</v>
      </c>
    </row>
    <row r="32" spans="1:14" ht="15.95" customHeight="1" x14ac:dyDescent="0.15">
      <c r="A32" s="148" t="s">
        <v>42</v>
      </c>
      <c r="B32" s="675">
        <f t="shared" si="0"/>
        <v>749.23625747000006</v>
      </c>
      <c r="C32" s="244">
        <v>44.829503219999999</v>
      </c>
      <c r="D32" s="244">
        <v>46.115094300000003</v>
      </c>
      <c r="E32" s="244">
        <v>65.308987360000003</v>
      </c>
      <c r="F32" s="244">
        <v>72.75496794</v>
      </c>
      <c r="G32" s="244">
        <v>81.474313120000005</v>
      </c>
      <c r="H32" s="244">
        <v>84.837012520000002</v>
      </c>
      <c r="I32" s="244">
        <v>79.559403295999999</v>
      </c>
      <c r="J32" s="244">
        <v>68.940329599999998</v>
      </c>
      <c r="K32" s="244">
        <v>51.799817769999997</v>
      </c>
      <c r="L32" s="244">
        <v>49.829503219999999</v>
      </c>
      <c r="M32" s="244">
        <v>51.957821903999999</v>
      </c>
      <c r="N32" s="244">
        <v>51.829503219999999</v>
      </c>
    </row>
    <row r="33" spans="1:14" ht="15.95" customHeight="1" x14ac:dyDescent="0.15">
      <c r="A33" s="148" t="s">
        <v>43</v>
      </c>
      <c r="B33" s="675">
        <f t="shared" si="0"/>
        <v>1525.5568094899998</v>
      </c>
      <c r="C33" s="244">
        <v>110.16213954</v>
      </c>
      <c r="D33" s="244">
        <v>113.25976654599999</v>
      </c>
      <c r="E33" s="244">
        <v>125.37009422200001</v>
      </c>
      <c r="F33" s="244">
        <v>134.59998221000001</v>
      </c>
      <c r="G33" s="244">
        <v>135.65372786399999</v>
      </c>
      <c r="H33" s="244">
        <v>145.00821764400001</v>
      </c>
      <c r="I33" s="244">
        <v>142.37019616000001</v>
      </c>
      <c r="J33" s="244">
        <v>135.62959616000001</v>
      </c>
      <c r="K33" s="244">
        <v>127.441581144</v>
      </c>
      <c r="L33" s="244">
        <v>122.16213954</v>
      </c>
      <c r="M33" s="244">
        <v>120.73722892000001</v>
      </c>
      <c r="N33" s="244">
        <v>113.16213954</v>
      </c>
    </row>
    <row r="34" spans="1:14" ht="15.95" customHeight="1" x14ac:dyDescent="0.15">
      <c r="A34" s="126" t="s">
        <v>44</v>
      </c>
      <c r="B34" s="675">
        <f t="shared" si="0"/>
        <v>13975.590539687</v>
      </c>
      <c r="C34" s="244">
        <v>1200.5588145459999</v>
      </c>
      <c r="D34" s="244">
        <v>1106.929301832</v>
      </c>
      <c r="E34" s="244">
        <v>1255.873281892</v>
      </c>
      <c r="F34" s="244">
        <v>1230.1048355200001</v>
      </c>
      <c r="G34" s="244">
        <v>1109.061413294</v>
      </c>
      <c r="H34" s="244">
        <v>997.82484137400002</v>
      </c>
      <c r="I34" s="244">
        <v>1061.0911054339999</v>
      </c>
      <c r="J34" s="244">
        <v>1151.0911054339999</v>
      </c>
      <c r="K34" s="244">
        <v>1209.4481370230001</v>
      </c>
      <c r="L34" s="244">
        <v>1201.5588145459999</v>
      </c>
      <c r="M34" s="244">
        <v>1210.4900742459999</v>
      </c>
      <c r="N34" s="244">
        <v>1241.5588145459999</v>
      </c>
    </row>
    <row r="35" spans="1:14" ht="15.95" customHeight="1" x14ac:dyDescent="0.15">
      <c r="A35" s="126" t="s">
        <v>45</v>
      </c>
      <c r="B35" s="675">
        <f t="shared" si="0"/>
        <v>4643.7214466380001</v>
      </c>
      <c r="C35" s="244">
        <v>417.684634082</v>
      </c>
      <c r="D35" s="244">
        <v>416.60083755599999</v>
      </c>
      <c r="E35" s="244">
        <v>390.49452070000001</v>
      </c>
      <c r="F35" s="244">
        <v>369.69887439600001</v>
      </c>
      <c r="G35" s="244">
        <v>378.51870678</v>
      </c>
      <c r="H35" s="244">
        <v>345.20879902399997</v>
      </c>
      <c r="I35" s="244">
        <v>353.09110543399999</v>
      </c>
      <c r="J35" s="244">
        <v>385.69681975200001</v>
      </c>
      <c r="K35" s="244">
        <v>391.34767042599998</v>
      </c>
      <c r="L35" s="244">
        <v>401.684634082</v>
      </c>
      <c r="M35" s="244">
        <v>391.01021032400001</v>
      </c>
      <c r="N35" s="244">
        <v>402.684634082</v>
      </c>
    </row>
    <row r="36" spans="1:14" ht="15.95" customHeight="1" x14ac:dyDescent="0.15">
      <c r="A36" s="126" t="s">
        <v>46</v>
      </c>
      <c r="B36" s="675">
        <f t="shared" si="0"/>
        <v>3326.9199551739994</v>
      </c>
      <c r="C36" s="244">
        <v>300.29246758800002</v>
      </c>
      <c r="D36" s="244">
        <v>292.90153199999997</v>
      </c>
      <c r="E36" s="244">
        <v>282.21947060999997</v>
      </c>
      <c r="F36" s="244">
        <v>285.1375003</v>
      </c>
      <c r="G36" s="244">
        <v>269.78616671999998</v>
      </c>
      <c r="H36" s="244">
        <v>265.23872408</v>
      </c>
      <c r="I36" s="244">
        <v>275.36296369000002</v>
      </c>
      <c r="J36" s="244">
        <v>283.36296369000002</v>
      </c>
      <c r="K36" s="244">
        <v>305.65228390999999</v>
      </c>
      <c r="L36" s="244">
        <v>270.29246758800002</v>
      </c>
      <c r="M36" s="244">
        <v>246.38094741</v>
      </c>
      <c r="N36" s="244">
        <v>250.29246758799999</v>
      </c>
    </row>
    <row r="37" spans="1:14" ht="15.95" customHeight="1" thickBot="1" x14ac:dyDescent="0.2">
      <c r="A37" s="150" t="s">
        <v>47</v>
      </c>
      <c r="B37" s="676">
        <f t="shared" si="0"/>
        <v>3151.3852939779999</v>
      </c>
      <c r="C37" s="245">
        <v>258.75684241599998</v>
      </c>
      <c r="D37" s="245">
        <v>264.11680336000001</v>
      </c>
      <c r="E37" s="245">
        <v>276.95992011999999</v>
      </c>
      <c r="F37" s="245">
        <v>283.46723258399999</v>
      </c>
      <c r="G37" s="245">
        <v>282.02799168400003</v>
      </c>
      <c r="H37" s="245">
        <v>320.03419029999998</v>
      </c>
      <c r="I37" s="245">
        <v>285.27578673599999</v>
      </c>
      <c r="J37" s="245">
        <v>284.27578673599999</v>
      </c>
      <c r="K37" s="245">
        <v>253.88482909999999</v>
      </c>
      <c r="L37" s="245">
        <v>220.75684241600001</v>
      </c>
      <c r="M37" s="245">
        <v>216.07222611</v>
      </c>
      <c r="N37" s="245">
        <v>205.75684241600001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Hoja74">
    <tabColor theme="9" tint="0.59999389629810485"/>
  </sheetPr>
  <dimension ref="A4:P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2" style="126" customWidth="1"/>
    <col min="2" max="2" width="12" style="131" customWidth="1"/>
    <col min="3" max="14" width="9.25" style="131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576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8" t="s">
        <v>367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</row>
    <row r="7" spans="1:16" ht="18" customHeight="1" x14ac:dyDescent="0.15">
      <c r="A7" s="774" t="s">
        <v>16</v>
      </c>
      <c r="B7" s="778" t="s">
        <v>52</v>
      </c>
      <c r="C7" s="779" t="s">
        <v>53</v>
      </c>
      <c r="D7" s="779" t="s">
        <v>54</v>
      </c>
      <c r="E7" s="779" t="s">
        <v>55</v>
      </c>
      <c r="F7" s="779" t="s">
        <v>56</v>
      </c>
      <c r="G7" s="779" t="s">
        <v>57</v>
      </c>
      <c r="H7" s="779" t="s">
        <v>58</v>
      </c>
      <c r="I7" s="779" t="s">
        <v>59</v>
      </c>
      <c r="J7" s="779" t="s">
        <v>60</v>
      </c>
      <c r="K7" s="779" t="s">
        <v>61</v>
      </c>
      <c r="L7" s="779" t="s">
        <v>62</v>
      </c>
      <c r="M7" s="779" t="s">
        <v>63</v>
      </c>
      <c r="N7" s="779" t="s">
        <v>64</v>
      </c>
    </row>
    <row r="8" spans="1:16" ht="18" customHeight="1" x14ac:dyDescent="0.15">
      <c r="A8" s="680" t="s">
        <v>87</v>
      </c>
      <c r="B8" s="701">
        <f>'C-72'!B8/'C-71'!B8*1000</f>
        <v>17.801140927001413</v>
      </c>
      <c r="C8" s="701">
        <f>'C-72'!C8/'C-71'!C8*1000</f>
        <v>1.4653542947004323</v>
      </c>
      <c r="D8" s="701">
        <f>('C-72'!D8/'C-71'!D8)*1000</f>
        <v>1.4738408465944035</v>
      </c>
      <c r="E8" s="701">
        <f>('C-72'!E8/'C-71'!E8)*1000</f>
        <v>1.4778496165940036</v>
      </c>
      <c r="F8" s="701">
        <f>('C-72'!F8/'C-71'!F8)*1000</f>
        <v>1.4775157685690625</v>
      </c>
      <c r="G8" s="701">
        <f>('C-72'!G8/'C-71'!G8)*1000</f>
        <v>1.4797017629626732</v>
      </c>
      <c r="H8" s="701">
        <f>('C-72'!H8/'C-71'!H8)*1000</f>
        <v>1.4825305029034888</v>
      </c>
      <c r="I8" s="701">
        <f>('C-72'!I8/'C-71'!I8)*1000</f>
        <v>1.4713652032416342</v>
      </c>
      <c r="J8" s="701">
        <f>('C-72'!J8/'C-71'!J8)*1000</f>
        <v>1.4948628549401217</v>
      </c>
      <c r="K8" s="701">
        <f>('C-72'!K8/'C-71'!K8)*1000</f>
        <v>1.4898482961509067</v>
      </c>
      <c r="L8" s="701">
        <f>('C-72'!L8/'C-71'!L8)*1000</f>
        <v>1.4883594620923162</v>
      </c>
      <c r="M8" s="701">
        <f>('C-72'!M8/'C-71'!M8)*1000</f>
        <v>1.4969551795654017</v>
      </c>
      <c r="N8" s="701">
        <f>('C-72'!N8/'C-71'!N8)*1000</f>
        <v>1.502302956143855</v>
      </c>
    </row>
    <row r="9" spans="1:16" ht="15.95" customHeight="1" x14ac:dyDescent="0.15">
      <c r="A9" s="148" t="s">
        <v>19</v>
      </c>
      <c r="B9" s="702">
        <f>('C-72'!B9/'C-71'!B9)*1000</f>
        <v>8.9949062978775274</v>
      </c>
      <c r="C9" s="611">
        <f>('C-72'!C9/'C-71'!C9)*1000</f>
        <v>0.85162676805193449</v>
      </c>
      <c r="D9" s="611">
        <f>('C-72'!D9/'C-71'!D9)*1000</f>
        <v>0.57892440782449806</v>
      </c>
      <c r="E9" s="611">
        <f>('C-72'!E9/'C-71'!E9)*1000</f>
        <v>1.2652543614654359</v>
      </c>
      <c r="F9" s="611">
        <f>('C-72'!F9/'C-71'!F9)*1000</f>
        <v>1.2932835612122031</v>
      </c>
      <c r="G9" s="611">
        <f>('C-72'!G9/'C-71'!G9)*1000</f>
        <v>0.55584291924170526</v>
      </c>
      <c r="H9" s="611">
        <f>('C-72'!H9/'C-71'!H9)*1000</f>
        <v>0.74869201415472098</v>
      </c>
      <c r="I9" s="611">
        <f>('C-72'!I9/'C-71'!I9)*1000</f>
        <v>0.63243366155107006</v>
      </c>
      <c r="J9" s="611">
        <f>('C-72'!J9/'C-71'!J9)*1000</f>
        <v>0.63720952561489685</v>
      </c>
      <c r="K9" s="611">
        <f>('C-72'!K9/'C-71'!K9)*1000</f>
        <v>0.65484805735943474</v>
      </c>
      <c r="L9" s="611">
        <f>('C-72'!L9/'C-71'!L9)*1000</f>
        <v>0.68021853262298515</v>
      </c>
      <c r="M9" s="611">
        <f>('C-72'!M9/'C-71'!M9)*1000</f>
        <v>0.92330279956350236</v>
      </c>
      <c r="N9" s="611">
        <f>('C-72'!N9/'C-71'!N9)*1000</f>
        <v>0.92164801741186719</v>
      </c>
      <c r="O9" s="154"/>
    </row>
    <row r="10" spans="1:16" ht="15.95" customHeight="1" x14ac:dyDescent="0.15">
      <c r="A10" s="148" t="s">
        <v>20</v>
      </c>
      <c r="B10" s="702">
        <f>('C-72'!B10/'C-71'!B10)*1000</f>
        <v>12.830461575320287</v>
      </c>
      <c r="C10" s="611">
        <f>('C-72'!C10/'C-71'!C10)*1000</f>
        <v>1.2816029376202704</v>
      </c>
      <c r="D10" s="611">
        <f>('C-72'!D10/'C-71'!D10)*1000</f>
        <v>1.0067901489054825</v>
      </c>
      <c r="E10" s="611">
        <f>('C-72'!E10/'C-71'!E10)*1000</f>
        <v>0.99862941910984693</v>
      </c>
      <c r="F10" s="611">
        <f>('C-72'!F10/'C-71'!F10)*1000</f>
        <v>0.95593428480120379</v>
      </c>
      <c r="G10" s="611">
        <f>('C-72'!G10/'C-71'!G10)*1000</f>
        <v>1.0630082803533134</v>
      </c>
      <c r="H10" s="611">
        <f>('C-72'!H10/'C-71'!H10)*1000</f>
        <v>1.077406332225441</v>
      </c>
      <c r="I10" s="611">
        <f>('C-72'!I10/'C-71'!I10)*1000</f>
        <v>1.0577921626431788</v>
      </c>
      <c r="J10" s="611">
        <f>('C-72'!J10/'C-71'!J10)*1000</f>
        <v>1.1908164020869387</v>
      </c>
      <c r="K10" s="611">
        <f>('C-72'!K10/'C-71'!K10)*1000</f>
        <v>1.0571597203422298</v>
      </c>
      <c r="L10" s="611">
        <f>('C-72'!L10/'C-71'!L10)*1000</f>
        <v>1.0030385103692905</v>
      </c>
      <c r="M10" s="611">
        <f>('C-72'!M10/'C-71'!M10)*1000</f>
        <v>1.0737764182602321</v>
      </c>
      <c r="N10" s="611">
        <f>('C-72'!N10/'C-71'!N10)*1000</f>
        <v>1.0605336293723115</v>
      </c>
    </row>
    <row r="11" spans="1:16" ht="15.95" customHeight="1" x14ac:dyDescent="0.15">
      <c r="A11" s="148" t="s">
        <v>21</v>
      </c>
      <c r="B11" s="702">
        <f>('C-72'!B11/'C-71'!B11)*1000</f>
        <v>16.659709106659442</v>
      </c>
      <c r="C11" s="611">
        <f>('C-72'!C11/'C-71'!C11)*1000</f>
        <v>1.2740583895426509</v>
      </c>
      <c r="D11" s="611">
        <f>('C-72'!D11/'C-71'!D11)*1000</f>
        <v>1.2468089498795512</v>
      </c>
      <c r="E11" s="611">
        <f>('C-72'!E11/'C-71'!E11)*1000</f>
        <v>1.2806988087207429</v>
      </c>
      <c r="F11" s="611">
        <f>('C-72'!F11/'C-71'!F11)*1000</f>
        <v>1.2145048383373205</v>
      </c>
      <c r="G11" s="611">
        <f>('C-72'!G11/'C-71'!G11)*1000</f>
        <v>1.3364458972673723</v>
      </c>
      <c r="H11" s="611">
        <f>('C-72'!H11/'C-71'!H11)*1000</f>
        <v>1.4136059540718311</v>
      </c>
      <c r="I11" s="611">
        <f>('C-72'!I11/'C-71'!I11)*1000</f>
        <v>1.4251190971959571</v>
      </c>
      <c r="J11" s="611">
        <f>('C-72'!J11/'C-71'!J11)*1000</f>
        <v>1.3304649524244201</v>
      </c>
      <c r="K11" s="611">
        <f>('C-72'!K11/'C-71'!K11)*1000</f>
        <v>1.370955032136151</v>
      </c>
      <c r="L11" s="611">
        <f>('C-72'!L11/'C-71'!L11)*1000</f>
        <v>1.5691380397789438</v>
      </c>
      <c r="M11" s="611">
        <f>('C-72'!M11/'C-71'!M11)*1000</f>
        <v>1.5585139542436377</v>
      </c>
      <c r="N11" s="611">
        <f>('C-72'!N11/'C-71'!N11)*1000</f>
        <v>1.7963594435513901</v>
      </c>
    </row>
    <row r="12" spans="1:16" ht="15.95" customHeight="1" x14ac:dyDescent="0.15">
      <c r="A12" s="126" t="s">
        <v>22</v>
      </c>
      <c r="B12" s="702">
        <f>('C-72'!B12/'C-71'!B12)*1000</f>
        <v>17.903379516271062</v>
      </c>
      <c r="C12" s="611">
        <f>('C-72'!C12/'C-71'!C12)*1000</f>
        <v>1.4937940141091699</v>
      </c>
      <c r="D12" s="611">
        <f>('C-72'!D12/'C-71'!D12)*1000</f>
        <v>1.5057627673020699</v>
      </c>
      <c r="E12" s="611">
        <f>('C-72'!E12/'C-71'!E12)*1000</f>
        <v>1.4753024983590393</v>
      </c>
      <c r="F12" s="611">
        <f>('C-72'!F12/'C-71'!F12)*1000</f>
        <v>1.3849852109023746</v>
      </c>
      <c r="G12" s="611">
        <f>('C-72'!G12/'C-71'!G12)*1000</f>
        <v>1.4431738898705995</v>
      </c>
      <c r="H12" s="611">
        <f>('C-72'!H12/'C-71'!H12)*1000</f>
        <v>1.4247343469230567</v>
      </c>
      <c r="I12" s="611">
        <f>('C-72'!I12/'C-71'!I12)*1000</f>
        <v>1.4160406430479144</v>
      </c>
      <c r="J12" s="611">
        <f>('C-72'!J12/'C-71'!J12)*1000</f>
        <v>1.4860060713098864</v>
      </c>
      <c r="K12" s="611">
        <f>('C-72'!K12/'C-71'!K12)*1000</f>
        <v>1.4528692100860341</v>
      </c>
      <c r="L12" s="611">
        <f>('C-72'!L12/'C-71'!L12)*1000</f>
        <v>1.5170262746315206</v>
      </c>
      <c r="M12" s="611">
        <f>('C-72'!M12/'C-71'!M12)*1000</f>
        <v>1.6581766908458349</v>
      </c>
      <c r="N12" s="611">
        <f>('C-72'!N12/'C-71'!N12)*1000</f>
        <v>1.6439160184451374</v>
      </c>
    </row>
    <row r="13" spans="1:16" ht="15.95" customHeight="1" x14ac:dyDescent="0.15">
      <c r="A13" s="126" t="s">
        <v>23</v>
      </c>
      <c r="B13" s="702">
        <f>('C-72'!B13/'C-71'!B13)*1000</f>
        <v>5.6657627863468134</v>
      </c>
      <c r="C13" s="611">
        <f>('C-72'!C13/'C-71'!C13)*1000</f>
        <v>0.44280076237898991</v>
      </c>
      <c r="D13" s="611">
        <f>('C-72'!D13/'C-71'!D13)*1000</f>
        <v>0.45265675030650432</v>
      </c>
      <c r="E13" s="611">
        <f>('C-72'!E13/'C-71'!E13)*1000</f>
        <v>0.45552172539508912</v>
      </c>
      <c r="F13" s="611">
        <f>('C-72'!F13/'C-71'!F13)*1000</f>
        <v>0.4610704109076319</v>
      </c>
      <c r="G13" s="611">
        <f>('C-72'!G13/'C-71'!G13)*1000</f>
        <v>0.48762428653272505</v>
      </c>
      <c r="H13" s="611">
        <f>('C-72'!H13/'C-71'!H13)*1000</f>
        <v>0.49004156355306888</v>
      </c>
      <c r="I13" s="611">
        <f>('C-72'!I13/'C-71'!I13)*1000</f>
        <v>0.46994149641463606</v>
      </c>
      <c r="J13" s="611">
        <f>('C-72'!J13/'C-71'!J13)*1000</f>
        <v>0.47907974510132662</v>
      </c>
      <c r="K13" s="611">
        <f>('C-72'!K13/'C-71'!K13)*1000</f>
        <v>0.47549159181786821</v>
      </c>
      <c r="L13" s="611">
        <f>('C-72'!L13/'C-71'!L13)*1000</f>
        <v>0.49066692034747861</v>
      </c>
      <c r="M13" s="611">
        <f>('C-72'!M13/'C-71'!M13)*1000</f>
        <v>0.47590378696926888</v>
      </c>
      <c r="N13" s="611">
        <f>('C-72'!N13/'C-71'!N13)*1000</f>
        <v>0.48696925608075931</v>
      </c>
    </row>
    <row r="14" spans="1:16" ht="15.95" customHeight="1" x14ac:dyDescent="0.15">
      <c r="A14" s="124" t="s">
        <v>94</v>
      </c>
      <c r="B14" s="702">
        <f>('C-72'!B14/'C-71'!B14)*1000</f>
        <v>7.2729747891964251</v>
      </c>
      <c r="C14" s="611">
        <f>('C-72'!C14/'C-71'!C14)*1000</f>
        <v>0.57022125542844548</v>
      </c>
      <c r="D14" s="611">
        <f>('C-72'!D14/'C-71'!D14)*1000</f>
        <v>0.56570147768538415</v>
      </c>
      <c r="E14" s="611">
        <f>('C-72'!E14/'C-71'!E14)*1000</f>
        <v>0.57177230328344075</v>
      </c>
      <c r="F14" s="611">
        <f>('C-72'!F14/'C-71'!F14)*1000</f>
        <v>0.5863753108018126</v>
      </c>
      <c r="G14" s="611">
        <f>('C-72'!G14/'C-71'!G14)*1000</f>
        <v>0.61710236960388187</v>
      </c>
      <c r="H14" s="611">
        <f>('C-72'!H14/'C-71'!H14)*1000</f>
        <v>0.61875284919797557</v>
      </c>
      <c r="I14" s="611">
        <f>('C-72'!I14/'C-71'!I14)*1000</f>
        <v>0.56990189610683983</v>
      </c>
      <c r="J14" s="611">
        <f>('C-72'!J14/'C-71'!J14)*1000</f>
        <v>0.56219761655234379</v>
      </c>
      <c r="K14" s="611">
        <f>('C-72'!K14/'C-71'!K14)*1000</f>
        <v>0.60368902103698818</v>
      </c>
      <c r="L14" s="611">
        <f>('C-72'!L14/'C-71'!L14)*1000</f>
        <v>0.65888859951106493</v>
      </c>
      <c r="M14" s="611">
        <f>('C-72'!M14/'C-71'!M14)*1000</f>
        <v>0.66806046682880749</v>
      </c>
      <c r="N14" s="611">
        <f>('C-72'!N14/'C-71'!N14)*1000</f>
        <v>0.69457100686490436</v>
      </c>
    </row>
    <row r="15" spans="1:16" ht="15.95" customHeight="1" x14ac:dyDescent="0.15">
      <c r="A15" s="124" t="s">
        <v>95</v>
      </c>
      <c r="B15" s="702">
        <f>('C-72'!B15/'C-71'!B15)*1000</f>
        <v>4.3135632932462009</v>
      </c>
      <c r="C15" s="611">
        <f>('C-72'!C15/'C-71'!C15)*1000</f>
        <v>0.30556886243773451</v>
      </c>
      <c r="D15" s="611">
        <f>('C-72'!D15/'C-71'!D15)*1000</f>
        <v>0.33327023253452759</v>
      </c>
      <c r="E15" s="611">
        <f>('C-72'!E15/'C-71'!E15)*1000</f>
        <v>0.34408336170818971</v>
      </c>
      <c r="F15" s="611">
        <f>('C-72'!F15/'C-71'!F15)*1000</f>
        <v>0.34663520911092682</v>
      </c>
      <c r="G15" s="611">
        <f>('C-72'!G15/'C-71'!G15)*1000</f>
        <v>0.3815543435375523</v>
      </c>
      <c r="H15" s="611">
        <f>('C-72'!H15/'C-71'!H15)*1000</f>
        <v>0.38658533841105186</v>
      </c>
      <c r="I15" s="611">
        <f>('C-72'!I15/'C-71'!I15)*1000</f>
        <v>0.3969530941379662</v>
      </c>
      <c r="J15" s="611">
        <f>('C-72'!J15/'C-71'!J15)*1000</f>
        <v>0.42886925508633816</v>
      </c>
      <c r="K15" s="611">
        <f>('C-72'!K15/'C-71'!K15)*1000</f>
        <v>0.36895000495444968</v>
      </c>
      <c r="L15" s="611">
        <f>('C-72'!L15/'C-71'!L15)*1000</f>
        <v>0.36310450517903547</v>
      </c>
      <c r="M15" s="611">
        <f>('C-72'!M15/'C-71'!M15)*1000</f>
        <v>0.32106085516966404</v>
      </c>
      <c r="N15" s="611">
        <f>('C-72'!N15/'C-71'!N15)*1000</f>
        <v>0.31986203047692296</v>
      </c>
    </row>
    <row r="16" spans="1:16" ht="15.95" customHeight="1" x14ac:dyDescent="0.15">
      <c r="A16" s="124" t="s">
        <v>96</v>
      </c>
      <c r="B16" s="702">
        <f>('C-72'!B16/'C-71'!B16)*1000</f>
        <v>4.6739977411369864</v>
      </c>
      <c r="C16" s="611">
        <f>('C-72'!C16/'C-71'!C16)*1000</f>
        <v>0.39800071668855308</v>
      </c>
      <c r="D16" s="611">
        <f>('C-72'!D16/'C-71'!D16)*1000</f>
        <v>0.40811659574401588</v>
      </c>
      <c r="E16" s="611">
        <f>('C-72'!E16/'C-71'!E16)*1000</f>
        <v>0.41590025776781681</v>
      </c>
      <c r="F16" s="611">
        <f>('C-72'!F16/'C-71'!F16)*1000</f>
        <v>0.4053969816100525</v>
      </c>
      <c r="G16" s="611">
        <f>('C-72'!G16/'C-71'!G16)*1000</f>
        <v>0.39103271731524447</v>
      </c>
      <c r="H16" s="611">
        <f>('C-72'!H16/'C-71'!H16)*1000</f>
        <v>0.38920462128004957</v>
      </c>
      <c r="I16" s="611">
        <f>('C-72'!I16/'C-71'!I16)*1000</f>
        <v>0.39426726305486137</v>
      </c>
      <c r="J16" s="611">
        <f>('C-72'!J16/'C-71'!J16)*1000</f>
        <v>0.39724287147400988</v>
      </c>
      <c r="K16" s="611">
        <f>('C-72'!K16/'C-71'!K16)*1000</f>
        <v>0.37183479797547114</v>
      </c>
      <c r="L16" s="611">
        <f>('C-72'!L16/'C-71'!L16)*1000</f>
        <v>0.37201304252450978</v>
      </c>
      <c r="M16" s="611">
        <f>('C-72'!M16/'C-71'!M16)*1000</f>
        <v>0.35785363749045906</v>
      </c>
      <c r="N16" s="611">
        <f>('C-72'!N16/'C-71'!N16)*1000</f>
        <v>0.36516125719252374</v>
      </c>
    </row>
    <row r="17" spans="1:14" ht="15.95" customHeight="1" x14ac:dyDescent="0.15">
      <c r="A17" s="148" t="s">
        <v>27</v>
      </c>
      <c r="B17" s="702">
        <f>('C-72'!B17/'C-71'!B17)*1000</f>
        <v>9.8360352875676789</v>
      </c>
      <c r="C17" s="611">
        <f>('C-72'!C17/'C-71'!C17)*1000</f>
        <v>0.94491506760716348</v>
      </c>
      <c r="D17" s="611">
        <f>('C-72'!D17/'C-71'!D17)*1000</f>
        <v>0.95038042916024734</v>
      </c>
      <c r="E17" s="611">
        <f>('C-72'!E17/'C-71'!E17)*1000</f>
        <v>0.97653008897824678</v>
      </c>
      <c r="F17" s="611">
        <f>('C-72'!F17/'C-71'!F17)*1000</f>
        <v>0.99518887780473053</v>
      </c>
      <c r="G17" s="611">
        <f>('C-72'!G17/'C-71'!G17)*1000</f>
        <v>0.88817013162934444</v>
      </c>
      <c r="H17" s="611">
        <f>('C-72'!H17/'C-71'!H17)*1000</f>
        <v>0.89512211227416716</v>
      </c>
      <c r="I17" s="611">
        <f>('C-72'!I17/'C-71'!I17)*1000</f>
        <v>0.89942949837064068</v>
      </c>
      <c r="J17" s="611">
        <f>('C-72'!J17/'C-71'!J17)*1000</f>
        <v>0.78734370465142878</v>
      </c>
      <c r="K17" s="611">
        <f>('C-72'!K17/'C-71'!K17)*1000</f>
        <v>0.58912835079057968</v>
      </c>
      <c r="L17" s="611">
        <f>('C-72'!L17/'C-71'!L17)*1000</f>
        <v>0.58888108898129421</v>
      </c>
      <c r="M17" s="611">
        <f>('C-72'!M17/'C-71'!M17)*1000</f>
        <v>0.59630870224721699</v>
      </c>
      <c r="N17" s="611">
        <f>('C-72'!N17/'C-71'!N17)*1000</f>
        <v>0.5228240888736102</v>
      </c>
    </row>
    <row r="18" spans="1:14" ht="15.95" customHeight="1" x14ac:dyDescent="0.15">
      <c r="A18" s="126" t="s">
        <v>28</v>
      </c>
      <c r="B18" s="702">
        <f>('C-72'!B18/'C-71'!B18)*1000</f>
        <v>6.2676907715274055</v>
      </c>
      <c r="C18" s="611">
        <f>('C-72'!C18/'C-71'!C18)*1000</f>
        <v>0.54310951269603003</v>
      </c>
      <c r="D18" s="611">
        <f>('C-72'!D18/'C-71'!D18)*1000</f>
        <v>0.5412231879919992</v>
      </c>
      <c r="E18" s="611">
        <f>('C-72'!E18/'C-71'!E18)*1000</f>
        <v>0.48833797020303082</v>
      </c>
      <c r="F18" s="611">
        <f>('C-72'!F18/'C-71'!F18)*1000</f>
        <v>0.49346300587218955</v>
      </c>
      <c r="G18" s="611">
        <f>('C-72'!G18/'C-71'!G18)*1000</f>
        <v>0.49284775229510136</v>
      </c>
      <c r="H18" s="611">
        <f>('C-72'!H18/'C-71'!H18)*1000</f>
        <v>0.48862448031717365</v>
      </c>
      <c r="I18" s="611">
        <f>('C-72'!I18/'C-71'!I18)*1000</f>
        <v>0.48010391773294853</v>
      </c>
      <c r="J18" s="611">
        <f>('C-72'!J18/'C-71'!J18)*1000</f>
        <v>0.48970175805487109</v>
      </c>
      <c r="K18" s="611">
        <f>('C-72'!K18/'C-71'!K18)*1000</f>
        <v>0.54224802990544407</v>
      </c>
      <c r="L18" s="611">
        <f>('C-72'!L18/'C-71'!L18)*1000</f>
        <v>0.54946125368883536</v>
      </c>
      <c r="M18" s="611">
        <f>('C-72'!M18/'C-71'!M18)*1000</f>
        <v>0.56625317134637798</v>
      </c>
      <c r="N18" s="611">
        <f>('C-72'!N18/'C-71'!N18)*1000</f>
        <v>0.60880697223276248</v>
      </c>
    </row>
    <row r="19" spans="1:14" ht="15.95" customHeight="1" x14ac:dyDescent="0.15">
      <c r="A19" s="126" t="s">
        <v>29</v>
      </c>
      <c r="B19" s="702">
        <f>('C-72'!B19/'C-71'!B19)*1000</f>
        <v>18.594778426114722</v>
      </c>
      <c r="C19" s="611">
        <f>('C-72'!C19/'C-71'!C19)*1000</f>
        <v>1.5205659323396814</v>
      </c>
      <c r="D19" s="611">
        <f>('C-72'!D19/'C-71'!D19)*1000</f>
        <v>1.5398704938841103</v>
      </c>
      <c r="E19" s="611">
        <f>('C-72'!E19/'C-71'!E19)*1000</f>
        <v>1.5677902801300216</v>
      </c>
      <c r="F19" s="611">
        <f>('C-72'!F19/'C-71'!F19)*1000</f>
        <v>1.6111127784998076</v>
      </c>
      <c r="G19" s="611">
        <f>('C-72'!G19/'C-71'!G19)*1000</f>
        <v>1.5828241784226087</v>
      </c>
      <c r="H19" s="611">
        <f>('C-72'!H19/'C-71'!H19)*1000</f>
        <v>1.5655891902121331</v>
      </c>
      <c r="I19" s="611">
        <f>('C-72'!I19/'C-71'!I19)*1000</f>
        <v>1.5341973767192596</v>
      </c>
      <c r="J19" s="611">
        <f>('C-72'!J19/'C-71'!J19)*1000</f>
        <v>1.5455050498408176</v>
      </c>
      <c r="K19" s="611">
        <f>('C-72'!K19/'C-71'!K19)*1000</f>
        <v>1.5491073328456122</v>
      </c>
      <c r="L19" s="611">
        <f>('C-72'!L19/'C-71'!L19)*1000</f>
        <v>1.5287574820279259</v>
      </c>
      <c r="M19" s="611">
        <f>('C-72'!M19/'C-71'!M19)*1000</f>
        <v>1.5178678944671709</v>
      </c>
      <c r="N19" s="611">
        <f>('C-72'!N19/'C-71'!N19)*1000</f>
        <v>1.5387262915184765</v>
      </c>
    </row>
    <row r="20" spans="1:14" ht="15.95" customHeight="1" x14ac:dyDescent="0.15">
      <c r="A20" s="148" t="s">
        <v>30</v>
      </c>
      <c r="B20" s="702">
        <f>('C-72'!B20/'C-71'!B20)*1000</f>
        <v>20.360568347790153</v>
      </c>
      <c r="C20" s="611">
        <f>('C-72'!C20/'C-71'!C20)*1000</f>
        <v>1.6432765574830313</v>
      </c>
      <c r="D20" s="611">
        <f>('C-72'!D20/'C-71'!D20)*1000</f>
        <v>1.6778355869630903</v>
      </c>
      <c r="E20" s="611">
        <f>('C-72'!E20/'C-71'!E20)*1000</f>
        <v>1.6866886295106014</v>
      </c>
      <c r="F20" s="611">
        <f>('C-72'!F20/'C-71'!F20)*1000</f>
        <v>1.7128335138495543</v>
      </c>
      <c r="G20" s="611">
        <f>('C-72'!G20/'C-71'!G20)*1000</f>
        <v>1.7154398411697351</v>
      </c>
      <c r="H20" s="611">
        <f>('C-72'!H20/'C-71'!H20)*1000</f>
        <v>1.7489629920046341</v>
      </c>
      <c r="I20" s="611">
        <f>('C-72'!I20/'C-71'!I20)*1000</f>
        <v>1.7264976058983947</v>
      </c>
      <c r="J20" s="611">
        <f>('C-72'!J20/'C-71'!J20)*1000</f>
        <v>1.7203383160707006</v>
      </c>
      <c r="K20" s="611">
        <f>('C-72'!K20/'C-71'!K20)*1000</f>
        <v>1.7235973881602853</v>
      </c>
      <c r="L20" s="611">
        <f>('C-72'!L20/'C-71'!L20)*1000</f>
        <v>1.6983407300732183</v>
      </c>
      <c r="M20" s="611">
        <f>('C-72'!M20/'C-71'!M20)*1000</f>
        <v>1.6588286023308443</v>
      </c>
      <c r="N20" s="611">
        <f>('C-72'!N20/'C-71'!N20)*1000</f>
        <v>1.6483412746425889</v>
      </c>
    </row>
    <row r="21" spans="1:14" ht="15.95" customHeight="1" x14ac:dyDescent="0.15">
      <c r="A21" s="148" t="s">
        <v>31</v>
      </c>
      <c r="B21" s="702">
        <f>('C-72'!B21/'C-71'!B21)*1000</f>
        <v>7.115503372335696</v>
      </c>
      <c r="C21" s="611">
        <f>('C-72'!C21/'C-71'!C21)*1000</f>
        <v>0.56502512123588133</v>
      </c>
      <c r="D21" s="611">
        <f>('C-72'!D21/'C-71'!D21)*1000</f>
        <v>0.55344268960746446</v>
      </c>
      <c r="E21" s="611">
        <f>('C-72'!E21/'C-71'!E21)*1000</f>
        <v>0.54476728288062215</v>
      </c>
      <c r="F21" s="611">
        <f>('C-72'!F21/'C-71'!F21)*1000</f>
        <v>0.55031409931388897</v>
      </c>
      <c r="G21" s="611">
        <f>('C-72'!G21/'C-71'!G21)*1000</f>
        <v>0.5546870601243723</v>
      </c>
      <c r="H21" s="611">
        <f>('C-72'!H21/'C-71'!H21)*1000</f>
        <v>0.5507184613205498</v>
      </c>
      <c r="I21" s="611">
        <f>('C-72'!I21/'C-71'!I21)*1000</f>
        <v>0.54808878886087553</v>
      </c>
      <c r="J21" s="611">
        <f>('C-72'!J21/'C-71'!J21)*1000</f>
        <v>0.59434988782906761</v>
      </c>
      <c r="K21" s="611">
        <f>('C-72'!K21/'C-71'!K21)*1000</f>
        <v>0.67326601689230781</v>
      </c>
      <c r="L21" s="611">
        <f>('C-72'!L21/'C-71'!L21)*1000</f>
        <v>0.67301540179635955</v>
      </c>
      <c r="M21" s="611">
        <f>('C-72'!M21/'C-71'!M21)*1000</f>
        <v>0.64280416382154115</v>
      </c>
      <c r="N21" s="611">
        <f>('C-72'!N21/'C-71'!N21)*1000</f>
        <v>0.66711898259564617</v>
      </c>
    </row>
    <row r="22" spans="1:14" ht="15.95" customHeight="1" x14ac:dyDescent="0.15">
      <c r="A22" s="148" t="s">
        <v>32</v>
      </c>
      <c r="B22" s="702">
        <f>('C-72'!B22/'C-71'!B22)*1000</f>
        <v>5.149926633424724</v>
      </c>
      <c r="C22" s="611">
        <f>('C-72'!C22/'C-71'!C22)*1000</f>
        <v>0.38185668044984317</v>
      </c>
      <c r="D22" s="611">
        <f>('C-72'!D22/'C-71'!D22)*1000</f>
        <v>0.36519792939652973</v>
      </c>
      <c r="E22" s="611">
        <f>('C-72'!E22/'C-71'!E22)*1000</f>
        <v>0.3874806921780316</v>
      </c>
      <c r="F22" s="611">
        <f>('C-72'!F22/'C-71'!F22)*1000</f>
        <v>0.40117099374010223</v>
      </c>
      <c r="G22" s="611">
        <f>('C-72'!G22/'C-71'!G22)*1000</f>
        <v>0.43519824369238652</v>
      </c>
      <c r="H22" s="611">
        <f>('C-72'!H22/'C-71'!H22)*1000</f>
        <v>0.42512970625615082</v>
      </c>
      <c r="I22" s="611">
        <f>('C-72'!I22/'C-71'!I22)*1000</f>
        <v>0.46930382614076449</v>
      </c>
      <c r="J22" s="611">
        <f>('C-72'!J22/'C-71'!J22)*1000</f>
        <v>0.47929808143911307</v>
      </c>
      <c r="K22" s="611">
        <f>('C-72'!K22/'C-71'!K22)*1000</f>
        <v>0.44680599771614482</v>
      </c>
      <c r="L22" s="611">
        <f>('C-72'!L22/'C-71'!L22)*1000</f>
        <v>0.45432823652612542</v>
      </c>
      <c r="M22" s="611">
        <f>('C-72'!M22/'C-71'!M22)*1000</f>
        <v>0.42227935869943811</v>
      </c>
      <c r="N22" s="611">
        <f>('C-72'!N22/'C-71'!N22)*1000</f>
        <v>0.47209443402874268</v>
      </c>
    </row>
    <row r="23" spans="1:14" ht="15.95" customHeight="1" x14ac:dyDescent="0.15">
      <c r="A23" s="148" t="s">
        <v>33</v>
      </c>
      <c r="B23" s="702">
        <f>('C-72'!B23/'C-71'!B23)*1000</f>
        <v>7.3538307335504793</v>
      </c>
      <c r="C23" s="611">
        <f>('C-72'!C23/'C-71'!C23)*1000</f>
        <v>0.57738425854344466</v>
      </c>
      <c r="D23" s="611">
        <f>('C-72'!D23/'C-71'!D23)*1000</f>
        <v>0.60405572435456689</v>
      </c>
      <c r="E23" s="611">
        <f>('C-72'!E23/'C-71'!E23)*1000</f>
        <v>0.70336440891518359</v>
      </c>
      <c r="F23" s="611">
        <f>('C-72'!F23/'C-71'!F23)*1000</f>
        <v>0.62602368527589569</v>
      </c>
      <c r="G23" s="611">
        <f>('C-72'!G23/'C-71'!G23)*1000</f>
        <v>0.63191922438216153</v>
      </c>
      <c r="H23" s="611">
        <f>('C-72'!H23/'C-71'!H23)*1000</f>
        <v>0.66022167738426951</v>
      </c>
      <c r="I23" s="611">
        <f>('C-72'!I23/'C-71'!I23)*1000</f>
        <v>0.67211283198218286</v>
      </c>
      <c r="J23" s="611">
        <f>('C-72'!J23/'C-71'!J23)*1000</f>
        <v>0.64580992853268204</v>
      </c>
      <c r="K23" s="611">
        <f>('C-72'!K23/'C-71'!K23)*1000</f>
        <v>0.58712686115874013</v>
      </c>
      <c r="L23" s="611">
        <f>('C-72'!L23/'C-71'!L23)*1000</f>
        <v>0.57471729530078852</v>
      </c>
      <c r="M23" s="611">
        <f>('C-72'!M23/'C-71'!M23)*1000</f>
        <v>0.51807384972617732</v>
      </c>
      <c r="N23" s="611">
        <f>('C-72'!N23/'C-71'!N23)*1000</f>
        <v>0.54682726375326662</v>
      </c>
    </row>
    <row r="24" spans="1:14" ht="15.95" customHeight="1" x14ac:dyDescent="0.15">
      <c r="A24" s="148" t="s">
        <v>34</v>
      </c>
      <c r="B24" s="702">
        <f>('C-72'!B24/'C-71'!B24)*1000</f>
        <v>4.7586912931436318</v>
      </c>
      <c r="C24" s="611">
        <f>('C-72'!C24/'C-71'!C24)*1000</f>
        <v>0.3749311418737068</v>
      </c>
      <c r="D24" s="611">
        <f>('C-72'!D24/'C-71'!D24)*1000</f>
        <v>0.38385100578358139</v>
      </c>
      <c r="E24" s="611">
        <f>('C-72'!E24/'C-71'!E24)*1000</f>
        <v>0.36226422085152632</v>
      </c>
      <c r="F24" s="611">
        <f>('C-72'!F24/'C-71'!F24)*1000</f>
        <v>0.35597485324415207</v>
      </c>
      <c r="G24" s="611">
        <f>('C-72'!G24/'C-71'!G24)*1000</f>
        <v>0.36094833123739462</v>
      </c>
      <c r="H24" s="611">
        <f>('C-72'!H24/'C-71'!H24)*1000</f>
        <v>0.36009471985990216</v>
      </c>
      <c r="I24" s="611">
        <f>('C-72'!I24/'C-71'!I24)*1000</f>
        <v>0.44876474566410179</v>
      </c>
      <c r="J24" s="611">
        <f>('C-72'!J24/'C-71'!J24)*1000</f>
        <v>0.43186439977964003</v>
      </c>
      <c r="K24" s="611">
        <f>('C-72'!K24/'C-71'!K24)*1000</f>
        <v>0.41830041267407803</v>
      </c>
      <c r="L24" s="611">
        <f>('C-72'!L24/'C-71'!L24)*1000</f>
        <v>0.43023551717622321</v>
      </c>
      <c r="M24" s="611">
        <f>('C-72'!M24/'C-71'!M24)*1000</f>
        <v>0.42746579615703717</v>
      </c>
      <c r="N24" s="611">
        <f>('C-72'!N24/'C-71'!N24)*1000</f>
        <v>0.44815538262441007</v>
      </c>
    </row>
    <row r="25" spans="1:14" ht="15.95" customHeight="1" x14ac:dyDescent="0.15">
      <c r="A25" s="126" t="s">
        <v>35</v>
      </c>
      <c r="B25" s="702">
        <f>('C-72'!B25/'C-71'!B25)*1000</f>
        <v>15.638130359629834</v>
      </c>
      <c r="C25" s="611">
        <f>('C-72'!C25/'C-71'!C25)*1000</f>
        <v>1.3326382884625676</v>
      </c>
      <c r="D25" s="611">
        <f>('C-72'!D25/'C-71'!D25)*1000</f>
        <v>1.334645088395598</v>
      </c>
      <c r="E25" s="611">
        <f>('C-72'!E25/'C-71'!E25)*1000</f>
        <v>1.2757355011462348</v>
      </c>
      <c r="F25" s="611">
        <f>('C-72'!F25/'C-71'!F25)*1000</f>
        <v>1.2395028989486014</v>
      </c>
      <c r="G25" s="611">
        <f>('C-72'!G25/'C-71'!G25)*1000</f>
        <v>1.2436056202294823</v>
      </c>
      <c r="H25" s="611">
        <f>('C-72'!H25/'C-71'!H25)*1000</f>
        <v>1.2893009245053006</v>
      </c>
      <c r="I25" s="611">
        <f>('C-72'!I25/'C-71'!I25)*1000</f>
        <v>1.2511095877338416</v>
      </c>
      <c r="J25" s="611">
        <f>('C-72'!J25/'C-71'!J25)*1000</f>
        <v>1.3184196223402502</v>
      </c>
      <c r="K25" s="611">
        <f>('C-72'!K25/'C-71'!K25)*1000</f>
        <v>1.2999530468230076</v>
      </c>
      <c r="L25" s="611">
        <f>('C-72'!L25/'C-71'!L25)*1000</f>
        <v>1.3224476462862065</v>
      </c>
      <c r="M25" s="611">
        <f>('C-72'!M25/'C-71'!M25)*1000</f>
        <v>1.3639404007171283</v>
      </c>
      <c r="N25" s="611">
        <f>('C-72'!N25/'C-71'!N25)*1000</f>
        <v>1.3697558874477771</v>
      </c>
    </row>
    <row r="26" spans="1:14" ht="15.95" customHeight="1" x14ac:dyDescent="0.15">
      <c r="A26" s="148" t="s">
        <v>36</v>
      </c>
      <c r="B26" s="702">
        <f>('C-72'!B26/'C-71'!B26)*1000</f>
        <v>9.1873680838778728</v>
      </c>
      <c r="C26" s="611">
        <f>('C-72'!C26/'C-71'!C26)*1000</f>
        <v>0.78489428773871506</v>
      </c>
      <c r="D26" s="611">
        <f>('C-72'!D26/'C-71'!D26)*1000</f>
        <v>0.81583215105303397</v>
      </c>
      <c r="E26" s="611">
        <f>('C-72'!E26/'C-71'!E26)*1000</f>
        <v>0.8190767964557778</v>
      </c>
      <c r="F26" s="611">
        <f>('C-72'!F26/'C-71'!F26)*1000</f>
        <v>0.75141816981290332</v>
      </c>
      <c r="G26" s="611">
        <f>('C-72'!G26/'C-71'!G26)*1000</f>
        <v>0.75146277047042609</v>
      </c>
      <c r="H26" s="611">
        <f>('C-72'!H26/'C-71'!H26)*1000</f>
        <v>0.70012769639819783</v>
      </c>
      <c r="I26" s="611">
        <f>('C-72'!I26/'C-71'!I26)*1000</f>
        <v>0.70086775025721881</v>
      </c>
      <c r="J26" s="611">
        <f>('C-72'!J26/'C-71'!J26)*1000</f>
        <v>0.70760032871321454</v>
      </c>
      <c r="K26" s="611">
        <f>('C-72'!K26/'C-71'!K26)*1000</f>
        <v>0.7763497195035084</v>
      </c>
      <c r="L26" s="611">
        <f>('C-72'!L26/'C-71'!L26)*1000</f>
        <v>0.86459417110538483</v>
      </c>
      <c r="M26" s="611">
        <f>('C-72'!M26/'C-71'!M26)*1000</f>
        <v>0.76754704246203498</v>
      </c>
      <c r="N26" s="611">
        <f>('C-72'!N26/'C-71'!N26)*1000</f>
        <v>0.73267263065656074</v>
      </c>
    </row>
    <row r="27" spans="1:14" ht="15.95" customHeight="1" x14ac:dyDescent="0.15">
      <c r="A27" s="148" t="s">
        <v>37</v>
      </c>
      <c r="B27" s="702">
        <f>('C-72'!B27/'C-71'!B27)*1000</f>
        <v>16.2254633473596</v>
      </c>
      <c r="C27" s="611">
        <f>('C-72'!C27/'C-71'!C27)*1000</f>
        <v>1.3820887222328857</v>
      </c>
      <c r="D27" s="611">
        <f>('C-72'!D27/'C-71'!D27)*1000</f>
        <v>1.4052526667488854</v>
      </c>
      <c r="E27" s="611">
        <f>('C-72'!E27/'C-71'!E27)*1000</f>
        <v>1.3112789283938853</v>
      </c>
      <c r="F27" s="611">
        <f>('C-72'!F27/'C-71'!F27)*1000</f>
        <v>1.3789906231272828</v>
      </c>
      <c r="G27" s="611">
        <f>('C-72'!G27/'C-71'!G27)*1000</f>
        <v>1.3232715291118327</v>
      </c>
      <c r="H27" s="611">
        <f>('C-72'!H27/'C-71'!H27)*1000</f>
        <v>1.3313013036003465</v>
      </c>
      <c r="I27" s="611">
        <f>('C-72'!I27/'C-71'!I27)*1000</f>
        <v>1.3637172784021423</v>
      </c>
      <c r="J27" s="611">
        <f>('C-72'!J27/'C-71'!J27)*1000</f>
        <v>1.3930557002773853</v>
      </c>
      <c r="K27" s="611">
        <f>('C-72'!K27/'C-71'!K27)*1000</f>
        <v>1.3219215454005233</v>
      </c>
      <c r="L27" s="611">
        <f>('C-72'!L27/'C-71'!L27)*1000</f>
        <v>1.3387590710108688</v>
      </c>
      <c r="M27" s="611">
        <f>('C-72'!M27/'C-71'!M27)*1000</f>
        <v>1.3349490978600131</v>
      </c>
      <c r="N27" s="611">
        <f>('C-72'!N27/'C-71'!N27)*1000</f>
        <v>1.3415545618355369</v>
      </c>
    </row>
    <row r="28" spans="1:14" ht="15.95" customHeight="1" x14ac:dyDescent="0.15">
      <c r="A28" s="148" t="s">
        <v>38</v>
      </c>
      <c r="B28" s="702">
        <f>('C-72'!B28/'C-71'!B28)*1000</f>
        <v>6.5252749289442988</v>
      </c>
      <c r="C28" s="611">
        <f>('C-72'!C28/'C-71'!C28)*1000</f>
        <v>0.47284009338710598</v>
      </c>
      <c r="D28" s="611">
        <f>('C-72'!D28/'C-71'!D28)*1000</f>
        <v>0.48026833537682717</v>
      </c>
      <c r="E28" s="611">
        <f>('C-72'!E28/'C-71'!E28)*1000</f>
        <v>0.56355947038355259</v>
      </c>
      <c r="F28" s="611">
        <f>('C-72'!F28/'C-71'!F28)*1000</f>
        <v>0.60217841878861078</v>
      </c>
      <c r="G28" s="611">
        <f>('C-72'!G28/'C-71'!G28)*1000</f>
        <v>0.6506137261395275</v>
      </c>
      <c r="H28" s="611">
        <f>('C-72'!H28/'C-71'!H28)*1000</f>
        <v>0.67619349795462502</v>
      </c>
      <c r="I28" s="611">
        <f>('C-72'!I28/'C-71'!I28)*1000</f>
        <v>0.66974858287035366</v>
      </c>
      <c r="J28" s="611">
        <f>('C-72'!J28/'C-71'!J28)*1000</f>
        <v>0.65963804689842909</v>
      </c>
      <c r="K28" s="611">
        <f>('C-72'!K28/'C-71'!K28)*1000</f>
        <v>0.42899827781605537</v>
      </c>
      <c r="L28" s="611">
        <f>('C-72'!L28/'C-71'!L28)*1000</f>
        <v>0.43088451008159273</v>
      </c>
      <c r="M28" s="611">
        <f>('C-72'!M28/'C-71'!M28)*1000</f>
        <v>0.44481077130106217</v>
      </c>
      <c r="N28" s="611">
        <f>('C-72'!N28/'C-71'!N28)*1000</f>
        <v>0.43992211051714752</v>
      </c>
    </row>
    <row r="29" spans="1:14" ht="15.95" customHeight="1" x14ac:dyDescent="0.15">
      <c r="A29" s="126" t="s">
        <v>39</v>
      </c>
      <c r="B29" s="702">
        <f>('C-72'!B29/'C-71'!B29)*1000</f>
        <v>4.8627600604559866</v>
      </c>
      <c r="C29" s="611">
        <f>('C-72'!C29/'C-71'!C29)*1000</f>
        <v>0.41288276294721504</v>
      </c>
      <c r="D29" s="611">
        <f>('C-72'!D29/'C-71'!D29)*1000</f>
        <v>0.39083509920458115</v>
      </c>
      <c r="E29" s="611">
        <f>('C-72'!E29/'C-71'!E29)*1000</f>
        <v>0.4047682993070697</v>
      </c>
      <c r="F29" s="611">
        <f>('C-72'!F29/'C-71'!F29)*1000</f>
        <v>0.43824103871308606</v>
      </c>
      <c r="G29" s="611">
        <f>('C-72'!G29/'C-71'!G29)*1000</f>
        <v>0.44555990073356633</v>
      </c>
      <c r="H29" s="611">
        <f>('C-72'!H29/'C-71'!H29)*1000</f>
        <v>0.44250141038720681</v>
      </c>
      <c r="I29" s="611">
        <f>('C-72'!I29/'C-71'!I29)*1000</f>
        <v>0.4081886073698297</v>
      </c>
      <c r="J29" s="611">
        <f>('C-72'!J29/'C-71'!J29)*1000</f>
        <v>0.38801146869656455</v>
      </c>
      <c r="K29" s="611">
        <f>('C-72'!K29/'C-71'!K29)*1000</f>
        <v>0.32743228537632046</v>
      </c>
      <c r="L29" s="611">
        <f>('C-72'!L29/'C-71'!L29)*1000</f>
        <v>0.36934234739761623</v>
      </c>
      <c r="M29" s="611">
        <f>('C-72'!M29/'C-71'!M29)*1000</f>
        <v>0.3980497006786457</v>
      </c>
      <c r="N29" s="611">
        <f>('C-72'!N29/'C-71'!N29)*1000</f>
        <v>0.40611058679034295</v>
      </c>
    </row>
    <row r="30" spans="1:14" ht="15.95" customHeight="1" x14ac:dyDescent="0.15">
      <c r="A30" s="124" t="s">
        <v>97</v>
      </c>
      <c r="B30" s="702">
        <f>('C-72'!B30/'C-71'!B30)*1000</f>
        <v>5.3067928845414514</v>
      </c>
      <c r="C30" s="611">
        <f>('C-72'!C30/'C-71'!C30)*1000</f>
        <v>0.42930972313349225</v>
      </c>
      <c r="D30" s="611">
        <f>('C-72'!D30/'C-71'!D30)*1000</f>
        <v>0.43642666215377823</v>
      </c>
      <c r="E30" s="611">
        <f>('C-72'!E30/'C-71'!E30)*1000</f>
        <v>0.44978054404832973</v>
      </c>
      <c r="F30" s="611">
        <f>('C-72'!F30/'C-71'!F30)*1000</f>
        <v>0.49761257384834917</v>
      </c>
      <c r="G30" s="611">
        <f>('C-72'!G30/'C-71'!G30)*1000</f>
        <v>0.52403606267363456</v>
      </c>
      <c r="H30" s="611">
        <f>('C-72'!H30/'C-71'!H30)*1000</f>
        <v>0.51202461445581515</v>
      </c>
      <c r="I30" s="611">
        <f>('C-72'!I30/'C-71'!I30)*1000</f>
        <v>0.4556487544650672</v>
      </c>
      <c r="J30" s="611">
        <f>('C-72'!J30/'C-71'!J30)*1000</f>
        <v>0.42782895873602611</v>
      </c>
      <c r="K30" s="611">
        <f>('C-72'!K30/'C-71'!K30)*1000</f>
        <v>0.31796234787623334</v>
      </c>
      <c r="L30" s="611">
        <f>('C-72'!L30/'C-71'!L30)*1000</f>
        <v>0.39236888328131275</v>
      </c>
      <c r="M30" s="611">
        <f>('C-72'!M30/'C-71'!M30)*1000</f>
        <v>0.37846406738885552</v>
      </c>
      <c r="N30" s="611">
        <f>('C-72'!N30/'C-71'!N30)*1000</f>
        <v>0.40197601567109587</v>
      </c>
    </row>
    <row r="31" spans="1:14" ht="15.95" customHeight="1" x14ac:dyDescent="0.15">
      <c r="A31" s="124" t="s">
        <v>98</v>
      </c>
      <c r="B31" s="702">
        <f>('C-72'!B31/'C-71'!B31)*1000</f>
        <v>4.4629708127667707</v>
      </c>
      <c r="C31" s="611">
        <f>('C-72'!C31/'C-71'!C31)*1000</f>
        <v>0.39559743707283279</v>
      </c>
      <c r="D31" s="611">
        <f>('C-72'!D31/'C-71'!D31)*1000</f>
        <v>0.34661359536828479</v>
      </c>
      <c r="E31" s="611">
        <f>('C-72'!E31/'C-71'!E31)*1000</f>
        <v>0.36422419472798195</v>
      </c>
      <c r="F31" s="611">
        <f>('C-72'!F31/'C-71'!F31)*1000</f>
        <v>0.38439755106232409</v>
      </c>
      <c r="G31" s="611">
        <f>('C-72'!G31/'C-71'!G31)*1000</f>
        <v>0.37212037715628254</v>
      </c>
      <c r="H31" s="611">
        <f>('C-72'!H31/'C-71'!H31)*1000</f>
        <v>0.37743231240613578</v>
      </c>
      <c r="I31" s="611">
        <f>('C-72'!I31/'C-71'!I31)*1000</f>
        <v>0.36528902990855211</v>
      </c>
      <c r="J31" s="611">
        <f>('C-72'!J31/'C-71'!J31)*1000</f>
        <v>0.35098376467713543</v>
      </c>
      <c r="K31" s="611">
        <f>('C-72'!K31/'C-71'!K31)*1000</f>
        <v>0.33172062251153334</v>
      </c>
      <c r="L31" s="611">
        <f>('C-72'!L31/'C-71'!L31)*1000</f>
        <v>0.34934570499762818</v>
      </c>
      <c r="M31" s="611">
        <f>('C-72'!M31/'C-71'!M31)*1000</f>
        <v>0.41685822655025034</v>
      </c>
      <c r="N31" s="611">
        <f>('C-72'!N31/'C-71'!N31)*1000</f>
        <v>0.41014954103670354</v>
      </c>
    </row>
    <row r="32" spans="1:14" ht="15.95" customHeight="1" x14ac:dyDescent="0.15">
      <c r="A32" s="148" t="s">
        <v>42</v>
      </c>
      <c r="B32" s="702">
        <f>('C-72'!B32/'C-71'!B32)*1000</f>
        <v>3.294310323373022</v>
      </c>
      <c r="C32" s="611">
        <f>('C-72'!C32/'C-71'!C32)*1000</f>
        <v>0.2214318969059553</v>
      </c>
      <c r="D32" s="611">
        <f>('C-72'!D32/'C-71'!D32)*1000</f>
        <v>0.2216772923372268</v>
      </c>
      <c r="E32" s="611">
        <f>('C-72'!E32/'C-71'!E32)*1000</f>
        <v>0.27841182472018727</v>
      </c>
      <c r="F32" s="611">
        <f>('C-72'!F32/'C-71'!F32)*1000</f>
        <v>0.29203746872680436</v>
      </c>
      <c r="G32" s="611">
        <f>('C-72'!G32/'C-71'!G32)*1000</f>
        <v>0.31555990873748463</v>
      </c>
      <c r="H32" s="611">
        <f>('C-72'!H32/'C-71'!H32)*1000</f>
        <v>0.32710876974965847</v>
      </c>
      <c r="I32" s="611">
        <f>('C-72'!I32/'C-71'!I32)*1000</f>
        <v>0.31894510896187922</v>
      </c>
      <c r="J32" s="611">
        <f>('C-72'!J32/'C-71'!J32)*1000</f>
        <v>0.28435399474833101</v>
      </c>
      <c r="K32" s="611">
        <f>('C-72'!K32/'C-71'!K32)*1000</f>
        <v>0.2424838613227531</v>
      </c>
      <c r="L32" s="611">
        <f>('C-72'!L32/'C-71'!L32)*1000</f>
        <v>0.2445943083591158</v>
      </c>
      <c r="M32" s="611">
        <f>('C-72'!M32/'C-71'!M32)*1000</f>
        <v>0.25422425858670511</v>
      </c>
      <c r="N32" s="611">
        <f>('C-72'!N32/'C-71'!N32)*1000</f>
        <v>0.25424441104398909</v>
      </c>
    </row>
    <row r="33" spans="1:14" ht="15.95" customHeight="1" x14ac:dyDescent="0.15">
      <c r="A33" s="148" t="s">
        <v>43</v>
      </c>
      <c r="B33" s="702">
        <f>('C-72'!B33/'C-71'!B33)*1000</f>
        <v>4.7413312545992907</v>
      </c>
      <c r="C33" s="611">
        <f>('C-72'!C33/'C-71'!C33)*1000</f>
        <v>0.34679834894514971</v>
      </c>
      <c r="D33" s="611">
        <f>('C-72'!D33/'C-71'!D33)*1000</f>
        <v>0.35575747545837166</v>
      </c>
      <c r="E33" s="611">
        <f>('C-72'!E33/'C-71'!E33)*1000</f>
        <v>0.37630382752161934</v>
      </c>
      <c r="F33" s="611">
        <f>('C-72'!F33/'C-71'!F33)*1000</f>
        <v>0.40155082023041977</v>
      </c>
      <c r="G33" s="611">
        <f>('C-72'!G33/'C-71'!G33)*1000</f>
        <v>0.39943564966720879</v>
      </c>
      <c r="H33" s="611">
        <f>('C-72'!H33/'C-71'!H33)*1000</f>
        <v>0.41777664006967419</v>
      </c>
      <c r="I33" s="611">
        <f>('C-72'!I33/'C-71'!I33)*1000</f>
        <v>0.42740006098510441</v>
      </c>
      <c r="J33" s="611">
        <f>('C-72'!J33/'C-71'!J33)*1000</f>
        <v>0.42484808882208885</v>
      </c>
      <c r="K33" s="611">
        <f>('C-72'!K33/'C-71'!K33)*1000</f>
        <v>0.41405471884138756</v>
      </c>
      <c r="L33" s="611">
        <f>('C-72'!L33/'C-71'!L33)*1000</f>
        <v>0.40212890072838131</v>
      </c>
      <c r="M33" s="611">
        <f>('C-72'!M33/'C-71'!M33)*1000</f>
        <v>0.39629823521627844</v>
      </c>
      <c r="N33" s="611">
        <f>('C-72'!N33/'C-71'!N33)*1000</f>
        <v>0.37544695936273187</v>
      </c>
    </row>
    <row r="34" spans="1:14" ht="15.95" customHeight="1" x14ac:dyDescent="0.15">
      <c r="A34" s="126" t="s">
        <v>44</v>
      </c>
      <c r="B34" s="702">
        <f>('C-72'!B34/'C-71'!B34)*1000</f>
        <v>16.140252728537497</v>
      </c>
      <c r="C34" s="611">
        <f>('C-72'!C34/'C-71'!C34)*1000</f>
        <v>1.4600126041778465</v>
      </c>
      <c r="D34" s="611">
        <f>('C-72'!D34/'C-71'!D34)*1000</f>
        <v>1.3485431765567437</v>
      </c>
      <c r="E34" s="611">
        <f>('C-72'!E34/'C-71'!E34)*1000</f>
        <v>1.4531955285825371</v>
      </c>
      <c r="F34" s="611">
        <f>('C-72'!F34/'C-71'!F34)*1000</f>
        <v>1.4299902058180778</v>
      </c>
      <c r="G34" s="611">
        <f>('C-72'!G34/'C-71'!G34)*1000</f>
        <v>1.271950250530812</v>
      </c>
      <c r="H34" s="611">
        <f>('C-72'!H34/'C-71'!H34)*1000</f>
        <v>1.1236694503489912</v>
      </c>
      <c r="I34" s="611">
        <f>('C-72'!I34/'C-71'!I34)*1000</f>
        <v>1.1974859469485775</v>
      </c>
      <c r="J34" s="611">
        <f>('C-72'!J34/'C-71'!J34)*1000</f>
        <v>1.3695329790274327</v>
      </c>
      <c r="K34" s="611">
        <f>('C-72'!K34/'C-71'!K34)*1000</f>
        <v>1.352272193721626</v>
      </c>
      <c r="L34" s="611">
        <f>('C-72'!L34/'C-71'!L34)*1000</f>
        <v>1.3492088945866672</v>
      </c>
      <c r="M34" s="611">
        <f>('C-72'!M34/'C-71'!M34)*1000</f>
        <v>1.3815997401201106</v>
      </c>
      <c r="N34" s="611">
        <f>('C-72'!N34/'C-71'!N34)*1000</f>
        <v>1.4182598288946657</v>
      </c>
    </row>
    <row r="35" spans="1:14" ht="15.95" customHeight="1" x14ac:dyDescent="0.15">
      <c r="A35" s="126" t="s">
        <v>45</v>
      </c>
      <c r="B35" s="702">
        <f>('C-72'!B35/'C-71'!B35)*1000</f>
        <v>13.101900149437471</v>
      </c>
      <c r="C35" s="611">
        <f>('C-72'!C35/'C-71'!C35)*1000</f>
        <v>1.3457233549599437</v>
      </c>
      <c r="D35" s="611">
        <f>('C-72'!D35/'C-71'!D35)*1000</f>
        <v>1.2952597692903109</v>
      </c>
      <c r="E35" s="611">
        <f>('C-72'!E35/'C-71'!E35)*1000</f>
        <v>1.1921167382760074</v>
      </c>
      <c r="F35" s="611">
        <f>('C-72'!F35/'C-71'!F35)*1000</f>
        <v>1.0128317890947047</v>
      </c>
      <c r="G35" s="611">
        <f>('C-72'!G35/'C-71'!G35)*1000</f>
        <v>1.0575329824184847</v>
      </c>
      <c r="H35" s="611">
        <f>('C-72'!H35/'C-71'!H35)*1000</f>
        <v>0.93970293855247577</v>
      </c>
      <c r="I35" s="611">
        <f>('C-72'!I35/'C-71'!I35)*1000</f>
        <v>0.95818740666885394</v>
      </c>
      <c r="J35" s="611">
        <f>('C-72'!J35/'C-71'!J35)*1000</f>
        <v>1.0284562790468834</v>
      </c>
      <c r="K35" s="611">
        <f>('C-72'!K35/'C-71'!K35)*1000</f>
        <v>1.0774941963920108</v>
      </c>
      <c r="L35" s="611">
        <f>('C-72'!L35/'C-71'!L35)*1000</f>
        <v>1.0743724765936482</v>
      </c>
      <c r="M35" s="611">
        <f>('C-72'!M35/'C-71'!M35)*1000</f>
        <v>1.0698040423498423</v>
      </c>
      <c r="N35" s="611">
        <f>('C-72'!N35/'C-71'!N35)*1000</f>
        <v>1.1273565275684121</v>
      </c>
    </row>
    <row r="36" spans="1:14" ht="15.95" customHeight="1" x14ac:dyDescent="0.15">
      <c r="A36" s="126" t="s">
        <v>46</v>
      </c>
      <c r="B36" s="702">
        <f>('C-72'!B36/'C-71'!B36)*1000</f>
        <v>14.703356119421917</v>
      </c>
      <c r="C36" s="611">
        <f>('C-72'!C36/'C-71'!C36)*1000</f>
        <v>1.1251682490042123</v>
      </c>
      <c r="D36" s="611">
        <f>('C-72'!D36/'C-71'!D36)*1000</f>
        <v>1.1319951587034804</v>
      </c>
      <c r="E36" s="611">
        <f>('C-72'!E36/'C-71'!E36)*1000</f>
        <v>1.2006608016440532</v>
      </c>
      <c r="F36" s="611">
        <f>('C-72'!F36/'C-71'!F36)*1000</f>
        <v>1.2063648190676055</v>
      </c>
      <c r="G36" s="611">
        <f>('C-72'!G36/'C-71'!G36)*1000</f>
        <v>1.2238910831696592</v>
      </c>
      <c r="H36" s="611">
        <f>('C-72'!H36/'C-71'!H36)*1000</f>
        <v>1.2153514921423259</v>
      </c>
      <c r="I36" s="611">
        <f>('C-72'!I36/'C-71'!I36)*1000</f>
        <v>1.2568504407057717</v>
      </c>
      <c r="J36" s="611">
        <f>('C-72'!J36/'C-71'!J36)*1000</f>
        <v>1.2875452730370776</v>
      </c>
      <c r="K36" s="611">
        <f>('C-72'!K36/'C-71'!K36)*1000</f>
        <v>1.3184313653327866</v>
      </c>
      <c r="L36" s="611">
        <f>('C-72'!L36/'C-71'!L36)*1000</f>
        <v>1.3367942494108287</v>
      </c>
      <c r="M36" s="611">
        <f>('C-72'!M36/'C-71'!M36)*1000</f>
        <v>1.2240072236517079</v>
      </c>
      <c r="N36" s="611">
        <f>('C-72'!N36/'C-71'!N36)*1000</f>
        <v>1.2207864853318051</v>
      </c>
    </row>
    <row r="37" spans="1:14" ht="15.95" customHeight="1" thickBot="1" x14ac:dyDescent="0.2">
      <c r="A37" s="150" t="s">
        <v>47</v>
      </c>
      <c r="B37" s="703">
        <f>('C-72'!B37/'C-71'!B37)*1000</f>
        <v>15.892717203676924</v>
      </c>
      <c r="C37" s="612">
        <f>('C-72'!C37/'C-71'!C37)*1000</f>
        <v>1.4236670176556336</v>
      </c>
      <c r="D37" s="612">
        <f>('C-72'!D37/'C-71'!D37)*1000</f>
        <v>1.4457239520477798</v>
      </c>
      <c r="E37" s="612">
        <f>('C-72'!E37/'C-71'!E37)*1000</f>
        <v>1.4208598951554279</v>
      </c>
      <c r="F37" s="612">
        <f>('C-72'!F37/'C-71'!F37)*1000</f>
        <v>1.4086196134828115</v>
      </c>
      <c r="G37" s="612">
        <f>('C-72'!G37/'C-71'!G37)*1000</f>
        <v>1.3814701211165323</v>
      </c>
      <c r="H37" s="612">
        <f>('C-72'!H37/'C-71'!H37)*1000</f>
        <v>1.4954986738189722</v>
      </c>
      <c r="I37" s="612">
        <f>('C-72'!I37/'C-71'!I37)*1000</f>
        <v>1.4029638948799237</v>
      </c>
      <c r="J37" s="612">
        <f>('C-72'!J37/'C-71'!J37)*1000</f>
        <v>1.4119335297119204</v>
      </c>
      <c r="K37" s="612">
        <f>('C-72'!K37/'C-71'!K37)*1000</f>
        <v>1.2631579347750646</v>
      </c>
      <c r="L37" s="612">
        <f>('C-72'!L37/'C-71'!L37)*1000</f>
        <v>1.1086007970786014</v>
      </c>
      <c r="M37" s="612">
        <f>('C-72'!M37/'C-71'!M37)*1000</f>
        <v>1.0874090746002045</v>
      </c>
      <c r="N37" s="612">
        <f>('C-72'!N37/'C-71'!N37)*1000</f>
        <v>1.0431887527600583</v>
      </c>
    </row>
    <row r="38" spans="1:14" ht="9" customHeight="1" x14ac:dyDescent="0.15">
      <c r="A38" s="468" t="s">
        <v>350</v>
      </c>
      <c r="B38" s="497"/>
      <c r="C38" s="497"/>
      <c r="D38" s="497"/>
      <c r="E38" s="497"/>
      <c r="F38" s="243"/>
    </row>
    <row r="39" spans="1:14" ht="9" customHeight="1" x14ac:dyDescent="0.15">
      <c r="A39" s="468" t="s">
        <v>321</v>
      </c>
      <c r="B39" s="497"/>
      <c r="C39" s="497"/>
      <c r="D39" s="497"/>
      <c r="E39" s="497"/>
      <c r="F39" s="243"/>
    </row>
    <row r="40" spans="1:14" ht="9" customHeight="1" x14ac:dyDescent="0.15">
      <c r="A40" s="470" t="s">
        <v>320</v>
      </c>
      <c r="B40" s="497"/>
      <c r="C40" s="497"/>
      <c r="D40" s="497"/>
      <c r="E40" s="497"/>
      <c r="F40" s="2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Hoja75">
    <tabColor theme="9" tint="0.59999389629810485"/>
  </sheetPr>
  <dimension ref="A4:Q54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7" ht="12.95" customHeight="1" x14ac:dyDescent="0.25">
      <c r="A4" s="235" t="s">
        <v>577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7" ht="12" customHeight="1" x14ac:dyDescent="0.15">
      <c r="A5" s="239" t="s">
        <v>219</v>
      </c>
      <c r="B5" s="232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3"/>
      <c r="P5" s="883"/>
    </row>
    <row r="6" spans="1:17" ht="6" customHeight="1" thickBot="1" x14ac:dyDescent="0.2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7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  <c r="O7" s="152"/>
      <c r="P7" s="152"/>
      <c r="Q7" s="143"/>
    </row>
    <row r="8" spans="1:17" ht="18" customHeight="1" x14ac:dyDescent="0.15">
      <c r="A8" s="680" t="s">
        <v>87</v>
      </c>
      <c r="B8" s="681">
        <f t="shared" ref="B8:B37" si="0">AVERAGE(C8:N8)</f>
        <v>933432.89853048138</v>
      </c>
      <c r="C8" s="681">
        <f>(C9+C10+C11+C12+C13+C17+C18+C19+C20+C21+C22+C23+C24+C25+C26+C27+C28+C29+C32+C33+C34+C35+C36+C37)</f>
        <v>932150.114824221</v>
      </c>
      <c r="D8" s="681">
        <f t="shared" ref="D8:N8" si="1">(D9+D10+D11+D12+D13+D17+D18+D19+D20+D21+D22+D23+D24+D25+D26+D27+D28+D29+D32+D33+D34+D35+D36+D37)</f>
        <v>959311.02</v>
      </c>
      <c r="E8" s="681">
        <f t="shared" si="1"/>
        <v>968145.81938538898</v>
      </c>
      <c r="F8" s="681">
        <f t="shared" si="1"/>
        <v>975376.72</v>
      </c>
      <c r="G8" s="681">
        <f t="shared" si="1"/>
        <v>971427.41999999993</v>
      </c>
      <c r="H8" s="681">
        <f t="shared" si="1"/>
        <v>961246.36</v>
      </c>
      <c r="I8" s="681">
        <f t="shared" si="1"/>
        <v>935726.27</v>
      </c>
      <c r="J8" s="681">
        <f t="shared" si="1"/>
        <v>920507.25999999989</v>
      </c>
      <c r="K8" s="681">
        <f t="shared" si="1"/>
        <v>895378.15938538895</v>
      </c>
      <c r="L8" s="681">
        <f t="shared" si="1"/>
        <v>889843.81938538898</v>
      </c>
      <c r="M8" s="681">
        <f t="shared" si="1"/>
        <v>890531.72</v>
      </c>
      <c r="N8" s="681">
        <f t="shared" si="1"/>
        <v>901550.09938538901</v>
      </c>
      <c r="Q8" s="143"/>
    </row>
    <row r="9" spans="1:17" ht="15.95" customHeight="1" x14ac:dyDescent="0.15">
      <c r="A9" s="148" t="s">
        <v>19</v>
      </c>
      <c r="B9" s="675">
        <f t="shared" si="0"/>
        <v>318.66666666666669</v>
      </c>
      <c r="C9" s="244">
        <v>329</v>
      </c>
      <c r="D9" s="244">
        <v>302</v>
      </c>
      <c r="E9" s="244">
        <v>323</v>
      </c>
      <c r="F9" s="244">
        <v>306</v>
      </c>
      <c r="G9" s="244">
        <v>307</v>
      </c>
      <c r="H9" s="244">
        <v>320</v>
      </c>
      <c r="I9" s="244">
        <v>328</v>
      </c>
      <c r="J9" s="244">
        <v>307</v>
      </c>
      <c r="K9" s="244">
        <v>306</v>
      </c>
      <c r="L9" s="244">
        <v>310</v>
      </c>
      <c r="M9" s="244">
        <v>340</v>
      </c>
      <c r="N9" s="244">
        <v>346</v>
      </c>
      <c r="O9" s="154"/>
      <c r="Q9" s="143"/>
    </row>
    <row r="10" spans="1:17" ht="15.95" customHeight="1" x14ac:dyDescent="0.15">
      <c r="A10" s="148" t="s">
        <v>20</v>
      </c>
      <c r="B10" s="675">
        <f t="shared" si="0"/>
        <v>25109.129363814751</v>
      </c>
      <c r="C10" s="244">
        <v>25738.154824221001</v>
      </c>
      <c r="D10" s="244">
        <v>25611</v>
      </c>
      <c r="E10" s="244">
        <v>25611.099385389003</v>
      </c>
      <c r="F10" s="244">
        <v>25611</v>
      </c>
      <c r="G10" s="244">
        <v>25611</v>
      </c>
      <c r="H10" s="244">
        <v>24211</v>
      </c>
      <c r="I10" s="244">
        <v>23611</v>
      </c>
      <c r="J10" s="244">
        <v>22611</v>
      </c>
      <c r="K10" s="244">
        <v>25611.099385389003</v>
      </c>
      <c r="L10" s="244">
        <v>25611.099385389003</v>
      </c>
      <c r="M10" s="244">
        <v>25861</v>
      </c>
      <c r="N10" s="244">
        <v>25611.099385389003</v>
      </c>
      <c r="Q10" s="143"/>
    </row>
    <row r="11" spans="1:17" ht="15.95" customHeight="1" x14ac:dyDescent="0.15">
      <c r="A11" s="148" t="s">
        <v>21</v>
      </c>
      <c r="B11" s="675">
        <f t="shared" si="0"/>
        <v>17530.091666666667</v>
      </c>
      <c r="C11" s="244">
        <v>18157</v>
      </c>
      <c r="D11" s="244">
        <v>17890</v>
      </c>
      <c r="E11" s="244">
        <v>16967</v>
      </c>
      <c r="F11" s="244">
        <v>16534</v>
      </c>
      <c r="G11" s="244">
        <v>16875.7</v>
      </c>
      <c r="H11" s="244">
        <v>17069</v>
      </c>
      <c r="I11" s="244">
        <v>16690</v>
      </c>
      <c r="J11" s="244">
        <v>16923</v>
      </c>
      <c r="K11" s="244">
        <v>17660.400000000001</v>
      </c>
      <c r="L11" s="244">
        <v>18536</v>
      </c>
      <c r="M11" s="244">
        <v>18469</v>
      </c>
      <c r="N11" s="244">
        <v>18590</v>
      </c>
      <c r="Q11" s="143"/>
    </row>
    <row r="12" spans="1:17" ht="15.95" customHeight="1" x14ac:dyDescent="0.15">
      <c r="A12" s="126" t="s">
        <v>22</v>
      </c>
      <c r="B12" s="675">
        <f t="shared" si="0"/>
        <v>55033</v>
      </c>
      <c r="C12" s="244">
        <v>53535</v>
      </c>
      <c r="D12" s="244">
        <v>53535</v>
      </c>
      <c r="E12" s="244">
        <v>53535</v>
      </c>
      <c r="F12" s="244">
        <v>56974</v>
      </c>
      <c r="G12" s="244">
        <v>56974</v>
      </c>
      <c r="H12" s="244">
        <v>56974</v>
      </c>
      <c r="I12" s="244">
        <v>56224</v>
      </c>
      <c r="J12" s="244">
        <v>56224</v>
      </c>
      <c r="K12" s="244">
        <v>56224</v>
      </c>
      <c r="L12" s="244">
        <v>53399</v>
      </c>
      <c r="M12" s="244">
        <v>53399</v>
      </c>
      <c r="N12" s="244">
        <v>53399</v>
      </c>
      <c r="Q12" s="143"/>
    </row>
    <row r="13" spans="1:17" ht="15.95" customHeight="1" x14ac:dyDescent="0.15">
      <c r="A13" s="126" t="s">
        <v>23</v>
      </c>
      <c r="B13" s="675">
        <f t="shared" si="0"/>
        <v>169411.14166666666</v>
      </c>
      <c r="C13" s="244">
        <v>170344</v>
      </c>
      <c r="D13" s="244">
        <v>166534</v>
      </c>
      <c r="E13" s="244">
        <v>169023</v>
      </c>
      <c r="F13" s="244">
        <v>168837</v>
      </c>
      <c r="G13" s="244">
        <v>168568.80000000002</v>
      </c>
      <c r="H13" s="244">
        <v>171619</v>
      </c>
      <c r="I13" s="244">
        <v>170496.3</v>
      </c>
      <c r="J13" s="244">
        <v>169695.9</v>
      </c>
      <c r="K13" s="244">
        <v>167601.70000000001</v>
      </c>
      <c r="L13" s="244">
        <v>168015</v>
      </c>
      <c r="M13" s="244">
        <v>170512</v>
      </c>
      <c r="N13" s="244">
        <v>171687</v>
      </c>
      <c r="Q13" s="143"/>
    </row>
    <row r="14" spans="1:17" ht="15.95" customHeight="1" x14ac:dyDescent="0.15">
      <c r="A14" s="124" t="s">
        <v>94</v>
      </c>
      <c r="B14" s="675">
        <f t="shared" si="0"/>
        <v>98962.275000000009</v>
      </c>
      <c r="C14" s="244">
        <v>99347</v>
      </c>
      <c r="D14" s="244">
        <v>96838</v>
      </c>
      <c r="E14" s="244">
        <v>97538</v>
      </c>
      <c r="F14" s="244">
        <v>97738</v>
      </c>
      <c r="G14" s="244">
        <v>97688.7</v>
      </c>
      <c r="H14" s="244">
        <v>98647</v>
      </c>
      <c r="I14" s="244">
        <v>98964.3</v>
      </c>
      <c r="J14" s="244">
        <v>98784.3</v>
      </c>
      <c r="K14" s="244">
        <v>98189</v>
      </c>
      <c r="L14" s="244">
        <v>99468</v>
      </c>
      <c r="M14" s="244">
        <v>101697</v>
      </c>
      <c r="N14" s="244">
        <v>102648</v>
      </c>
      <c r="Q14" s="143"/>
    </row>
    <row r="15" spans="1:17" ht="15.95" customHeight="1" x14ac:dyDescent="0.15">
      <c r="A15" s="124" t="s">
        <v>95</v>
      </c>
      <c r="B15" s="675">
        <f t="shared" si="0"/>
        <v>64920.008333333331</v>
      </c>
      <c r="C15" s="244">
        <v>66229</v>
      </c>
      <c r="D15" s="244">
        <v>64987</v>
      </c>
      <c r="E15" s="244">
        <v>66780</v>
      </c>
      <c r="F15" s="244">
        <v>65579</v>
      </c>
      <c r="G15" s="244">
        <v>63890.400000000001</v>
      </c>
      <c r="H15" s="244">
        <v>66184</v>
      </c>
      <c r="I15" s="244">
        <v>65639</v>
      </c>
      <c r="J15" s="244">
        <v>66127</v>
      </c>
      <c r="K15" s="244">
        <v>64039.7</v>
      </c>
      <c r="L15" s="244">
        <v>63178</v>
      </c>
      <c r="M15" s="244">
        <v>63148</v>
      </c>
      <c r="N15" s="244">
        <v>63259</v>
      </c>
      <c r="Q15" s="143"/>
    </row>
    <row r="16" spans="1:17" ht="15.95" customHeight="1" x14ac:dyDescent="0.15">
      <c r="A16" s="124" t="s">
        <v>96</v>
      </c>
      <c r="B16" s="675">
        <f t="shared" si="0"/>
        <v>5528.8583333333327</v>
      </c>
      <c r="C16" s="244">
        <v>4768</v>
      </c>
      <c r="D16" s="244">
        <v>4709</v>
      </c>
      <c r="E16" s="244">
        <v>4705</v>
      </c>
      <c r="F16" s="244">
        <v>5520</v>
      </c>
      <c r="G16" s="244">
        <v>6989.7</v>
      </c>
      <c r="H16" s="244">
        <v>6788</v>
      </c>
      <c r="I16" s="244">
        <v>5893</v>
      </c>
      <c r="J16" s="244">
        <v>4784.6000000000004</v>
      </c>
      <c r="K16" s="244">
        <v>5373</v>
      </c>
      <c r="L16" s="244">
        <v>5369</v>
      </c>
      <c r="M16" s="244">
        <v>5667</v>
      </c>
      <c r="N16" s="244">
        <v>5780</v>
      </c>
      <c r="Q16" s="143"/>
    </row>
    <row r="17" spans="1:17" ht="15.95" customHeight="1" x14ac:dyDescent="0.15">
      <c r="A17" s="148" t="s">
        <v>27</v>
      </c>
      <c r="B17" s="675">
        <f t="shared" si="0"/>
        <v>83168.333333333328</v>
      </c>
      <c r="C17" s="244">
        <v>85047</v>
      </c>
      <c r="D17" s="244">
        <v>84436</v>
      </c>
      <c r="E17" s="244">
        <v>83563</v>
      </c>
      <c r="F17" s="244">
        <v>82814</v>
      </c>
      <c r="G17" s="244">
        <v>83942</v>
      </c>
      <c r="H17" s="244">
        <v>83773</v>
      </c>
      <c r="I17" s="244">
        <v>83487</v>
      </c>
      <c r="J17" s="244">
        <v>83147</v>
      </c>
      <c r="K17" s="244">
        <v>81946</v>
      </c>
      <c r="L17" s="244">
        <v>81725</v>
      </c>
      <c r="M17" s="244">
        <v>82071</v>
      </c>
      <c r="N17" s="244">
        <v>82069</v>
      </c>
      <c r="Q17" s="143"/>
    </row>
    <row r="18" spans="1:17" ht="15.95" customHeight="1" x14ac:dyDescent="0.15">
      <c r="A18" s="126" t="s">
        <v>28</v>
      </c>
      <c r="B18" s="675">
        <f t="shared" si="0"/>
        <v>18886.5</v>
      </c>
      <c r="C18" s="244">
        <v>18841</v>
      </c>
      <c r="D18" s="244">
        <v>18803</v>
      </c>
      <c r="E18" s="244">
        <v>18771</v>
      </c>
      <c r="F18" s="244">
        <v>19829</v>
      </c>
      <c r="G18" s="244">
        <v>19844</v>
      </c>
      <c r="H18" s="244">
        <v>19651</v>
      </c>
      <c r="I18" s="244">
        <v>20185</v>
      </c>
      <c r="J18" s="244">
        <v>19338</v>
      </c>
      <c r="K18" s="244">
        <v>18218</v>
      </c>
      <c r="L18" s="244">
        <v>18502</v>
      </c>
      <c r="M18" s="244">
        <v>17328</v>
      </c>
      <c r="N18" s="244">
        <v>17328</v>
      </c>
      <c r="Q18" s="143"/>
    </row>
    <row r="19" spans="1:17" ht="15.95" customHeight="1" x14ac:dyDescent="0.15">
      <c r="A19" s="126" t="s">
        <v>29</v>
      </c>
      <c r="B19" s="675">
        <f t="shared" si="0"/>
        <v>72321.044166666645</v>
      </c>
      <c r="C19" s="244">
        <v>71223.959999999992</v>
      </c>
      <c r="D19" s="244">
        <v>71821.72</v>
      </c>
      <c r="E19" s="244">
        <v>71297.72</v>
      </c>
      <c r="F19" s="244">
        <v>71735.72</v>
      </c>
      <c r="G19" s="244">
        <v>73354.720000000001</v>
      </c>
      <c r="H19" s="244">
        <v>74214.36</v>
      </c>
      <c r="I19" s="244">
        <v>74059.97</v>
      </c>
      <c r="J19" s="244">
        <v>75918.959999999992</v>
      </c>
      <c r="K19" s="244">
        <v>71442.959999999992</v>
      </c>
      <c r="L19" s="244">
        <v>71855.72</v>
      </c>
      <c r="M19" s="244">
        <v>69058.720000000001</v>
      </c>
      <c r="N19" s="244">
        <v>71868</v>
      </c>
      <c r="Q19" s="143"/>
    </row>
    <row r="20" spans="1:17" ht="15.95" customHeight="1" x14ac:dyDescent="0.15">
      <c r="A20" s="148" t="s">
        <v>30</v>
      </c>
      <c r="B20" s="675">
        <f t="shared" si="0"/>
        <v>19217.916666666668</v>
      </c>
      <c r="C20" s="244">
        <v>18403</v>
      </c>
      <c r="D20" s="244">
        <v>18049</v>
      </c>
      <c r="E20" s="244">
        <v>18662</v>
      </c>
      <c r="F20" s="244">
        <v>18976</v>
      </c>
      <c r="G20" s="244">
        <v>19979</v>
      </c>
      <c r="H20" s="244">
        <v>19571</v>
      </c>
      <c r="I20" s="244">
        <v>19274</v>
      </c>
      <c r="J20" s="244">
        <v>19722</v>
      </c>
      <c r="K20" s="244">
        <v>19503</v>
      </c>
      <c r="L20" s="244">
        <v>19515</v>
      </c>
      <c r="M20" s="244">
        <v>19493</v>
      </c>
      <c r="N20" s="244">
        <v>19468</v>
      </c>
      <c r="Q20" s="143"/>
    </row>
    <row r="21" spans="1:17" ht="15.95" customHeight="1" x14ac:dyDescent="0.15">
      <c r="A21" s="148" t="s">
        <v>31</v>
      </c>
      <c r="B21" s="675">
        <f t="shared" si="0"/>
        <v>41204.25</v>
      </c>
      <c r="C21" s="244">
        <v>43372</v>
      </c>
      <c r="D21" s="244">
        <v>43420</v>
      </c>
      <c r="E21" s="244">
        <v>43785</v>
      </c>
      <c r="F21" s="244">
        <v>44356</v>
      </c>
      <c r="G21" s="244">
        <v>42459</v>
      </c>
      <c r="H21" s="244">
        <v>40477</v>
      </c>
      <c r="I21" s="244">
        <v>41303</v>
      </c>
      <c r="J21" s="244">
        <v>41745</v>
      </c>
      <c r="K21" s="244">
        <v>39372</v>
      </c>
      <c r="L21" s="244">
        <v>36412</v>
      </c>
      <c r="M21" s="244">
        <v>37567</v>
      </c>
      <c r="N21" s="244">
        <v>40183</v>
      </c>
      <c r="Q21" s="143"/>
    </row>
    <row r="22" spans="1:17" ht="15.95" customHeight="1" x14ac:dyDescent="0.15">
      <c r="A22" s="148" t="s">
        <v>32</v>
      </c>
      <c r="B22" s="675">
        <f t="shared" si="0"/>
        <v>31278.583333333332</v>
      </c>
      <c r="C22" s="244">
        <v>31412</v>
      </c>
      <c r="D22" s="244">
        <v>31415</v>
      </c>
      <c r="E22" s="244">
        <v>31403</v>
      </c>
      <c r="F22" s="244">
        <v>31411</v>
      </c>
      <c r="G22" s="244">
        <v>30419</v>
      </c>
      <c r="H22" s="244">
        <v>30183</v>
      </c>
      <c r="I22" s="244">
        <v>31302</v>
      </c>
      <c r="J22" s="244">
        <v>31343</v>
      </c>
      <c r="K22" s="244">
        <v>31312</v>
      </c>
      <c r="L22" s="244">
        <v>33043</v>
      </c>
      <c r="M22" s="244">
        <v>30402</v>
      </c>
      <c r="N22" s="244">
        <v>31698</v>
      </c>
      <c r="Q22" s="143"/>
    </row>
    <row r="23" spans="1:17" ht="15.95" customHeight="1" x14ac:dyDescent="0.15">
      <c r="A23" s="148" t="s">
        <v>33</v>
      </c>
      <c r="B23" s="675">
        <f t="shared" si="0"/>
        <v>41790.916666666664</v>
      </c>
      <c r="C23" s="244">
        <v>40559</v>
      </c>
      <c r="D23" s="244">
        <v>41737</v>
      </c>
      <c r="E23" s="244">
        <v>42203</v>
      </c>
      <c r="F23" s="244">
        <v>41905</v>
      </c>
      <c r="G23" s="244">
        <v>42113</v>
      </c>
      <c r="H23" s="244">
        <v>41906</v>
      </c>
      <c r="I23" s="244">
        <v>41876</v>
      </c>
      <c r="J23" s="244">
        <v>41562</v>
      </c>
      <c r="K23" s="244">
        <v>41632</v>
      </c>
      <c r="L23" s="244">
        <v>42155</v>
      </c>
      <c r="M23" s="244">
        <v>41754</v>
      </c>
      <c r="N23" s="244">
        <v>42089</v>
      </c>
      <c r="Q23" s="143"/>
    </row>
    <row r="24" spans="1:17" ht="15.95" customHeight="1" x14ac:dyDescent="0.15">
      <c r="A24" s="148" t="s">
        <v>34</v>
      </c>
      <c r="B24" s="675">
        <f t="shared" si="0"/>
        <v>12577.833333333334</v>
      </c>
      <c r="C24" s="244">
        <v>12006</v>
      </c>
      <c r="D24" s="244">
        <v>11687.3</v>
      </c>
      <c r="E24" s="244">
        <v>11608</v>
      </c>
      <c r="F24" s="244">
        <v>12639</v>
      </c>
      <c r="G24" s="244">
        <v>12582</v>
      </c>
      <c r="H24" s="244">
        <v>12439</v>
      </c>
      <c r="I24" s="244">
        <v>12228</v>
      </c>
      <c r="J24" s="244">
        <v>13289.7</v>
      </c>
      <c r="K24" s="244">
        <v>13387</v>
      </c>
      <c r="L24" s="244">
        <v>13648</v>
      </c>
      <c r="M24" s="244">
        <v>12690</v>
      </c>
      <c r="N24" s="244">
        <v>12730</v>
      </c>
      <c r="Q24" s="143"/>
    </row>
    <row r="25" spans="1:17" ht="15.95" customHeight="1" x14ac:dyDescent="0.15">
      <c r="A25" s="126" t="s">
        <v>35</v>
      </c>
      <c r="B25" s="675">
        <f t="shared" si="0"/>
        <v>71265.583333333328</v>
      </c>
      <c r="C25" s="244">
        <v>75009</v>
      </c>
      <c r="D25" s="244">
        <v>74070</v>
      </c>
      <c r="E25" s="244">
        <v>73743</v>
      </c>
      <c r="F25" s="244">
        <v>73137</v>
      </c>
      <c r="G25" s="244">
        <v>71984</v>
      </c>
      <c r="H25" s="244">
        <v>71094</v>
      </c>
      <c r="I25" s="244">
        <v>70614</v>
      </c>
      <c r="J25" s="244">
        <v>70354</v>
      </c>
      <c r="K25" s="244">
        <v>69581</v>
      </c>
      <c r="L25" s="244">
        <v>69171</v>
      </c>
      <c r="M25" s="244">
        <v>68556</v>
      </c>
      <c r="N25" s="244">
        <v>67874</v>
      </c>
      <c r="Q25" s="143"/>
    </row>
    <row r="26" spans="1:17" ht="15.95" customHeight="1" x14ac:dyDescent="0.15">
      <c r="A26" s="148" t="s">
        <v>36</v>
      </c>
      <c r="B26" s="675">
        <f t="shared" si="0"/>
        <v>5730.666666666667</v>
      </c>
      <c r="C26" s="244">
        <v>5781</v>
      </c>
      <c r="D26" s="244">
        <v>5782</v>
      </c>
      <c r="E26" s="244">
        <v>5703</v>
      </c>
      <c r="F26" s="244">
        <v>5701</v>
      </c>
      <c r="G26" s="244">
        <v>5712</v>
      </c>
      <c r="H26" s="244">
        <v>5698</v>
      </c>
      <c r="I26" s="244">
        <v>5669</v>
      </c>
      <c r="J26" s="244">
        <v>5702</v>
      </c>
      <c r="K26" s="244">
        <v>5728</v>
      </c>
      <c r="L26" s="244">
        <v>5777</v>
      </c>
      <c r="M26" s="244">
        <v>5714</v>
      </c>
      <c r="N26" s="244">
        <v>5801</v>
      </c>
      <c r="Q26" s="143"/>
    </row>
    <row r="27" spans="1:17" ht="15.95" customHeight="1" x14ac:dyDescent="0.15">
      <c r="A27" s="148" t="s">
        <v>37</v>
      </c>
      <c r="B27" s="675">
        <f t="shared" si="0"/>
        <v>5400.333333333333</v>
      </c>
      <c r="C27" s="244">
        <v>5430</v>
      </c>
      <c r="D27" s="244">
        <v>5421</v>
      </c>
      <c r="E27" s="244">
        <v>5396</v>
      </c>
      <c r="F27" s="244">
        <v>5411</v>
      </c>
      <c r="G27" s="244">
        <v>5396</v>
      </c>
      <c r="H27" s="244">
        <v>5389</v>
      </c>
      <c r="I27" s="244">
        <v>5395</v>
      </c>
      <c r="J27" s="244">
        <v>5420</v>
      </c>
      <c r="K27" s="244">
        <v>5398</v>
      </c>
      <c r="L27" s="244">
        <v>5398</v>
      </c>
      <c r="M27" s="244">
        <v>5310</v>
      </c>
      <c r="N27" s="244">
        <v>5440</v>
      </c>
      <c r="Q27" s="143"/>
    </row>
    <row r="28" spans="1:17" ht="15.95" customHeight="1" x14ac:dyDescent="0.15">
      <c r="A28" s="148" t="s">
        <v>38</v>
      </c>
      <c r="B28" s="675">
        <f t="shared" si="0"/>
        <v>28184.166666666668</v>
      </c>
      <c r="C28" s="244">
        <v>19073</v>
      </c>
      <c r="D28" s="244">
        <v>29178</v>
      </c>
      <c r="E28" s="244">
        <v>40073</v>
      </c>
      <c r="F28" s="244">
        <v>45091</v>
      </c>
      <c r="G28" s="244">
        <v>45112</v>
      </c>
      <c r="H28" s="244">
        <v>40712</v>
      </c>
      <c r="I28" s="244">
        <v>32222</v>
      </c>
      <c r="J28" s="244">
        <v>24327</v>
      </c>
      <c r="K28" s="244">
        <v>17688</v>
      </c>
      <c r="L28" s="244">
        <v>15271</v>
      </c>
      <c r="M28" s="244">
        <v>13650</v>
      </c>
      <c r="N28" s="244">
        <v>15813</v>
      </c>
      <c r="Q28" s="143"/>
    </row>
    <row r="29" spans="1:17" ht="15.95" customHeight="1" x14ac:dyDescent="0.15">
      <c r="A29" s="126" t="s">
        <v>39</v>
      </c>
      <c r="B29" s="675">
        <f t="shared" si="0"/>
        <v>28762.241666666669</v>
      </c>
      <c r="C29" s="244">
        <v>29781</v>
      </c>
      <c r="D29" s="244">
        <v>29497</v>
      </c>
      <c r="E29" s="244">
        <v>29567</v>
      </c>
      <c r="F29" s="244">
        <v>29704</v>
      </c>
      <c r="G29" s="244">
        <v>29864.2</v>
      </c>
      <c r="H29" s="244">
        <v>29286</v>
      </c>
      <c r="I29" s="244">
        <v>28293</v>
      </c>
      <c r="J29" s="244">
        <v>28677.7</v>
      </c>
      <c r="K29" s="244">
        <v>27663</v>
      </c>
      <c r="L29" s="244">
        <v>27009</v>
      </c>
      <c r="M29" s="244">
        <v>27806</v>
      </c>
      <c r="N29" s="244">
        <v>27999</v>
      </c>
      <c r="Q29" s="143"/>
    </row>
    <row r="30" spans="1:17" ht="15.95" customHeight="1" x14ac:dyDescent="0.15">
      <c r="A30" s="124" t="s">
        <v>97</v>
      </c>
      <c r="B30" s="675">
        <f t="shared" si="0"/>
        <v>17592.424999999999</v>
      </c>
      <c r="C30" s="244">
        <v>18094</v>
      </c>
      <c r="D30" s="244">
        <v>18024</v>
      </c>
      <c r="E30" s="244">
        <v>18132</v>
      </c>
      <c r="F30" s="244">
        <v>18125</v>
      </c>
      <c r="G30" s="244">
        <v>18390.400000000001</v>
      </c>
      <c r="H30" s="244">
        <v>18097</v>
      </c>
      <c r="I30" s="244">
        <v>17246</v>
      </c>
      <c r="J30" s="244">
        <v>17690.7</v>
      </c>
      <c r="K30" s="244">
        <v>16883</v>
      </c>
      <c r="L30" s="244">
        <v>16769</v>
      </c>
      <c r="M30" s="244">
        <v>16889</v>
      </c>
      <c r="N30" s="244">
        <v>16769</v>
      </c>
      <c r="Q30" s="143"/>
    </row>
    <row r="31" spans="1:17" ht="15.95" customHeight="1" x14ac:dyDescent="0.15">
      <c r="A31" s="124" t="s">
        <v>98</v>
      </c>
      <c r="B31" s="675">
        <f t="shared" si="0"/>
        <v>11169.816666666666</v>
      </c>
      <c r="C31" s="244">
        <v>11687</v>
      </c>
      <c r="D31" s="244">
        <v>11473</v>
      </c>
      <c r="E31" s="244">
        <v>11435</v>
      </c>
      <c r="F31" s="244">
        <v>11579</v>
      </c>
      <c r="G31" s="244">
        <v>11473.8</v>
      </c>
      <c r="H31" s="244">
        <v>11189</v>
      </c>
      <c r="I31" s="244">
        <v>11047</v>
      </c>
      <c r="J31" s="244">
        <v>10987</v>
      </c>
      <c r="K31" s="244">
        <v>10780</v>
      </c>
      <c r="L31" s="244">
        <v>10240</v>
      </c>
      <c r="M31" s="244">
        <v>10917</v>
      </c>
      <c r="N31" s="244">
        <v>11230</v>
      </c>
      <c r="Q31" s="143"/>
    </row>
    <row r="32" spans="1:17" ht="15.95" customHeight="1" x14ac:dyDescent="0.15">
      <c r="A32" s="148" t="s">
        <v>42</v>
      </c>
      <c r="B32" s="675">
        <f t="shared" si="0"/>
        <v>83432.75</v>
      </c>
      <c r="C32" s="244">
        <v>83456</v>
      </c>
      <c r="D32" s="244">
        <v>83456</v>
      </c>
      <c r="E32" s="244">
        <v>83456</v>
      </c>
      <c r="F32" s="244">
        <v>83456</v>
      </c>
      <c r="G32" s="244">
        <v>83456</v>
      </c>
      <c r="H32" s="244">
        <v>83456</v>
      </c>
      <c r="I32" s="244">
        <v>83456</v>
      </c>
      <c r="J32" s="244">
        <v>83456</v>
      </c>
      <c r="K32" s="244">
        <v>83456</v>
      </c>
      <c r="L32" s="244">
        <v>83456</v>
      </c>
      <c r="M32" s="244">
        <v>83456</v>
      </c>
      <c r="N32" s="244">
        <v>83177</v>
      </c>
      <c r="Q32" s="143"/>
    </row>
    <row r="33" spans="1:17" ht="15.95" customHeight="1" x14ac:dyDescent="0.15">
      <c r="A33" s="148" t="s">
        <v>43</v>
      </c>
      <c r="B33" s="675">
        <f t="shared" si="0"/>
        <v>97251.666666666672</v>
      </c>
      <c r="C33" s="244">
        <v>99370</v>
      </c>
      <c r="D33" s="244">
        <v>121100</v>
      </c>
      <c r="E33" s="244">
        <v>117885</v>
      </c>
      <c r="F33" s="244">
        <v>115350</v>
      </c>
      <c r="G33" s="244">
        <v>111020</v>
      </c>
      <c r="H33" s="244">
        <v>106465</v>
      </c>
      <c r="I33" s="244">
        <v>93300</v>
      </c>
      <c r="J33" s="244">
        <v>85010</v>
      </c>
      <c r="K33" s="244">
        <v>76110</v>
      </c>
      <c r="L33" s="244">
        <v>75530</v>
      </c>
      <c r="M33" s="244">
        <v>81770</v>
      </c>
      <c r="N33" s="244">
        <v>84110</v>
      </c>
      <c r="Q33" s="143"/>
    </row>
    <row r="34" spans="1:17" ht="15.95" customHeight="1" x14ac:dyDescent="0.15">
      <c r="A34" s="126" t="s">
        <v>44</v>
      </c>
      <c r="B34" s="675">
        <f t="shared" si="0"/>
        <v>20473.333333333332</v>
      </c>
      <c r="C34" s="244">
        <v>20152</v>
      </c>
      <c r="D34" s="244">
        <v>20425</v>
      </c>
      <c r="E34" s="244">
        <v>20501</v>
      </c>
      <c r="F34" s="244">
        <v>20402</v>
      </c>
      <c r="G34" s="244">
        <v>20480</v>
      </c>
      <c r="H34" s="244">
        <v>21408</v>
      </c>
      <c r="I34" s="244">
        <v>20355</v>
      </c>
      <c r="J34" s="244">
        <v>20412</v>
      </c>
      <c r="K34" s="244">
        <v>20362</v>
      </c>
      <c r="L34" s="244">
        <v>20382</v>
      </c>
      <c r="M34" s="244">
        <v>20301</v>
      </c>
      <c r="N34" s="244">
        <v>20500</v>
      </c>
      <c r="Q34" s="143"/>
    </row>
    <row r="35" spans="1:17" ht="15.95" customHeight="1" x14ac:dyDescent="0.15">
      <c r="A35" s="126" t="s">
        <v>45</v>
      </c>
      <c r="B35" s="675">
        <f t="shared" si="0"/>
        <v>1170.5833333333333</v>
      </c>
      <c r="C35" s="244">
        <v>1197</v>
      </c>
      <c r="D35" s="244">
        <v>1190</v>
      </c>
      <c r="E35" s="244">
        <v>1166</v>
      </c>
      <c r="F35" s="244">
        <v>1185</v>
      </c>
      <c r="G35" s="244">
        <v>1185</v>
      </c>
      <c r="H35" s="244">
        <v>1155</v>
      </c>
      <c r="I35" s="244">
        <v>1139</v>
      </c>
      <c r="J35" s="244">
        <v>1151</v>
      </c>
      <c r="K35" s="244">
        <v>1141</v>
      </c>
      <c r="L35" s="244">
        <v>1175</v>
      </c>
      <c r="M35" s="244">
        <v>1182</v>
      </c>
      <c r="N35" s="244">
        <v>1181</v>
      </c>
      <c r="Q35" s="143"/>
    </row>
    <row r="36" spans="1:17" ht="15.95" customHeight="1" x14ac:dyDescent="0.15">
      <c r="A36" s="126" t="s">
        <v>46</v>
      </c>
      <c r="B36" s="675">
        <f t="shared" si="0"/>
        <v>2962.5</v>
      </c>
      <c r="C36" s="244">
        <v>3053</v>
      </c>
      <c r="D36" s="244">
        <v>3053</v>
      </c>
      <c r="E36" s="244">
        <v>2936</v>
      </c>
      <c r="F36" s="244">
        <v>3041</v>
      </c>
      <c r="G36" s="244">
        <v>3178</v>
      </c>
      <c r="H36" s="244">
        <v>3208</v>
      </c>
      <c r="I36" s="244">
        <v>3212</v>
      </c>
      <c r="J36" s="244">
        <v>3174</v>
      </c>
      <c r="K36" s="244">
        <v>3074</v>
      </c>
      <c r="L36" s="244">
        <v>2973</v>
      </c>
      <c r="M36" s="244">
        <v>2974</v>
      </c>
      <c r="N36" s="244">
        <v>1674</v>
      </c>
      <c r="Q36" s="143"/>
    </row>
    <row r="37" spans="1:17" ht="15.95" customHeight="1" thickBot="1" x14ac:dyDescent="0.2">
      <c r="A37" s="150" t="s">
        <v>47</v>
      </c>
      <c r="B37" s="676">
        <f t="shared" si="0"/>
        <v>951.66666666666663</v>
      </c>
      <c r="C37" s="245">
        <v>881</v>
      </c>
      <c r="D37" s="245">
        <v>898</v>
      </c>
      <c r="E37" s="245">
        <v>968</v>
      </c>
      <c r="F37" s="245">
        <v>971</v>
      </c>
      <c r="G37" s="245">
        <v>1011</v>
      </c>
      <c r="H37" s="245">
        <v>968</v>
      </c>
      <c r="I37" s="245">
        <v>1007</v>
      </c>
      <c r="J37" s="245">
        <v>997</v>
      </c>
      <c r="K37" s="245">
        <v>961</v>
      </c>
      <c r="L37" s="245">
        <v>975</v>
      </c>
      <c r="M37" s="245">
        <v>868</v>
      </c>
      <c r="N37" s="245">
        <v>915</v>
      </c>
      <c r="Q37" s="143"/>
    </row>
    <row r="38" spans="1:17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7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7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7" ht="13.35" customHeight="1" x14ac:dyDescent="0.15">
      <c r="A41" s="11"/>
    </row>
    <row r="42" spans="1:17" ht="13.35" customHeight="1" x14ac:dyDescent="0.15">
      <c r="A42" s="70"/>
    </row>
    <row r="43" spans="1:17" ht="13.35" customHeight="1" x14ac:dyDescent="0.15">
      <c r="A43" s="70"/>
    </row>
    <row r="44" spans="1:17" ht="13.35" customHeight="1" x14ac:dyDescent="0.15">
      <c r="A44" s="22"/>
    </row>
    <row r="45" spans="1:17" ht="13.35" customHeight="1" x14ac:dyDescent="0.15">
      <c r="A45" s="30"/>
    </row>
    <row r="46" spans="1:17" ht="13.35" customHeight="1" x14ac:dyDescent="0.15">
      <c r="A46" s="22"/>
    </row>
    <row r="47" spans="1:17" ht="13.35" customHeight="1" x14ac:dyDescent="0.15">
      <c r="A47" s="70"/>
    </row>
    <row r="48" spans="1:17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Hoja76">
    <tabColor theme="9" tint="0.59999389629810485"/>
  </sheetPr>
  <dimension ref="A4:P59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2.75" style="126" customWidth="1"/>
    <col min="2" max="2" width="10.375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578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990"/>
    </row>
    <row r="5" spans="1:16" ht="12" customHeight="1" x14ac:dyDescent="0.15">
      <c r="A5" s="239" t="s">
        <v>218</v>
      </c>
      <c r="B5" s="232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3"/>
      <c r="P5" s="883"/>
    </row>
    <row r="6" spans="1:16" ht="6" customHeight="1" thickBo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</row>
    <row r="8" spans="1:16" ht="18" customHeight="1" x14ac:dyDescent="0.15">
      <c r="A8" s="987" t="s">
        <v>87</v>
      </c>
      <c r="B8" s="988">
        <f t="shared" ref="B8:B37" si="0">SUM(C8:N8)</f>
        <v>2201096.2876995048</v>
      </c>
      <c r="C8" s="989">
        <f>(C9+C10+C11+C12+C13+C17++C18+C19+C20+C21+C22+C23+C24+C25+C26+C27+C28+C29+C32+C33+C34+C35+C36+C37+C38)</f>
        <v>186201.11292793011</v>
      </c>
      <c r="D8" s="989">
        <f t="shared" ref="D8:N8" si="1">(D9+D10+D11+D12+D13+D17++D18+D19+D20+D21+D22+D23+D24+D25+D26+D27+D28+D29+D32+D33+D34+D35+D36+D37+D38)</f>
        <v>178698.05479975964</v>
      </c>
      <c r="E8" s="989">
        <f t="shared" si="1"/>
        <v>190816.92179877966</v>
      </c>
      <c r="F8" s="989">
        <f t="shared" si="1"/>
        <v>192472.46489105214</v>
      </c>
      <c r="G8" s="989">
        <f t="shared" si="1"/>
        <v>195054.6782382071</v>
      </c>
      <c r="H8" s="989">
        <f t="shared" si="1"/>
        <v>189004.98696036992</v>
      </c>
      <c r="I8" s="989">
        <f t="shared" si="1"/>
        <v>186979.13593920265</v>
      </c>
      <c r="J8" s="989">
        <f t="shared" si="1"/>
        <v>183086.29038653674</v>
      </c>
      <c r="K8" s="989">
        <f t="shared" si="1"/>
        <v>173059.1365503213</v>
      </c>
      <c r="L8" s="989">
        <f t="shared" si="1"/>
        <v>176435.16983129206</v>
      </c>
      <c r="M8" s="989">
        <f t="shared" si="1"/>
        <v>172219.63652149303</v>
      </c>
      <c r="N8" s="989">
        <f t="shared" si="1"/>
        <v>177068.69885456038</v>
      </c>
    </row>
    <row r="9" spans="1:16" ht="15.95" customHeight="1" x14ac:dyDescent="0.15">
      <c r="A9" s="148" t="s">
        <v>19</v>
      </c>
      <c r="B9" s="699">
        <f t="shared" si="0"/>
        <v>312.15886</v>
      </c>
      <c r="C9" s="244">
        <v>24.77</v>
      </c>
      <c r="D9" s="244">
        <v>23.484000000000002</v>
      </c>
      <c r="E9" s="244">
        <v>25.645869999999999</v>
      </c>
      <c r="F9" s="244">
        <v>29.22</v>
      </c>
      <c r="G9" s="244">
        <v>31</v>
      </c>
      <c r="H9" s="244">
        <v>27.7</v>
      </c>
      <c r="I9" s="244">
        <v>26.68</v>
      </c>
      <c r="J9" s="244">
        <v>21.88</v>
      </c>
      <c r="K9" s="244">
        <v>24.145800000000001</v>
      </c>
      <c r="L9" s="244">
        <v>24.658000000000001</v>
      </c>
      <c r="M9" s="244">
        <v>25.840340000000001</v>
      </c>
      <c r="N9" s="244">
        <v>27.13485</v>
      </c>
      <c r="O9" s="154"/>
    </row>
    <row r="10" spans="1:16" ht="15.95" customHeight="1" x14ac:dyDescent="0.15">
      <c r="A10" s="148" t="s">
        <v>20</v>
      </c>
      <c r="B10" s="699">
        <f t="shared" si="0"/>
        <v>44385.581885611209</v>
      </c>
      <c r="C10" s="244">
        <v>3044.4246952810604</v>
      </c>
      <c r="D10" s="244">
        <v>3185.491857958611</v>
      </c>
      <c r="E10" s="244">
        <v>3676.1274046467702</v>
      </c>
      <c r="F10" s="244">
        <v>4849.9999980871135</v>
      </c>
      <c r="G10" s="244">
        <v>5273.5090687678721</v>
      </c>
      <c r="H10" s="244">
        <v>4810.8710000000001</v>
      </c>
      <c r="I10" s="244">
        <v>4381.8209999999999</v>
      </c>
      <c r="J10" s="244">
        <v>3528.7514493100653</v>
      </c>
      <c r="K10" s="244">
        <v>2837.3427659843246</v>
      </c>
      <c r="L10" s="244">
        <v>2787.693861175665</v>
      </c>
      <c r="M10" s="244">
        <v>2870.614</v>
      </c>
      <c r="N10" s="244">
        <v>3138.9347843997298</v>
      </c>
    </row>
    <row r="11" spans="1:16" ht="15.95" customHeight="1" x14ac:dyDescent="0.15">
      <c r="A11" s="148" t="s">
        <v>21</v>
      </c>
      <c r="B11" s="699">
        <f t="shared" si="0"/>
        <v>44967.875599999999</v>
      </c>
      <c r="C11" s="244">
        <v>4110.3458000000001</v>
      </c>
      <c r="D11" s="244">
        <v>3648.6469999999999</v>
      </c>
      <c r="E11" s="244">
        <v>3436.51</v>
      </c>
      <c r="F11" s="244">
        <v>3455.6387</v>
      </c>
      <c r="G11" s="244">
        <v>3548.3890000000001</v>
      </c>
      <c r="H11" s="244">
        <v>3709.4580000000001</v>
      </c>
      <c r="I11" s="244">
        <v>3556.4569999999999</v>
      </c>
      <c r="J11" s="244">
        <v>3588.71</v>
      </c>
      <c r="K11" s="244">
        <v>3649.3400999999999</v>
      </c>
      <c r="L11" s="244">
        <v>4078.49</v>
      </c>
      <c r="M11" s="244">
        <v>4069.4580000000001</v>
      </c>
      <c r="N11" s="244">
        <v>4116.4319999999998</v>
      </c>
    </row>
    <row r="12" spans="1:16" ht="15.95" customHeight="1" x14ac:dyDescent="0.15">
      <c r="A12" s="126" t="s">
        <v>22</v>
      </c>
      <c r="B12" s="699">
        <f t="shared" si="0"/>
        <v>172973.25674499996</v>
      </c>
      <c r="C12" s="244">
        <v>13441.468640000001</v>
      </c>
      <c r="D12" s="244">
        <v>13584.502479999999</v>
      </c>
      <c r="E12" s="244">
        <v>13717.40388</v>
      </c>
      <c r="F12" s="244">
        <v>14485.662530000001</v>
      </c>
      <c r="G12" s="244">
        <v>14504.419635000002</v>
      </c>
      <c r="H12" s="244">
        <v>14882.477530000002</v>
      </c>
      <c r="I12" s="244">
        <v>15029.85857</v>
      </c>
      <c r="J12" s="244">
        <v>14995.376849999999</v>
      </c>
      <c r="K12" s="244">
        <v>14875.818330000002</v>
      </c>
      <c r="L12" s="244">
        <v>14405.734629999997</v>
      </c>
      <c r="M12" s="244">
        <v>14551.73221</v>
      </c>
      <c r="N12" s="244">
        <v>14498.801460000001</v>
      </c>
    </row>
    <row r="13" spans="1:16" ht="15.95" customHeight="1" x14ac:dyDescent="0.15">
      <c r="A13" s="126" t="s">
        <v>23</v>
      </c>
      <c r="B13" s="699">
        <f t="shared" si="0"/>
        <v>393592.67576964293</v>
      </c>
      <c r="C13" s="244">
        <v>32576.75719</v>
      </c>
      <c r="D13" s="244">
        <v>31074.524170000001</v>
      </c>
      <c r="E13" s="244">
        <v>31806.6427096429</v>
      </c>
      <c r="F13" s="244">
        <v>32078.397499999999</v>
      </c>
      <c r="G13" s="244">
        <v>32738.059999999998</v>
      </c>
      <c r="H13" s="244">
        <v>33787.334999999999</v>
      </c>
      <c r="I13" s="244">
        <v>33637.212</v>
      </c>
      <c r="J13" s="244">
        <v>33691.432000000001</v>
      </c>
      <c r="K13" s="244">
        <v>32834.7912</v>
      </c>
      <c r="L13" s="244">
        <v>33654.445999999996</v>
      </c>
      <c r="M13" s="244">
        <v>32655.618000000002</v>
      </c>
      <c r="N13" s="244">
        <v>33057.46</v>
      </c>
    </row>
    <row r="14" spans="1:16" ht="15.95" customHeight="1" x14ac:dyDescent="0.15">
      <c r="A14" s="124" t="s">
        <v>94</v>
      </c>
      <c r="B14" s="699">
        <f t="shared" si="0"/>
        <v>241949.29485964289</v>
      </c>
      <c r="C14" s="244">
        <v>19100.34258</v>
      </c>
      <c r="D14" s="244">
        <v>19080.325970000002</v>
      </c>
      <c r="E14" s="244">
        <v>20124.646609642899</v>
      </c>
      <c r="F14" s="244">
        <v>20358.4365</v>
      </c>
      <c r="G14" s="244">
        <v>20308.941999999999</v>
      </c>
      <c r="H14" s="244">
        <v>20398.647000000001</v>
      </c>
      <c r="I14" s="244">
        <v>20891.678</v>
      </c>
      <c r="J14" s="244">
        <v>20697.345000000001</v>
      </c>
      <c r="K14" s="244">
        <v>20309.6702</v>
      </c>
      <c r="L14" s="244">
        <v>21049.451000000001</v>
      </c>
      <c r="M14" s="244">
        <v>19679.47</v>
      </c>
      <c r="N14" s="244">
        <v>19950.34</v>
      </c>
    </row>
    <row r="15" spans="1:16" ht="15.95" customHeight="1" x14ac:dyDescent="0.15">
      <c r="A15" s="124" t="s">
        <v>95</v>
      </c>
      <c r="B15" s="699">
        <f t="shared" si="0"/>
        <v>143670.13511</v>
      </c>
      <c r="C15" s="244">
        <v>12928.548709999999</v>
      </c>
      <c r="D15" s="244">
        <v>11447.44</v>
      </c>
      <c r="E15" s="244">
        <v>11136.347400000001</v>
      </c>
      <c r="F15" s="244">
        <v>11039</v>
      </c>
      <c r="G15" s="244">
        <v>11578.64</v>
      </c>
      <c r="H15" s="244">
        <v>12587.34</v>
      </c>
      <c r="I15" s="244">
        <v>12069.86</v>
      </c>
      <c r="J15" s="244">
        <v>12424.39</v>
      </c>
      <c r="K15" s="244">
        <v>11925.472</v>
      </c>
      <c r="L15" s="244">
        <v>11939.647000000001</v>
      </c>
      <c r="M15" s="244">
        <v>12236.47</v>
      </c>
      <c r="N15" s="244">
        <v>12356.98</v>
      </c>
    </row>
    <row r="16" spans="1:16" ht="15.95" customHeight="1" x14ac:dyDescent="0.15">
      <c r="A16" s="124" t="s">
        <v>96</v>
      </c>
      <c r="B16" s="699">
        <f t="shared" si="0"/>
        <v>7973.2458000000006</v>
      </c>
      <c r="C16" s="244">
        <v>547.86590000000001</v>
      </c>
      <c r="D16" s="244">
        <v>546.75819999999999</v>
      </c>
      <c r="E16" s="244">
        <v>545.64869999999996</v>
      </c>
      <c r="F16" s="244">
        <v>680.96100000000001</v>
      </c>
      <c r="G16" s="244">
        <v>850.47799999999995</v>
      </c>
      <c r="H16" s="244">
        <v>801.34799999999996</v>
      </c>
      <c r="I16" s="244">
        <v>675.67399999999998</v>
      </c>
      <c r="J16" s="244">
        <v>569.697</v>
      </c>
      <c r="K16" s="244">
        <v>599.649</v>
      </c>
      <c r="L16" s="244">
        <v>665.34799999999996</v>
      </c>
      <c r="M16" s="244">
        <v>739.678</v>
      </c>
      <c r="N16" s="244">
        <v>750.14</v>
      </c>
    </row>
    <row r="17" spans="1:14" ht="15.95" customHeight="1" x14ac:dyDescent="0.15">
      <c r="A17" s="148" t="s">
        <v>27</v>
      </c>
      <c r="B17" s="699">
        <f t="shared" si="0"/>
        <v>108888.055314966</v>
      </c>
      <c r="C17" s="244">
        <v>9482.3526887999978</v>
      </c>
      <c r="D17" s="244">
        <v>8675.063119800001</v>
      </c>
      <c r="E17" s="244">
        <v>9393.0153821999975</v>
      </c>
      <c r="F17" s="244">
        <v>9080.5164939000024</v>
      </c>
      <c r="G17" s="244">
        <v>9457.068564899997</v>
      </c>
      <c r="H17" s="244">
        <v>9133.6417488000025</v>
      </c>
      <c r="I17" s="244">
        <v>9232.0220034000013</v>
      </c>
      <c r="J17" s="244">
        <v>9081.1947150000033</v>
      </c>
      <c r="K17" s="244">
        <v>8631.6456140999999</v>
      </c>
      <c r="L17" s="244">
        <v>8897.2945992000023</v>
      </c>
      <c r="M17" s="244">
        <v>8751.7613787659957</v>
      </c>
      <c r="N17" s="244">
        <v>9072.4790061000058</v>
      </c>
    </row>
    <row r="18" spans="1:14" ht="15.95" customHeight="1" x14ac:dyDescent="0.15">
      <c r="A18" s="126" t="s">
        <v>28</v>
      </c>
      <c r="B18" s="699">
        <f t="shared" si="0"/>
        <v>22250.639545390557</v>
      </c>
      <c r="C18" s="244">
        <v>2157.4947495490001</v>
      </c>
      <c r="D18" s="244">
        <v>2001.1123</v>
      </c>
      <c r="E18" s="244">
        <v>1883.5594108416799</v>
      </c>
      <c r="F18" s="244">
        <v>1924.7046448799999</v>
      </c>
      <c r="G18" s="244">
        <v>1925.3</v>
      </c>
      <c r="H18" s="244">
        <v>1849.9860512348801</v>
      </c>
      <c r="I18" s="244">
        <v>1998.2112199999999</v>
      </c>
      <c r="J18" s="244">
        <v>1800.2112199999999</v>
      </c>
      <c r="K18" s="244">
        <v>1712.1563699999999</v>
      </c>
      <c r="L18" s="244">
        <v>1732.9204438849999</v>
      </c>
      <c r="M18" s="244">
        <v>1602.483285</v>
      </c>
      <c r="N18" s="244">
        <v>1662.4998499999999</v>
      </c>
    </row>
    <row r="19" spans="1:14" ht="15.95" customHeight="1" x14ac:dyDescent="0.15">
      <c r="A19" s="126" t="s">
        <v>29</v>
      </c>
      <c r="B19" s="699">
        <f t="shared" si="0"/>
        <v>354212.14084524999</v>
      </c>
      <c r="C19" s="244">
        <v>29757.840235230004</v>
      </c>
      <c r="D19" s="244">
        <v>28272.456603459999</v>
      </c>
      <c r="E19" s="244">
        <v>28485.15881891</v>
      </c>
      <c r="F19" s="244">
        <v>28783.617964880003</v>
      </c>
      <c r="G19" s="244">
        <v>30047.415214519999</v>
      </c>
      <c r="H19" s="244">
        <v>29838.486290320001</v>
      </c>
      <c r="I19" s="244">
        <v>30704.447839250002</v>
      </c>
      <c r="J19" s="244">
        <v>31042.403833820004</v>
      </c>
      <c r="K19" s="244">
        <v>28563.103657989996</v>
      </c>
      <c r="L19" s="244">
        <v>30240.323740225002</v>
      </c>
      <c r="M19" s="244">
        <v>28687.932893559999</v>
      </c>
      <c r="N19" s="244">
        <v>29788.953753084999</v>
      </c>
    </row>
    <row r="20" spans="1:14" ht="15.95" customHeight="1" x14ac:dyDescent="0.15">
      <c r="A20" s="148" t="s">
        <v>30</v>
      </c>
      <c r="B20" s="699">
        <f t="shared" si="0"/>
        <v>101493.66352355102</v>
      </c>
      <c r="C20" s="244">
        <v>8377.8366867570003</v>
      </c>
      <c r="D20" s="244">
        <v>7785.255442509002</v>
      </c>
      <c r="E20" s="244">
        <v>8232.1974284670014</v>
      </c>
      <c r="F20" s="244">
        <v>8134.7528815560017</v>
      </c>
      <c r="G20" s="244">
        <v>8861.7880729350036</v>
      </c>
      <c r="H20" s="244">
        <v>8299.8623191770021</v>
      </c>
      <c r="I20" s="244">
        <v>7982.7397385310005</v>
      </c>
      <c r="J20" s="244">
        <v>8774.4111762960001</v>
      </c>
      <c r="K20" s="244">
        <v>8612.0414525520027</v>
      </c>
      <c r="L20" s="244">
        <v>8882.7821025569956</v>
      </c>
      <c r="M20" s="244">
        <v>8671.6419330780009</v>
      </c>
      <c r="N20" s="244">
        <v>8878.3542891360012</v>
      </c>
    </row>
    <row r="21" spans="1:14" ht="15.95" customHeight="1" x14ac:dyDescent="0.15">
      <c r="A21" s="148" t="s">
        <v>31</v>
      </c>
      <c r="B21" s="699">
        <f t="shared" si="0"/>
        <v>63529.605474580363</v>
      </c>
      <c r="C21" s="244">
        <v>5780.5060916399989</v>
      </c>
      <c r="D21" s="244">
        <v>5515.5063293100002</v>
      </c>
      <c r="E21" s="244">
        <v>5627.964265470001</v>
      </c>
      <c r="F21" s="244">
        <v>5754.5526337200017</v>
      </c>
      <c r="G21" s="244">
        <v>5636.2603444200004</v>
      </c>
      <c r="H21" s="244">
        <v>5294.1763575000014</v>
      </c>
      <c r="I21" s="244">
        <v>5302.3174675739983</v>
      </c>
      <c r="J21" s="244">
        <v>5295.3062614649998</v>
      </c>
      <c r="K21" s="244">
        <v>4954.6444226400008</v>
      </c>
      <c r="L21" s="244">
        <v>4489.192515026366</v>
      </c>
      <c r="M21" s="244">
        <v>4777.6581001049999</v>
      </c>
      <c r="N21" s="244">
        <v>5101.5206857100002</v>
      </c>
    </row>
    <row r="22" spans="1:14" ht="15.95" customHeight="1" x14ac:dyDescent="0.15">
      <c r="A22" s="148" t="s">
        <v>32</v>
      </c>
      <c r="B22" s="699">
        <f t="shared" si="0"/>
        <v>38856.149197434337</v>
      </c>
      <c r="C22" s="244">
        <v>3480.9702602850011</v>
      </c>
      <c r="D22" s="244">
        <v>3180.1244000000002</v>
      </c>
      <c r="E22" s="244">
        <v>3405.0601898493328</v>
      </c>
      <c r="F22" s="244">
        <v>3750.0116582999999</v>
      </c>
      <c r="G22" s="244">
        <v>3062.2776899999999</v>
      </c>
      <c r="H22" s="244">
        <v>2949.4302000000002</v>
      </c>
      <c r="I22" s="244">
        <v>3298.25263</v>
      </c>
      <c r="J22" s="244">
        <v>3212.38805</v>
      </c>
      <c r="K22" s="244">
        <v>3013.789569</v>
      </c>
      <c r="L22" s="244">
        <v>3440.2281499999999</v>
      </c>
      <c r="M22" s="244">
        <v>3135.1252500000001</v>
      </c>
      <c r="N22" s="244">
        <v>2928.4911499999998</v>
      </c>
    </row>
    <row r="23" spans="1:14" ht="15.95" customHeight="1" x14ac:dyDescent="0.15">
      <c r="A23" s="148" t="s">
        <v>33</v>
      </c>
      <c r="B23" s="699">
        <f t="shared" si="0"/>
        <v>61123.460588100002</v>
      </c>
      <c r="C23" s="244">
        <v>4963.5946701000021</v>
      </c>
      <c r="D23" s="244">
        <v>4750.8438339000022</v>
      </c>
      <c r="E23" s="244">
        <v>5239.9372509000013</v>
      </c>
      <c r="F23" s="244">
        <v>5161.269797099998</v>
      </c>
      <c r="G23" s="244">
        <v>5322.5418969000002</v>
      </c>
      <c r="H23" s="244">
        <v>5006.5249301999984</v>
      </c>
      <c r="I23" s="244">
        <v>5096.2163157000005</v>
      </c>
      <c r="J23" s="244">
        <v>5039.6359527000004</v>
      </c>
      <c r="K23" s="244">
        <v>5033.0023929000045</v>
      </c>
      <c r="L23" s="244">
        <v>5246.9651492999992</v>
      </c>
      <c r="M23" s="244">
        <v>5095.4028632999998</v>
      </c>
      <c r="N23" s="244">
        <v>5167.5255351000014</v>
      </c>
    </row>
    <row r="24" spans="1:14" ht="15.95" customHeight="1" x14ac:dyDescent="0.15">
      <c r="A24" s="148" t="s">
        <v>34</v>
      </c>
      <c r="B24" s="699">
        <f t="shared" si="0"/>
        <v>21782.803799999998</v>
      </c>
      <c r="C24" s="244">
        <v>1661.3427999999999</v>
      </c>
      <c r="D24" s="244">
        <v>1700.6321</v>
      </c>
      <c r="E24" s="244">
        <v>1698.34</v>
      </c>
      <c r="F24" s="244">
        <v>2008.6318000000001</v>
      </c>
      <c r="G24" s="244">
        <v>1998.7460000000001</v>
      </c>
      <c r="H24" s="244">
        <v>1901.3458000000001</v>
      </c>
      <c r="I24" s="244">
        <v>1710.6945000000001</v>
      </c>
      <c r="J24" s="244">
        <v>1884.329</v>
      </c>
      <c r="K24" s="244">
        <v>1896.318</v>
      </c>
      <c r="L24" s="244">
        <v>1900.6479999999999</v>
      </c>
      <c r="M24" s="244">
        <v>1701.4297999999999</v>
      </c>
      <c r="N24" s="244">
        <v>1720.346</v>
      </c>
    </row>
    <row r="25" spans="1:14" ht="15.95" customHeight="1" x14ac:dyDescent="0.15">
      <c r="A25" s="126" t="s">
        <v>35</v>
      </c>
      <c r="B25" s="699">
        <f t="shared" si="0"/>
        <v>335873.73530000006</v>
      </c>
      <c r="C25" s="244">
        <v>30714.717120000005</v>
      </c>
      <c r="D25" s="244">
        <v>26348.898669999999</v>
      </c>
      <c r="E25" s="244">
        <v>29576.808779999999</v>
      </c>
      <c r="F25" s="244">
        <v>28620.749940000002</v>
      </c>
      <c r="G25" s="244">
        <v>29173.042030000004</v>
      </c>
      <c r="H25" s="244">
        <v>27221.933400000002</v>
      </c>
      <c r="I25" s="244">
        <v>28075.869820000004</v>
      </c>
      <c r="J25" s="244">
        <v>28158.601070000004</v>
      </c>
      <c r="K25" s="244">
        <v>26970.4002</v>
      </c>
      <c r="L25" s="244">
        <v>27554.92812</v>
      </c>
      <c r="M25" s="244">
        <v>26463.320099999997</v>
      </c>
      <c r="N25" s="244">
        <v>26994.466049999999</v>
      </c>
    </row>
    <row r="26" spans="1:14" ht="15.95" customHeight="1" x14ac:dyDescent="0.15">
      <c r="A26" s="148" t="s">
        <v>36</v>
      </c>
      <c r="B26" s="699">
        <f t="shared" si="0"/>
        <v>17867.512536095193</v>
      </c>
      <c r="C26" s="244">
        <v>1534.6212</v>
      </c>
      <c r="D26" s="244">
        <v>1399.9309016</v>
      </c>
      <c r="E26" s="244">
        <v>1528.603605</v>
      </c>
      <c r="F26" s="244">
        <v>1483.018233</v>
      </c>
      <c r="G26" s="244">
        <v>1464.45721581519</v>
      </c>
      <c r="H26" s="244">
        <v>1464.44931</v>
      </c>
      <c r="I26" s="244">
        <v>1496.112468</v>
      </c>
      <c r="J26" s="244">
        <v>1489.12811168861</v>
      </c>
      <c r="K26" s="244">
        <v>1456.8242359999999</v>
      </c>
      <c r="L26" s="244">
        <v>1529.4498000000001</v>
      </c>
      <c r="M26" s="244">
        <v>1473.2262800000001</v>
      </c>
      <c r="N26" s="244">
        <v>1547.6911749913943</v>
      </c>
    </row>
    <row r="27" spans="1:14" ht="15.95" customHeight="1" x14ac:dyDescent="0.15">
      <c r="A27" s="148" t="s">
        <v>37</v>
      </c>
      <c r="B27" s="699">
        <f t="shared" si="0"/>
        <v>23228.665107430003</v>
      </c>
      <c r="C27" s="244">
        <v>2043.98203764</v>
      </c>
      <c r="D27" s="244">
        <v>1568.761452</v>
      </c>
      <c r="E27" s="244">
        <v>1989.5</v>
      </c>
      <c r="F27" s="244">
        <v>2005.0292217900003</v>
      </c>
      <c r="G27" s="244">
        <v>1997.3009999999999</v>
      </c>
      <c r="H27" s="244">
        <v>1930.1</v>
      </c>
      <c r="I27" s="244">
        <v>1895.98784</v>
      </c>
      <c r="J27" s="244">
        <v>1975.2124260000001</v>
      </c>
      <c r="K27" s="244">
        <v>1921.52</v>
      </c>
      <c r="L27" s="244">
        <v>1994.07</v>
      </c>
      <c r="M27" s="244">
        <v>1904.24</v>
      </c>
      <c r="N27" s="244">
        <v>2002.9611299999999</v>
      </c>
    </row>
    <row r="28" spans="1:14" ht="15.95" customHeight="1" x14ac:dyDescent="0.15">
      <c r="A28" s="148" t="s">
        <v>38</v>
      </c>
      <c r="B28" s="699">
        <f t="shared" si="0"/>
        <v>46115.372179999998</v>
      </c>
      <c r="C28" s="244">
        <v>2712.6790700000001</v>
      </c>
      <c r="D28" s="244">
        <v>3437.5250900000001</v>
      </c>
      <c r="E28" s="244">
        <v>5538.4655300000004</v>
      </c>
      <c r="F28" s="244">
        <v>6067.73927</v>
      </c>
      <c r="G28" s="244">
        <v>6169.5691900000002</v>
      </c>
      <c r="H28" s="244">
        <v>5334.8819100000001</v>
      </c>
      <c r="I28" s="244">
        <v>4405.5026100000005</v>
      </c>
      <c r="J28" s="244">
        <v>3376.8776600000001</v>
      </c>
      <c r="K28" s="244">
        <v>2443.6101100000001</v>
      </c>
      <c r="L28" s="244">
        <v>2283.6645000000003</v>
      </c>
      <c r="M28" s="244">
        <v>1993.8523700000001</v>
      </c>
      <c r="N28" s="244">
        <v>2351.0048700000002</v>
      </c>
    </row>
    <row r="29" spans="1:14" ht="15.95" customHeight="1" x14ac:dyDescent="0.15">
      <c r="A29" s="126" t="s">
        <v>39</v>
      </c>
      <c r="B29" s="699">
        <f t="shared" si="0"/>
        <v>32252.752580000004</v>
      </c>
      <c r="C29" s="244">
        <v>3440.2545799999998</v>
      </c>
      <c r="D29" s="244">
        <v>3390.7460000000001</v>
      </c>
      <c r="E29" s="244">
        <v>3399.9952000000003</v>
      </c>
      <c r="F29" s="244">
        <v>3418.5956999999999</v>
      </c>
      <c r="G29" s="244">
        <v>3104.4992000000002</v>
      </c>
      <c r="H29" s="244">
        <v>3027.1059</v>
      </c>
      <c r="I29" s="244">
        <v>2732.125</v>
      </c>
      <c r="J29" s="244">
        <v>2302.4180000000001</v>
      </c>
      <c r="K29" s="244">
        <v>2042.8780000000002</v>
      </c>
      <c r="L29" s="244">
        <v>1907.9299999999998</v>
      </c>
      <c r="M29" s="244">
        <v>1777.1170000000002</v>
      </c>
      <c r="N29" s="244">
        <v>1709.088</v>
      </c>
    </row>
    <row r="30" spans="1:14" ht="15.95" customHeight="1" x14ac:dyDescent="0.15">
      <c r="A30" s="124" t="s">
        <v>97</v>
      </c>
      <c r="B30" s="699">
        <f t="shared" si="0"/>
        <v>17771.01698</v>
      </c>
      <c r="C30" s="244">
        <v>2020.0124800000001</v>
      </c>
      <c r="D30" s="244">
        <v>1990.4212</v>
      </c>
      <c r="E30" s="244">
        <v>1998.6487</v>
      </c>
      <c r="F30" s="244">
        <v>1996.4324999999999</v>
      </c>
      <c r="G30" s="244">
        <v>1700.6451999999999</v>
      </c>
      <c r="H30" s="244">
        <v>1638.4589000000001</v>
      </c>
      <c r="I30" s="244">
        <v>1510.78</v>
      </c>
      <c r="J30" s="244">
        <v>1346.67</v>
      </c>
      <c r="K30" s="244">
        <v>1088.48</v>
      </c>
      <c r="L30" s="244">
        <v>989.47299999999996</v>
      </c>
      <c r="M30" s="244">
        <v>780.64700000000005</v>
      </c>
      <c r="N30" s="244">
        <v>710.34799999999996</v>
      </c>
    </row>
    <row r="31" spans="1:14" ht="15.95" customHeight="1" x14ac:dyDescent="0.15">
      <c r="A31" s="124" t="s">
        <v>98</v>
      </c>
      <c r="B31" s="699">
        <f t="shared" si="0"/>
        <v>14481.735599999998</v>
      </c>
      <c r="C31" s="244">
        <v>1420.2420999999999</v>
      </c>
      <c r="D31" s="244">
        <v>1400.3248000000001</v>
      </c>
      <c r="E31" s="244">
        <v>1401.3465000000001</v>
      </c>
      <c r="F31" s="244">
        <v>1422.1632</v>
      </c>
      <c r="G31" s="244">
        <v>1403.854</v>
      </c>
      <c r="H31" s="244">
        <v>1388.6469999999999</v>
      </c>
      <c r="I31" s="244">
        <v>1221.345</v>
      </c>
      <c r="J31" s="244">
        <v>955.74800000000005</v>
      </c>
      <c r="K31" s="244">
        <v>954.39800000000002</v>
      </c>
      <c r="L31" s="244">
        <v>918.45699999999999</v>
      </c>
      <c r="M31" s="244">
        <v>996.47</v>
      </c>
      <c r="N31" s="244">
        <v>998.74</v>
      </c>
    </row>
    <row r="32" spans="1:14" ht="15.95" customHeight="1" x14ac:dyDescent="0.15">
      <c r="A32" s="148" t="s">
        <v>42</v>
      </c>
      <c r="B32" s="699">
        <f t="shared" si="0"/>
        <v>140381.99491590002</v>
      </c>
      <c r="C32" s="244">
        <v>11997.797326200003</v>
      </c>
      <c r="D32" s="244">
        <v>11143.763148600003</v>
      </c>
      <c r="E32" s="244">
        <v>12494.485374299997</v>
      </c>
      <c r="F32" s="244">
        <v>12365.099989200009</v>
      </c>
      <c r="G32" s="244">
        <v>12941.724187799997</v>
      </c>
      <c r="H32" s="244">
        <v>11845.289453400002</v>
      </c>
      <c r="I32" s="244">
        <v>11717.9046657</v>
      </c>
      <c r="J32" s="244">
        <v>11415.264242399999</v>
      </c>
      <c r="K32" s="244">
        <v>10865.545911000005</v>
      </c>
      <c r="L32" s="244">
        <v>11218.497539400001</v>
      </c>
      <c r="M32" s="244">
        <v>10995.331828500006</v>
      </c>
      <c r="N32" s="244">
        <v>11381.291249400001</v>
      </c>
    </row>
    <row r="33" spans="1:14" ht="15.95" customHeight="1" x14ac:dyDescent="0.15">
      <c r="A33" s="148" t="s">
        <v>43</v>
      </c>
      <c r="B33" s="699">
        <f t="shared" si="0"/>
        <v>136055.53350000002</v>
      </c>
      <c r="C33" s="244">
        <v>11562.472999999998</v>
      </c>
      <c r="D33" s="244">
        <v>14462.364</v>
      </c>
      <c r="E33" s="244">
        <v>15895.5345</v>
      </c>
      <c r="F33" s="244">
        <v>15315.128000000001</v>
      </c>
      <c r="G33" s="244">
        <v>14068.450999999999</v>
      </c>
      <c r="H33" s="244">
        <v>12877.439999999999</v>
      </c>
      <c r="I33" s="244">
        <v>10963.181</v>
      </c>
      <c r="J33" s="244">
        <v>9215.4010000000017</v>
      </c>
      <c r="K33" s="244">
        <v>7602.3</v>
      </c>
      <c r="L33" s="244">
        <v>7209.5460000000003</v>
      </c>
      <c r="M33" s="244">
        <v>7986.87</v>
      </c>
      <c r="N33" s="244">
        <v>8896.8450000000012</v>
      </c>
    </row>
    <row r="34" spans="1:14" ht="15.95" customHeight="1" x14ac:dyDescent="0.15">
      <c r="A34" s="126" t="s">
        <v>44</v>
      </c>
      <c r="B34" s="699">
        <f t="shared" si="0"/>
        <v>34447.25567450087</v>
      </c>
      <c r="C34" s="244">
        <v>2776.934485799999</v>
      </c>
      <c r="D34" s="244">
        <v>2966.04736</v>
      </c>
      <c r="E34" s="244">
        <v>3168.63456</v>
      </c>
      <c r="F34" s="244">
        <v>3134.9713199999997</v>
      </c>
      <c r="G34" s="244">
        <v>3158.8998353649999</v>
      </c>
      <c r="H34" s="244">
        <v>3247.1320000000001</v>
      </c>
      <c r="I34" s="244">
        <v>3158.8827283536525</v>
      </c>
      <c r="J34" s="244">
        <v>2648.5842772000001</v>
      </c>
      <c r="K34" s="244">
        <v>2612.8644359999998</v>
      </c>
      <c r="L34" s="244">
        <v>2458.1975040000002</v>
      </c>
      <c r="M34" s="244">
        <v>2561.1124</v>
      </c>
      <c r="N34" s="244">
        <v>2554.9947677822224</v>
      </c>
    </row>
    <row r="35" spans="1:14" ht="15.95" customHeight="1" x14ac:dyDescent="0.15">
      <c r="A35" s="126" t="s">
        <v>45</v>
      </c>
      <c r="B35" s="699">
        <f t="shared" si="0"/>
        <v>1378.3331538000002</v>
      </c>
      <c r="C35" s="244">
        <v>119.44846530000001</v>
      </c>
      <c r="D35" s="244">
        <v>110.77404840000003</v>
      </c>
      <c r="E35" s="244">
        <v>117.09791820000001</v>
      </c>
      <c r="F35" s="244">
        <v>116.78100210000002</v>
      </c>
      <c r="G35" s="244">
        <v>117.55109790000002</v>
      </c>
      <c r="H35" s="244">
        <v>111.93641820000002</v>
      </c>
      <c r="I35" s="244">
        <v>110.9897991</v>
      </c>
      <c r="J35" s="244">
        <v>112.72612770000003</v>
      </c>
      <c r="K35" s="244">
        <v>111.76815330000001</v>
      </c>
      <c r="L35" s="244">
        <v>116.44344000000002</v>
      </c>
      <c r="M35" s="244">
        <v>116.35672680000002</v>
      </c>
      <c r="N35" s="244">
        <v>116.45995680000001</v>
      </c>
    </row>
    <row r="36" spans="1:14" ht="15.95" customHeight="1" x14ac:dyDescent="0.15">
      <c r="A36" s="126" t="s">
        <v>46</v>
      </c>
      <c r="B36" s="699">
        <f t="shared" si="0"/>
        <v>3784.5998771200002</v>
      </c>
      <c r="C36" s="244">
        <v>336.09113252999998</v>
      </c>
      <c r="D36" s="244">
        <v>365.9434104</v>
      </c>
      <c r="E36" s="244">
        <v>365.79372690000002</v>
      </c>
      <c r="F36" s="244">
        <v>336.7056</v>
      </c>
      <c r="G36" s="244">
        <v>337.06799999999998</v>
      </c>
      <c r="H36" s="244">
        <v>335.97334710000001</v>
      </c>
      <c r="I36" s="244">
        <v>345.8897308</v>
      </c>
      <c r="J36" s="244">
        <v>315.74696370999999</v>
      </c>
      <c r="K36" s="244">
        <v>275.67583824000002</v>
      </c>
      <c r="L36" s="244">
        <v>269.92706944000003</v>
      </c>
      <c r="M36" s="244">
        <v>254.86176646000001</v>
      </c>
      <c r="N36" s="244">
        <v>244.92329154000004</v>
      </c>
    </row>
    <row r="37" spans="1:14" ht="15.95" customHeight="1" thickBot="1" x14ac:dyDescent="0.2">
      <c r="A37" s="150" t="s">
        <v>47</v>
      </c>
      <c r="B37" s="700">
        <f t="shared" si="0"/>
        <v>1342.465725132</v>
      </c>
      <c r="C37" s="245">
        <v>102.41000281800001</v>
      </c>
      <c r="D37" s="245">
        <v>105.65708182200002</v>
      </c>
      <c r="E37" s="245">
        <v>114.43999345200001</v>
      </c>
      <c r="F37" s="245">
        <v>111.67001253900001</v>
      </c>
      <c r="G37" s="245">
        <v>115.33999388400001</v>
      </c>
      <c r="H37" s="245">
        <v>117.449994438</v>
      </c>
      <c r="I37" s="245">
        <v>119.75999279400003</v>
      </c>
      <c r="J37" s="245">
        <v>120.29999924700002</v>
      </c>
      <c r="K37" s="245">
        <v>117.609990615</v>
      </c>
      <c r="L37" s="245">
        <v>111.138667083</v>
      </c>
      <c r="M37" s="245">
        <v>96.649995923999995</v>
      </c>
      <c r="N37" s="245">
        <v>110.04000051600001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</row>
    <row r="42" spans="1:14" ht="13.35" customHeight="1" x14ac:dyDescent="0.15">
      <c r="A42" s="70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</row>
    <row r="43" spans="1:14" ht="13.35" customHeight="1" x14ac:dyDescent="0.15">
      <c r="A43" s="70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</row>
    <row r="44" spans="1:14" ht="13.35" customHeight="1" x14ac:dyDescent="0.15">
      <c r="A44" s="22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</row>
    <row r="45" spans="1:14" ht="13.35" customHeight="1" x14ac:dyDescent="0.15">
      <c r="A45" s="30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</row>
    <row r="46" spans="1:14" ht="13.35" customHeight="1" x14ac:dyDescent="0.15">
      <c r="A46" s="22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</row>
    <row r="47" spans="1:14" ht="13.35" customHeight="1" x14ac:dyDescent="0.15">
      <c r="A47" s="70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</row>
    <row r="48" spans="1:14" ht="13.35" customHeight="1" x14ac:dyDescent="0.15">
      <c r="A48" s="70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</row>
    <row r="49" spans="1:14" ht="13.35" customHeight="1" x14ac:dyDescent="0.15">
      <c r="A49" s="70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</row>
    <row r="50" spans="1:14" ht="13.35" customHeight="1" x14ac:dyDescent="0.15">
      <c r="A50" s="70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</row>
    <row r="51" spans="1:14" ht="13.35" customHeight="1" x14ac:dyDescent="0.15">
      <c r="A51" s="70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</row>
    <row r="52" spans="1:14" ht="13.35" customHeight="1" x14ac:dyDescent="0.15">
      <c r="A52" s="70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</row>
    <row r="53" spans="1:14" ht="13.35" customHeight="1" x14ac:dyDescent="0.15">
      <c r="A53" s="70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</row>
    <row r="54" spans="1:14" ht="13.35" customHeight="1" x14ac:dyDescent="0.15">
      <c r="A54" s="70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</row>
    <row r="55" spans="1:14" ht="13.35" customHeight="1" x14ac:dyDescent="0.15"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</row>
    <row r="56" spans="1:14" ht="13.35" customHeight="1" x14ac:dyDescent="0.15"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</row>
    <row r="57" spans="1:14" ht="13.35" customHeight="1" x14ac:dyDescent="0.15"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</row>
    <row r="58" spans="1:14" ht="13.35" customHeight="1" x14ac:dyDescent="0.15"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</row>
    <row r="59" spans="1:14" ht="13.35" customHeight="1" x14ac:dyDescent="0.15"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Hoja77">
    <tabColor theme="9" tint="0.59999389629810485"/>
  </sheetPr>
  <dimension ref="A4:P58"/>
  <sheetViews>
    <sheetView showGridLines="0" zoomScaleNormal="100" workbookViewId="0">
      <selection activeCell="A5" sqref="A5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9.5" customHeight="1" x14ac:dyDescent="0.25">
      <c r="A4" s="235" t="s">
        <v>655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8" t="s">
        <v>368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</row>
    <row r="7" spans="1:16" ht="18" customHeight="1" x14ac:dyDescent="0.15">
      <c r="A7" s="774" t="s">
        <v>16</v>
      </c>
      <c r="B7" s="775" t="s">
        <v>100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</row>
    <row r="8" spans="1:16" ht="18" customHeight="1" x14ac:dyDescent="0.15">
      <c r="A8" s="680" t="s">
        <v>87</v>
      </c>
      <c r="B8" s="687">
        <f>'C-75'!B8/'C-74'!B8*1000/365</f>
        <v>6.4604545197748857</v>
      </c>
      <c r="C8" s="687">
        <f>'C-75'!C8/'C-74'!C8*1000/31</f>
        <v>6.4436912234215216</v>
      </c>
      <c r="D8" s="687">
        <f>('C-75'!D8/'C-74'!D8)*1000/28</f>
        <v>6.6527677183419636</v>
      </c>
      <c r="E8" s="687">
        <f>('C-75'!E8/'C-74'!E8)*1000/31</f>
        <v>6.3579106069598321</v>
      </c>
      <c r="F8" s="687">
        <f>('C-75'!F8/'C-74'!F8)*1000/30</f>
        <v>6.5777137162979837</v>
      </c>
      <c r="G8" s="687">
        <f>('C-75'!G8/'C-74'!G8)*1000/31</f>
        <v>6.4771554366674913</v>
      </c>
      <c r="H8" s="687">
        <f>('C-75'!H8/'C-74'!H8)*1000/30</f>
        <v>6.5541639419184179</v>
      </c>
      <c r="I8" s="687">
        <f>('C-75'!I8/'C-74'!I8)*1000/31</f>
        <v>6.4458861781200811</v>
      </c>
      <c r="J8" s="687">
        <f>('C-75'!J8/'C-74'!J8)*1000/31</f>
        <v>6.4160377912800364</v>
      </c>
      <c r="K8" s="687">
        <f>('C-75'!K8/'C-74'!K8)*1000/30</f>
        <v>6.4426832668896621</v>
      </c>
      <c r="L8" s="687">
        <f>('C-75'!L8/'C-74'!L8)*1000/31</f>
        <v>6.3960180060171288</v>
      </c>
      <c r="M8" s="687">
        <f>('C-75'!M8/'C-74'!M8)*1000/30</f>
        <v>6.4463223732406014</v>
      </c>
      <c r="N8" s="687">
        <f>('C-75'!N8/'C-74'!N8)*1000/31</f>
        <v>6.335636272827637</v>
      </c>
    </row>
    <row r="9" spans="1:16" ht="15.95" customHeight="1" x14ac:dyDescent="0.15">
      <c r="A9" s="148" t="s">
        <v>19</v>
      </c>
      <c r="B9" s="688">
        <f>('C-75'!B9/'C-74'!B9)*1000/365</f>
        <v>2.6837753768556198</v>
      </c>
      <c r="C9" s="250">
        <f>('C-75'!C9/'C-74'!C9)*1000/31</f>
        <v>2.4286694773997453</v>
      </c>
      <c r="D9" s="250">
        <f>('C-75'!D9/'C-74'!D9)*1000/28</f>
        <v>2.7771996215704826</v>
      </c>
      <c r="E9" s="250">
        <f>('C-75'!E9/'C-74'!E9)*1000/31</f>
        <v>2.5612573654249475</v>
      </c>
      <c r="F9" s="250">
        <f>('C-75'!F9/'C-74'!F9)*1000/30</f>
        <v>3.1830065359477122</v>
      </c>
      <c r="G9" s="250">
        <f>('C-75'!G9/'C-74'!G9)*1000/31</f>
        <v>3.2573289902280131</v>
      </c>
      <c r="H9" s="250">
        <f>('C-75'!H9/'C-74'!H9)*1000/30</f>
        <v>2.8854166666666665</v>
      </c>
      <c r="I9" s="250">
        <f>('C-75'!I9/'C-74'!I9)*1000/31</f>
        <v>2.6239181746656177</v>
      </c>
      <c r="J9" s="250">
        <f>('C-75'!J9/'C-74'!J9)*1000/31</f>
        <v>2.299043816328675</v>
      </c>
      <c r="K9" s="250">
        <f>('C-75'!K9/'C-74'!K9)*1000/30</f>
        <v>2.6302614379084965</v>
      </c>
      <c r="L9" s="250">
        <f>('C-75'!L9/'C-74'!L9)*1000/31</f>
        <v>2.5658688865764829</v>
      </c>
      <c r="M9" s="250">
        <f>('C-75'!M9/'C-74'!M9)*1000/30</f>
        <v>2.5333666666666668</v>
      </c>
      <c r="N9" s="250">
        <f>('C-75'!N9/'C-74'!N9)*1000/31</f>
        <v>2.5298200633973522</v>
      </c>
      <c r="O9" s="154"/>
    </row>
    <row r="10" spans="1:16" ht="15.95" customHeight="1" x14ac:dyDescent="0.15">
      <c r="A10" s="148" t="s">
        <v>20</v>
      </c>
      <c r="B10" s="688">
        <f>('C-75'!B10/'C-74'!B10)*1000/365</f>
        <v>4.8430326743398648</v>
      </c>
      <c r="C10" s="250">
        <f>('C-75'!C10/'C-74'!C10)*1000/31</f>
        <v>3.8156289332153119</v>
      </c>
      <c r="D10" s="250">
        <f>('C-75'!D10/'C-74'!D10)*1000/28</f>
        <v>4.4421368300989688</v>
      </c>
      <c r="E10" s="250">
        <f>('C-75'!E10/'C-74'!E10)*1000/31</f>
        <v>4.6302094730169001</v>
      </c>
      <c r="F10" s="250">
        <f>('C-75'!F10/'C-74'!F10)*1000/30</f>
        <v>6.3123918083207915</v>
      </c>
      <c r="G10" s="250">
        <f>('C-75'!G10/'C-74'!G10)*1000/31</f>
        <v>6.6421926424858677</v>
      </c>
      <c r="H10" s="250">
        <f>('C-75'!H10/'C-74'!H10)*1000/30</f>
        <v>6.6235333801440115</v>
      </c>
      <c r="I10" s="250">
        <f>('C-75'!I10/'C-74'!I10)*1000/31</f>
        <v>5.9865767869268147</v>
      </c>
      <c r="J10" s="250">
        <f>('C-75'!J10/'C-74'!J10)*1000/31</f>
        <v>5.0343059534398256</v>
      </c>
      <c r="K10" s="250">
        <f>('C-75'!K10/'C-74'!K10)*1000/30</f>
        <v>3.6928556160862738</v>
      </c>
      <c r="L10" s="250">
        <f>('C-75'!L10/'C-74'!L10)*1000/31</f>
        <v>3.511196730442721</v>
      </c>
      <c r="M10" s="250">
        <f>('C-75'!M10/'C-74'!M10)*1000/30</f>
        <v>3.7000554245131023</v>
      </c>
      <c r="N10" s="250">
        <f>('C-75'!N10/'C-74'!N10)*1000/31</f>
        <v>3.9535968082984381</v>
      </c>
    </row>
    <row r="11" spans="1:16" ht="15.95" customHeight="1" x14ac:dyDescent="0.15">
      <c r="A11" s="148" t="s">
        <v>21</v>
      </c>
      <c r="B11" s="688">
        <f>('C-75'!B11/'C-74'!B11)*1000/365</f>
        <v>7.0278958901478763</v>
      </c>
      <c r="C11" s="250">
        <f>('C-75'!C11/'C-74'!C11)*1000/31</f>
        <v>7.3025169356171178</v>
      </c>
      <c r="D11" s="250">
        <f>('C-75'!D11/'C-74'!D11)*1000/28</f>
        <v>7.2838916393835342</v>
      </c>
      <c r="E11" s="250">
        <f>('C-75'!E11/'C-74'!E11)*1000/31</f>
        <v>6.5335746620099355</v>
      </c>
      <c r="F11" s="250">
        <f>('C-75'!F11/'C-74'!F11)*1000/30</f>
        <v>6.9667325914277649</v>
      </c>
      <c r="G11" s="250">
        <f>('C-75'!G11/'C-74'!G11)*1000/31</f>
        <v>6.7827800500318549</v>
      </c>
      <c r="H11" s="250">
        <f>('C-75'!H11/'C-74'!H11)*1000/30</f>
        <v>7.2440447595055373</v>
      </c>
      <c r="I11" s="250">
        <f>('C-75'!I11/'C-74'!I11)*1000/31</f>
        <v>6.8738417827944103</v>
      </c>
      <c r="J11" s="250">
        <f>('C-75'!J11/'C-74'!J11)*1000/31</f>
        <v>6.8406806541202752</v>
      </c>
      <c r="K11" s="250">
        <f>('C-75'!K11/'C-74'!K11)*1000/30</f>
        <v>6.8879906457384878</v>
      </c>
      <c r="L11" s="250">
        <f>('C-75'!L11/'C-74'!L11)*1000/31</f>
        <v>7.0977661603575264</v>
      </c>
      <c r="M11" s="250">
        <f>('C-75'!M11/'C-74'!M11)*1000/30</f>
        <v>7.3446640316205531</v>
      </c>
      <c r="N11" s="250">
        <f>('C-75'!N11/'C-74'!N11)*1000/31</f>
        <v>7.1429870377761198</v>
      </c>
    </row>
    <row r="12" spans="1:16" ht="15.95" customHeight="1" x14ac:dyDescent="0.15">
      <c r="A12" s="126" t="s">
        <v>22</v>
      </c>
      <c r="B12" s="688">
        <f>('C-75'!B12/'C-74'!B12)*1000/365</f>
        <v>8.6111848081686464</v>
      </c>
      <c r="C12" s="250">
        <f>('C-75'!C12/'C-74'!C12)*1000/31</f>
        <v>8.0992950888324486</v>
      </c>
      <c r="D12" s="250">
        <f>('C-75'!D12/'C-74'!D12)*1000/28</f>
        <v>9.0624974849564364</v>
      </c>
      <c r="E12" s="250">
        <f>('C-75'!E12/'C-74'!E12)*1000/31</f>
        <v>8.2655627039289943</v>
      </c>
      <c r="F12" s="250">
        <f>('C-75'!F12/'C-74'!F12)*1000/30</f>
        <v>8.4750134739822851</v>
      </c>
      <c r="G12" s="250">
        <f>('C-75'!G12/'C-74'!G12)*1000/31</f>
        <v>8.2122460131786212</v>
      </c>
      <c r="H12" s="250">
        <f>('C-75'!H12/'C-74'!H12)*1000/30</f>
        <v>8.7071749277448216</v>
      </c>
      <c r="I12" s="250">
        <f>('C-75'!I12/'C-74'!I12)*1000/31</f>
        <v>8.6232595941120316</v>
      </c>
      <c r="J12" s="250">
        <f>('C-75'!J12/'C-74'!J12)*1000/31</f>
        <v>8.6034759866065684</v>
      </c>
      <c r="K12" s="250">
        <f>('C-75'!K12/'C-74'!K12)*1000/30</f>
        <v>8.8193762628059211</v>
      </c>
      <c r="L12" s="250">
        <f>('C-75'!L12/'C-74'!L12)*1000/31</f>
        <v>8.7024310773005897</v>
      </c>
      <c r="M12" s="250">
        <f>('C-75'!M12/'C-74'!M12)*1000/30</f>
        <v>9.0836483891708344</v>
      </c>
      <c r="N12" s="250">
        <f>('C-75'!N12/'C-74'!N12)*1000/31</f>
        <v>8.7586522763202659</v>
      </c>
    </row>
    <row r="13" spans="1:16" ht="15.95" customHeight="1" x14ac:dyDescent="0.15">
      <c r="A13" s="126" t="s">
        <v>23</v>
      </c>
      <c r="B13" s="688">
        <f>('C-75'!B13/'C-74'!B13)*1000/365</f>
        <v>6.3652017653051152</v>
      </c>
      <c r="C13" s="250">
        <f>('C-75'!C13/'C-74'!C13)*1000/31</f>
        <v>6.1690645702888878</v>
      </c>
      <c r="D13" s="250">
        <f>('C-75'!D13/'C-74'!D13)*1000/28</f>
        <v>6.6641312563371873</v>
      </c>
      <c r="E13" s="250">
        <f>('C-75'!E13/'C-74'!E13)*1000/31</f>
        <v>6.0703024592459354</v>
      </c>
      <c r="F13" s="250">
        <f>('C-75'!F13/'C-74'!F13)*1000/30</f>
        <v>6.3332084594411562</v>
      </c>
      <c r="G13" s="250">
        <f>('C-75'!G13/'C-74'!G13)*1000/31</f>
        <v>6.2648986740897676</v>
      </c>
      <c r="H13" s="250">
        <f>('C-75'!H13/'C-74'!H13)*1000/30</f>
        <v>6.5624697731603137</v>
      </c>
      <c r="I13" s="250">
        <f>('C-75'!I13/'C-74'!I13)*1000/31</f>
        <v>6.3641929756757749</v>
      </c>
      <c r="J13" s="250">
        <f>('C-75'!J13/'C-74'!J13)*1000/31</f>
        <v>6.4045176524404797</v>
      </c>
      <c r="K13" s="250">
        <f>('C-75'!K13/'C-74'!K13)*1000/30</f>
        <v>6.5303218284778719</v>
      </c>
      <c r="L13" s="250">
        <f>('C-75'!L13/'C-74'!L13)*1000/31</f>
        <v>6.4614902855255814</v>
      </c>
      <c r="M13" s="250">
        <f>('C-75'!M13/'C-74'!M13)*1000/30</f>
        <v>6.3838357417659761</v>
      </c>
      <c r="N13" s="250">
        <f>('C-75'!N13/'C-74'!N13)*1000/31</f>
        <v>6.2111265117298036</v>
      </c>
    </row>
    <row r="14" spans="1:16" ht="15.95" customHeight="1" x14ac:dyDescent="0.15">
      <c r="A14" s="124" t="s">
        <v>94</v>
      </c>
      <c r="B14" s="688">
        <f>('C-75'!B14/'C-74'!B14)*1000/365</f>
        <v>6.6982572948871448</v>
      </c>
      <c r="C14" s="250">
        <f>('C-75'!C14/'C-74'!C14)*1000/31</f>
        <v>6.2018992342577688</v>
      </c>
      <c r="D14" s="250">
        <f>('C-75'!D14/'C-74'!D14)*1000/28</f>
        <v>7.0369092010810403</v>
      </c>
      <c r="E14" s="250">
        <f>('C-75'!E14/'C-74'!E14)*1000/31</f>
        <v>6.6556844378412316</v>
      </c>
      <c r="F14" s="250">
        <f>('C-75'!F14/'C-74'!F14)*1000/30</f>
        <v>6.9432006998301583</v>
      </c>
      <c r="G14" s="250">
        <f>('C-75'!G14/'C-74'!G14)*1000/31</f>
        <v>6.7062737173319178</v>
      </c>
      <c r="H14" s="250">
        <f>('C-75'!H14/'C-74'!H14)*1000/30</f>
        <v>6.8928087017344684</v>
      </c>
      <c r="I14" s="250">
        <f>('C-75'!I14/'C-74'!I14)*1000/31</f>
        <v>6.8097798577284276</v>
      </c>
      <c r="J14" s="250">
        <f>('C-75'!J14/'C-74'!J14)*1000/31</f>
        <v>6.7587287688689459</v>
      </c>
      <c r="K14" s="250">
        <f>('C-75'!K14/'C-74'!K14)*1000/30</f>
        <v>6.8947540627429422</v>
      </c>
      <c r="L14" s="250">
        <f>('C-75'!L14/'C-74'!L14)*1000/31</f>
        <v>6.8264622631107175</v>
      </c>
      <c r="M14" s="250">
        <f>('C-75'!M14/'C-74'!M14)*1000/30</f>
        <v>6.4503607120498474</v>
      </c>
      <c r="N14" s="250">
        <f>('C-75'!N14/'C-74'!N14)*1000/31</f>
        <v>6.2695751971661382</v>
      </c>
    </row>
    <row r="15" spans="1:16" ht="15.95" customHeight="1" x14ac:dyDescent="0.15">
      <c r="A15" s="124" t="s">
        <v>95</v>
      </c>
      <c r="B15" s="688">
        <f>('C-75'!B15/'C-74'!B15)*1000/365</f>
        <v>6.0631047134115121</v>
      </c>
      <c r="C15" s="250">
        <f>('C-75'!C15/'C-74'!C15)*1000/31</f>
        <v>6.2970897701474691</v>
      </c>
      <c r="D15" s="250">
        <f>('C-75'!D15/'C-74'!D15)*1000/28</f>
        <v>6.2910604098841754</v>
      </c>
      <c r="E15" s="250">
        <f>('C-75'!E15/'C-74'!E15)*1000/31</f>
        <v>5.3794101962148222</v>
      </c>
      <c r="F15" s="250">
        <f>('C-75'!F15/'C-74'!F15)*1000/30</f>
        <v>5.6110441858928422</v>
      </c>
      <c r="G15" s="250">
        <f>('C-75'!G15/'C-74'!G15)*1000/31</f>
        <v>5.8460193726918641</v>
      </c>
      <c r="H15" s="250">
        <f>('C-75'!H15/'C-74'!H15)*1000/30</f>
        <v>6.3395684757645352</v>
      </c>
      <c r="I15" s="250">
        <f>('C-75'!I15/'C-74'!I15)*1000/31</f>
        <v>5.9316918688682829</v>
      </c>
      <c r="J15" s="250">
        <f>('C-75'!J15/'C-74'!J15)*1000/31</f>
        <v>6.0608643094885348</v>
      </c>
      <c r="K15" s="250">
        <f>('C-75'!K15/'C-74'!K15)*1000/30</f>
        <v>6.2073328471765699</v>
      </c>
      <c r="L15" s="250">
        <f>('C-75'!L15/'C-74'!L15)*1000/31</f>
        <v>6.0962661563488316</v>
      </c>
      <c r="M15" s="250">
        <f>('C-75'!M15/'C-74'!M15)*1000/30</f>
        <v>6.4591488777686275</v>
      </c>
      <c r="N15" s="250">
        <f>('C-75'!N15/'C-74'!N15)*1000/31</f>
        <v>6.3012734640844164</v>
      </c>
    </row>
    <row r="16" spans="1:16" ht="15.95" customHeight="1" x14ac:dyDescent="0.15">
      <c r="A16" s="124" t="s">
        <v>96</v>
      </c>
      <c r="B16" s="688">
        <f>('C-75'!B16/'C-74'!B16)*1000/365</f>
        <v>3.9509981490022907</v>
      </c>
      <c r="C16" s="250">
        <f>('C-75'!C16/'C-74'!C16)*1000/31</f>
        <v>3.7066051905174278</v>
      </c>
      <c r="D16" s="250">
        <f>('C-75'!D16/'C-74'!D16)*1000/28</f>
        <v>4.1467569699359883</v>
      </c>
      <c r="E16" s="250">
        <f>('C-75'!E16/'C-74'!E16)*1000/31</f>
        <v>3.7410352747591786</v>
      </c>
      <c r="F16" s="250">
        <f>('C-75'!F16/'C-74'!F16)*1000/30</f>
        <v>4.1120833333333335</v>
      </c>
      <c r="G16" s="250">
        <f>('C-75'!G16/'C-74'!G16)*1000/31</f>
        <v>3.9250288558233382</v>
      </c>
      <c r="H16" s="250">
        <f>('C-75'!H16/'C-74'!H16)*1000/30</f>
        <v>3.9351208014142602</v>
      </c>
      <c r="I16" s="250">
        <f>('C-75'!I16/'C-74'!I16)*1000/31</f>
        <v>3.6986145399407717</v>
      </c>
      <c r="J16" s="250">
        <f>('C-75'!J16/'C-74'!J16)*1000/31</f>
        <v>3.8409318606874474</v>
      </c>
      <c r="K16" s="250">
        <f>('C-75'!K16/'C-74'!K16)*1000/30</f>
        <v>3.720137725665364</v>
      </c>
      <c r="L16" s="250">
        <f>('C-75'!L16/'C-74'!L16)*1000/31</f>
        <v>3.9975486514578913</v>
      </c>
      <c r="M16" s="250">
        <f>('C-75'!M16/'C-74'!M16)*1000/30</f>
        <v>4.3507911299335342</v>
      </c>
      <c r="N16" s="250">
        <f>('C-75'!N16/'C-74'!N16)*1000/31</f>
        <v>4.1865163522714592</v>
      </c>
    </row>
    <row r="17" spans="1:14" ht="15.95" customHeight="1" x14ac:dyDescent="0.15">
      <c r="A17" s="148" t="s">
        <v>27</v>
      </c>
      <c r="B17" s="688">
        <f>('C-75'!B17/'C-74'!B17)*1000/365</f>
        <v>3.5869834979549697</v>
      </c>
      <c r="C17" s="250">
        <f>('C-75'!C17/'C-74'!C17)*1000/31</f>
        <v>3.5966270979575992</v>
      </c>
      <c r="D17" s="250">
        <f>('C-75'!D17/'C-74'!D17)*1000/28</f>
        <v>3.6693315984887964</v>
      </c>
      <c r="E17" s="250">
        <f>('C-75'!E17/'C-74'!E17)*1000/31</f>
        <v>3.6260126634993948</v>
      </c>
      <c r="F17" s="250">
        <f>('C-75'!F17/'C-74'!F17)*1000/30</f>
        <v>3.654984460719203</v>
      </c>
      <c r="G17" s="250">
        <f>('C-75'!G17/'C-74'!G17)*1000/31</f>
        <v>3.6342561280407892</v>
      </c>
      <c r="H17" s="250">
        <f>('C-75'!H17/'C-74'!H17)*1000/30</f>
        <v>3.6342822264930237</v>
      </c>
      <c r="I17" s="250">
        <f>('C-75'!I17/'C-74'!I17)*1000/31</f>
        <v>3.5671081892989336</v>
      </c>
      <c r="J17" s="250">
        <f>('C-75'!J17/'C-74'!J17)*1000/31</f>
        <v>3.5231790082624763</v>
      </c>
      <c r="K17" s="250">
        <f>('C-75'!K17/'C-74'!K17)*1000/30</f>
        <v>3.5111112253191124</v>
      </c>
      <c r="L17" s="250">
        <f>('C-75'!L17/'C-74'!L17)*1000/31</f>
        <v>3.5118935845824417</v>
      </c>
      <c r="M17" s="250">
        <f>('C-75'!M17/'C-74'!M17)*1000/30</f>
        <v>3.5545488576013438</v>
      </c>
      <c r="N17" s="250">
        <f>('C-75'!N17/'C-74'!N17)*1000/31</f>
        <v>3.5660311822978246</v>
      </c>
    </row>
    <row r="18" spans="1:14" ht="15.95" customHeight="1" x14ac:dyDescent="0.15">
      <c r="A18" s="126" t="s">
        <v>28</v>
      </c>
      <c r="B18" s="688">
        <f>('C-75'!B18/'C-74'!B18)*1000/365</f>
        <v>3.2277370761518149</v>
      </c>
      <c r="C18" s="250">
        <f>('C-75'!C18/'C-74'!C18)*1000/31</f>
        <v>3.6938912384778564</v>
      </c>
      <c r="D18" s="250">
        <f>('C-75'!D18/'C-74'!D18)*1000/28</f>
        <v>3.8008986028065435</v>
      </c>
      <c r="E18" s="250">
        <f>('C-75'!E18/'C-74'!E18)*1000/31</f>
        <v>3.2369069839056466</v>
      </c>
      <c r="F18" s="250">
        <f>('C-75'!F18/'C-74'!F18)*1000/30</f>
        <v>3.2355046394674472</v>
      </c>
      <c r="G18" s="250">
        <f>('C-75'!G18/'C-74'!G18)*1000/31</f>
        <v>3.129734509821771</v>
      </c>
      <c r="H18" s="250">
        <f>('C-75'!H18/'C-74'!H18)*1000/30</f>
        <v>3.1380693963579125</v>
      </c>
      <c r="I18" s="250">
        <f>('C-75'!I18/'C-74'!I18)*1000/31</f>
        <v>3.1933825341398516</v>
      </c>
      <c r="J18" s="250">
        <f>('C-75'!J18/'C-74'!J18)*1000/31</f>
        <v>3.0029646125462484</v>
      </c>
      <c r="K18" s="250">
        <f>('C-75'!K18/'C-74'!K18)*1000/30</f>
        <v>3.1327192337248868</v>
      </c>
      <c r="L18" s="250">
        <f>('C-75'!L18/'C-74'!L18)*1000/31</f>
        <v>3.0213306388585712</v>
      </c>
      <c r="M18" s="250">
        <f>('C-75'!M18/'C-74'!M18)*1000/30</f>
        <v>3.0826471318097877</v>
      </c>
      <c r="N18" s="250">
        <f>('C-75'!N18/'C-74'!N18)*1000/31</f>
        <v>3.094934638697763</v>
      </c>
    </row>
    <row r="19" spans="1:14" ht="15.95" customHeight="1" x14ac:dyDescent="0.15">
      <c r="A19" s="126" t="s">
        <v>29</v>
      </c>
      <c r="B19" s="688">
        <f>('C-75'!B19/'C-74'!B19)*1000/365</f>
        <v>13.41855932358235</v>
      </c>
      <c r="C19" s="250">
        <f>('C-75'!C19/'C-74'!C19)*1000/31</f>
        <v>13.477632108193786</v>
      </c>
      <c r="D19" s="250">
        <f>('C-75'!D19/'C-74'!D19)*1000/28</f>
        <v>14.058847281584375</v>
      </c>
      <c r="E19" s="250">
        <f>('C-75'!E19/'C-74'!E19)*1000/31</f>
        <v>12.887874828712345</v>
      </c>
      <c r="F19" s="250">
        <f>('C-75'!F19/'C-74'!F19)*1000/30</f>
        <v>13.374842159006233</v>
      </c>
      <c r="G19" s="250">
        <f>('C-75'!G19/'C-74'!G19)*1000/31</f>
        <v>13.213484538321502</v>
      </c>
      <c r="H19" s="250">
        <f>('C-75'!H19/'C-74'!H19)*1000/30</f>
        <v>13.401937437408789</v>
      </c>
      <c r="I19" s="250">
        <f>('C-75'!I19/'C-74'!I19)*1000/31</f>
        <v>13.373838246635062</v>
      </c>
      <c r="J19" s="250">
        <f>('C-75'!J19/'C-74'!J19)*1000/31</f>
        <v>13.189957628596297</v>
      </c>
      <c r="K19" s="250">
        <f>('C-75'!K19/'C-74'!K19)*1000/30</f>
        <v>13.326763830422667</v>
      </c>
      <c r="L19" s="250">
        <f>('C-75'!L19/'C-74'!L19)*1000/31</f>
        <v>13.575736409026399</v>
      </c>
      <c r="M19" s="250">
        <f>('C-75'!M19/'C-74'!M19)*1000/30</f>
        <v>13.847120679116749</v>
      </c>
      <c r="N19" s="250">
        <f>('C-75'!N19/'C-74'!N19)*1000/31</f>
        <v>13.370818612386598</v>
      </c>
    </row>
    <row r="20" spans="1:14" ht="15.95" customHeight="1" x14ac:dyDescent="0.15">
      <c r="A20" s="148" t="s">
        <v>30</v>
      </c>
      <c r="B20" s="688">
        <f>('C-75'!B20/'C-74'!B20)*1000/365</f>
        <v>14.46904138436993</v>
      </c>
      <c r="C20" s="250">
        <f>('C-75'!C20/'C-74'!C20)*1000/31</f>
        <v>14.685257639895671</v>
      </c>
      <c r="D20" s="250">
        <f>('C-75'!D20/'C-74'!D20)*1000/28</f>
        <v>15.404999569641772</v>
      </c>
      <c r="E20" s="250">
        <f>('C-75'!E20/'C-74'!E20)*1000/31</f>
        <v>14.229705056103311</v>
      </c>
      <c r="F20" s="250">
        <f>('C-75'!F20/'C-74'!F20)*1000/30</f>
        <v>14.289546236572516</v>
      </c>
      <c r="G20" s="250">
        <f>('C-75'!G20/'C-74'!G20)*1000/31</f>
        <v>14.308230210971526</v>
      </c>
      <c r="H20" s="250">
        <f>('C-75'!H20/'C-74'!H20)*1000/30</f>
        <v>14.136328103106642</v>
      </c>
      <c r="I20" s="250">
        <f>('C-75'!I20/'C-74'!I20)*1000/31</f>
        <v>13.360368034709971</v>
      </c>
      <c r="J20" s="250">
        <f>('C-75'!J20/'C-74'!J20)*1000/31</f>
        <v>14.351765633100094</v>
      </c>
      <c r="K20" s="250">
        <f>('C-75'!K20/'C-74'!K20)*1000/30</f>
        <v>14.719173892139676</v>
      </c>
      <c r="L20" s="250">
        <f>('C-75'!L20/'C-74'!L20)*1000/31</f>
        <v>14.683133904534964</v>
      </c>
      <c r="M20" s="250">
        <f>('C-75'!M20/'C-74'!M20)*1000/30</f>
        <v>14.82864264621146</v>
      </c>
      <c r="N20" s="250">
        <f>('C-75'!N20/'C-74'!N20)*1000/31</f>
        <v>14.711245400452025</v>
      </c>
    </row>
    <row r="21" spans="1:14" ht="15.95" customHeight="1" x14ac:dyDescent="0.15">
      <c r="A21" s="148" t="s">
        <v>31</v>
      </c>
      <c r="B21" s="688">
        <f>('C-75'!B21/'C-74'!B21)*1000/365</f>
        <v>4.2241689541488388</v>
      </c>
      <c r="C21" s="250">
        <f>('C-75'!C21/'C-74'!C21)*1000/31</f>
        <v>4.2992699999999999</v>
      </c>
      <c r="D21" s="250">
        <f>('C-75'!D21/'C-74'!D21)*1000/28</f>
        <v>4.5366736274511421</v>
      </c>
      <c r="E21" s="250">
        <f>('C-75'!E21/'C-74'!E21)*1000/31</f>
        <v>4.1463340041109982</v>
      </c>
      <c r="F21" s="250">
        <f>('C-75'!F21/'C-74'!F21)*1000/30</f>
        <v>4.3245202706285522</v>
      </c>
      <c r="G21" s="250">
        <f>('C-75'!G21/'C-74'!G21)*1000/31</f>
        <v>4.2821274599024939</v>
      </c>
      <c r="H21" s="250">
        <f>('C-75'!H21/'C-74'!H21)*1000/30</f>
        <v>4.3598227450156894</v>
      </c>
      <c r="I21" s="250">
        <f>('C-75'!I21/'C-74'!I21)*1000/31</f>
        <v>4.141164054765996</v>
      </c>
      <c r="J21" s="250">
        <f>('C-75'!J21/'C-74'!J21)*1000/31</f>
        <v>4.0918991739130437</v>
      </c>
      <c r="K21" s="250">
        <f>('C-75'!K21/'C-74'!K21)*1000/30</f>
        <v>4.1947275751295345</v>
      </c>
      <c r="L21" s="250">
        <f>('C-75'!L21/'C-74'!L21)*1000/31</f>
        <v>3.9770587107284432</v>
      </c>
      <c r="M21" s="250">
        <f>('C-75'!M21/'C-74'!M21)*1000/30</f>
        <v>4.2392331036148745</v>
      </c>
      <c r="N21" s="250">
        <f>('C-75'!N21/'C-74'!N21)*1000/31</f>
        <v>4.0953931615359727</v>
      </c>
    </row>
    <row r="22" spans="1:14" ht="15.95" customHeight="1" x14ac:dyDescent="0.15">
      <c r="A22" s="148" t="s">
        <v>32</v>
      </c>
      <c r="B22" s="688">
        <f>('C-75'!B22/'C-74'!B22)*1000/365</f>
        <v>3.4034534795312661</v>
      </c>
      <c r="C22" s="250">
        <f>('C-75'!C22/'C-74'!C22)*1000/31</f>
        <v>3.5747282323634293</v>
      </c>
      <c r="D22" s="250">
        <f>('C-75'!D22/'C-74'!D22)*1000/28</f>
        <v>3.6153388963416022</v>
      </c>
      <c r="E22" s="250">
        <f>('C-75'!E22/'C-74'!E22)*1000/31</f>
        <v>3.4977757311550599</v>
      </c>
      <c r="F22" s="250">
        <f>('C-75'!F22/'C-74'!F22)*1000/30</f>
        <v>3.9795099999999999</v>
      </c>
      <c r="G22" s="250">
        <f>('C-75'!G22/'C-74'!G22)*1000/31</f>
        <v>3.2474161310471277</v>
      </c>
      <c r="H22" s="250">
        <f>('C-75'!H22/'C-74'!H22)*1000/30</f>
        <v>3.257275287413445</v>
      </c>
      <c r="I22" s="250">
        <f>('C-75'!I22/'C-74'!I22)*1000/31</f>
        <v>3.3989919535183777</v>
      </c>
      <c r="J22" s="250">
        <f>('C-75'!J22/'C-74'!J22)*1000/31</f>
        <v>3.3061742962620659</v>
      </c>
      <c r="K22" s="250">
        <f>('C-75'!K22/'C-74'!K22)*1000/30</f>
        <v>3.2083435200562085</v>
      </c>
      <c r="L22" s="250">
        <f>('C-75'!L22/'C-74'!L22)*1000/31</f>
        <v>3.358505632445699</v>
      </c>
      <c r="M22" s="250">
        <f>('C-75'!M22/'C-74'!M22)*1000/30</f>
        <v>3.4374111900532864</v>
      </c>
      <c r="N22" s="250">
        <f>('C-75'!N22/'C-74'!N22)*1000/31</f>
        <v>2.980233972225784</v>
      </c>
    </row>
    <row r="23" spans="1:14" ht="15.95" customHeight="1" x14ac:dyDescent="0.15">
      <c r="A23" s="148" t="s">
        <v>33</v>
      </c>
      <c r="B23" s="688">
        <f>('C-75'!B23/'C-74'!B23)*1000/365</f>
        <v>4.007127606066109</v>
      </c>
      <c r="C23" s="250">
        <f>('C-75'!C23/'C-74'!C23)*1000/31</f>
        <v>3.9477294090090997</v>
      </c>
      <c r="D23" s="250">
        <f>('C-75'!D23/'C-74'!D23)*1000/28</f>
        <v>4.0652896487015644</v>
      </c>
      <c r="E23" s="250">
        <f>('C-75'!E23/'C-74'!E23)*1000/31</f>
        <v>4.0051710518209616</v>
      </c>
      <c r="F23" s="250">
        <f>('C-75'!F23/'C-74'!F23)*1000/30</f>
        <v>4.1055321935329898</v>
      </c>
      <c r="G23" s="250">
        <f>('C-75'!G23/'C-74'!G23)*1000/31</f>
        <v>4.0770047230071471</v>
      </c>
      <c r="H23" s="250">
        <f>('C-75'!H23/'C-74'!H23)*1000/30</f>
        <v>3.9823453524554946</v>
      </c>
      <c r="I23" s="250">
        <f>('C-75'!I23/'C-74'!I23)*1000/31</f>
        <v>3.9257349006590894</v>
      </c>
      <c r="J23" s="250">
        <f>('C-75'!J23/'C-74'!J23)*1000/31</f>
        <v>3.9114792767431794</v>
      </c>
      <c r="K23" s="250">
        <f>('C-75'!K23/'C-74'!K23)*1000/30</f>
        <v>4.0297546702056151</v>
      </c>
      <c r="L23" s="250">
        <f>('C-75'!L23/'C-74'!L23)*1000/31</f>
        <v>4.0151094840469685</v>
      </c>
      <c r="M23" s="250">
        <f>('C-75'!M23/'C-74'!M23)*1000/30</f>
        <v>4.0677961898261241</v>
      </c>
      <c r="N23" s="250">
        <f>('C-75'!N23/'C-74'!N23)*1000/31</f>
        <v>3.9605210886454905</v>
      </c>
    </row>
    <row r="24" spans="1:14" ht="15.95" customHeight="1" x14ac:dyDescent="0.15">
      <c r="A24" s="148" t="s">
        <v>34</v>
      </c>
      <c r="B24" s="688">
        <f>('C-75'!B24/'C-74'!B24)*1000/365</f>
        <v>4.7447690662579358</v>
      </c>
      <c r="C24" s="250">
        <f>('C-75'!C24/'C-74'!C24)*1000/31</f>
        <v>4.4637433971186447</v>
      </c>
      <c r="D24" s="250">
        <f>('C-75'!D24/'C-74'!D24)*1000/28</f>
        <v>5.1968256752445585</v>
      </c>
      <c r="E24" s="250">
        <f>('C-75'!E24/'C-74'!E24)*1000/31</f>
        <v>4.7196038327293746</v>
      </c>
      <c r="F24" s="250">
        <f>('C-75'!F24/'C-74'!F24)*1000/30</f>
        <v>5.2974438906031596</v>
      </c>
      <c r="G24" s="250">
        <f>('C-75'!G24/'C-74'!G24)*1000/31</f>
        <v>5.1244378810487081</v>
      </c>
      <c r="H24" s="250">
        <f>('C-75'!H24/'C-74'!H24)*1000/30</f>
        <v>5.095119650561406</v>
      </c>
      <c r="I24" s="250">
        <f>('C-75'!I24/'C-74'!I24)*1000/31</f>
        <v>4.5128961030738548</v>
      </c>
      <c r="J24" s="250">
        <f>('C-75'!J24/'C-74'!J24)*1000/31</f>
        <v>4.5738283371041408</v>
      </c>
      <c r="K24" s="250">
        <f>('C-75'!K24/'C-74'!K24)*1000/30</f>
        <v>4.7217897960708148</v>
      </c>
      <c r="L24" s="250">
        <f>('C-75'!L24/'C-74'!L24)*1000/31</f>
        <v>4.4923231100858452</v>
      </c>
      <c r="M24" s="250">
        <f>('C-75'!M24/'C-74'!M24)*1000/30</f>
        <v>4.4692140793275543</v>
      </c>
      <c r="N24" s="250">
        <f>('C-75'!N24/'C-74'!N24)*1000/31</f>
        <v>4.359389808174746</v>
      </c>
    </row>
    <row r="25" spans="1:14" ht="15.95" customHeight="1" x14ac:dyDescent="0.15">
      <c r="A25" s="126" t="s">
        <v>35</v>
      </c>
      <c r="B25" s="688">
        <f>('C-75'!B25/'C-74'!B25)*1000/365</f>
        <v>12.912291901357923</v>
      </c>
      <c r="C25" s="250">
        <f>('C-75'!C25/'C-74'!C25)*1000/31</f>
        <v>13.209045933842779</v>
      </c>
      <c r="D25" s="250">
        <f>('C-75'!D25/'C-74'!D25)*1000/28</f>
        <v>12.704632042083743</v>
      </c>
      <c r="E25" s="250">
        <f>('C-75'!E25/'C-74'!E25)*1000/31</f>
        <v>12.938049791932139</v>
      </c>
      <c r="F25" s="250">
        <f>('C-75'!F25/'C-74'!F25)*1000/30</f>
        <v>13.044355087028455</v>
      </c>
      <c r="G25" s="250">
        <f>('C-75'!G25/'C-74'!G25)*1000/31</f>
        <v>13.073264502326685</v>
      </c>
      <c r="H25" s="250">
        <f>('C-75'!H25/'C-74'!H25)*1000/30</f>
        <v>12.763352462936394</v>
      </c>
      <c r="I25" s="250">
        <f>('C-75'!I25/'C-74'!I25)*1000/31</f>
        <v>12.825689240094036</v>
      </c>
      <c r="J25" s="250">
        <f>('C-75'!J25/'C-74'!J25)*1000/31</f>
        <v>12.911020979617367</v>
      </c>
      <c r="K25" s="250">
        <f>('C-75'!K25/'C-74'!K25)*1000/30</f>
        <v>12.92038545005102</v>
      </c>
      <c r="L25" s="250">
        <f>('C-75'!L25/'C-74'!L25)*1000/31</f>
        <v>12.850307918524498</v>
      </c>
      <c r="M25" s="250">
        <f>('C-75'!M25/'C-74'!M25)*1000/30</f>
        <v>12.867009014528266</v>
      </c>
      <c r="N25" s="250">
        <f>('C-75'!N25/'C-74'!N25)*1000/31</f>
        <v>12.829496234483821</v>
      </c>
    </row>
    <row r="26" spans="1:14" ht="15.95" customHeight="1" x14ac:dyDescent="0.15">
      <c r="A26" s="148" t="s">
        <v>36</v>
      </c>
      <c r="B26" s="688">
        <f>('C-75'!B26/'C-74'!B26)*1000/365</f>
        <v>8.5421281654234811</v>
      </c>
      <c r="C26" s="250">
        <f>('C-75'!C26/'C-74'!C26)*1000/31</f>
        <v>8.5632087316068777</v>
      </c>
      <c r="D26" s="250">
        <f>('C-75'!D26/'C-74'!D26)*1000/28</f>
        <v>8.6471</v>
      </c>
      <c r="E26" s="250">
        <f>('C-75'!E26/'C-74'!E26)*1000/31</f>
        <v>8.6462903225806453</v>
      </c>
      <c r="F26" s="250">
        <f>('C-75'!F26/'C-74'!F26)*1000/30</f>
        <v>8.6710999999999991</v>
      </c>
      <c r="G26" s="250">
        <f>('C-75'!G26/'C-74'!G26)*1000/31</f>
        <v>8.2704053481927691</v>
      </c>
      <c r="H26" s="250">
        <f>('C-75'!H26/'C-74'!H26)*1000/30</f>
        <v>8.5670370305370298</v>
      </c>
      <c r="I26" s="250">
        <f>('C-75'!I26/'C-74'!I26)*1000/31</f>
        <v>8.5132638059850105</v>
      </c>
      <c r="J26" s="250">
        <f>('C-75'!J26/'C-74'!J26)*1000/31</f>
        <v>8.4244810065998905</v>
      </c>
      <c r="K26" s="250">
        <f>('C-75'!K26/'C-74'!K26)*1000/30</f>
        <v>8.4777946694599624</v>
      </c>
      <c r="L26" s="250">
        <f>('C-75'!L26/'C-74'!L26)*1000/31</f>
        <v>8.5402614371785788</v>
      </c>
      <c r="M26" s="250">
        <f>('C-75'!M26/'C-74'!M26)*1000/30</f>
        <v>8.5942496791506251</v>
      </c>
      <c r="N26" s="250">
        <f>('C-75'!N26/'C-74'!N26)*1000/31</f>
        <v>8.6063647257224538</v>
      </c>
    </row>
    <row r="27" spans="1:14" ht="15.95" customHeight="1" x14ac:dyDescent="0.15">
      <c r="A27" s="148" t="s">
        <v>37</v>
      </c>
      <c r="B27" s="688">
        <f>('C-75'!B27/'C-74'!B27)*1000/365</f>
        <v>11.7844907801717</v>
      </c>
      <c r="C27" s="250">
        <f>('C-75'!C27/'C-74'!C27)*1000/31</f>
        <v>12.142708000000001</v>
      </c>
      <c r="D27" s="250">
        <f>('C-75'!D27/'C-74'!D27)*1000/28</f>
        <v>10.335213929954936</v>
      </c>
      <c r="E27" s="250">
        <f>('C-75'!E27/'C-74'!E27)*1000/31</f>
        <v>11.893517300748464</v>
      </c>
      <c r="F27" s="250">
        <f>('C-75'!F27/'C-74'!F27)*1000/30</f>
        <v>12.351563000000002</v>
      </c>
      <c r="G27" s="250">
        <f>('C-75'!G27/'C-74'!G27)*1000/31</f>
        <v>11.940152801358234</v>
      </c>
      <c r="H27" s="250">
        <f>('C-75'!H27/'C-74'!H27)*1000/30</f>
        <v>11.938516731613781</v>
      </c>
      <c r="I27" s="250">
        <f>('C-75'!I27/'C-74'!I27)*1000/31</f>
        <v>11.336589075906604</v>
      </c>
      <c r="J27" s="250">
        <f>('C-75'!J27/'C-74'!J27)*1000/31</f>
        <v>11.755817319366743</v>
      </c>
      <c r="K27" s="250">
        <f>('C-75'!K27/'C-74'!K27)*1000/30</f>
        <v>11.86562924539953</v>
      </c>
      <c r="L27" s="250">
        <f>('C-75'!L27/'C-74'!L27)*1000/31</f>
        <v>11.916420657591223</v>
      </c>
      <c r="M27" s="250">
        <f>('C-75'!M27/'C-74'!M27)*1000/30</f>
        <v>11.953797865662272</v>
      </c>
      <c r="N27" s="250">
        <f>('C-75'!N27/'C-74'!N27)*1000/31</f>
        <v>11.877141425521822</v>
      </c>
    </row>
    <row r="28" spans="1:14" ht="15.95" customHeight="1" x14ac:dyDescent="0.15">
      <c r="A28" s="148" t="s">
        <v>38</v>
      </c>
      <c r="B28" s="688">
        <f>('C-75'!B28/'C-74'!B28)*1000/365</f>
        <v>4.4827823692258963</v>
      </c>
      <c r="C28" s="250">
        <f>('C-75'!C28/'C-74'!C28)*1000/31</f>
        <v>4.5879398338810304</v>
      </c>
      <c r="D28" s="250">
        <f>('C-75'!D28/'C-74'!D28)*1000/28</f>
        <v>4.2075794507603579</v>
      </c>
      <c r="E28" s="250">
        <f>('C-75'!E28/'C-74'!E28)*1000/31</f>
        <v>4.4583679381902233</v>
      </c>
      <c r="F28" s="250">
        <f>('C-75'!F28/'C-74'!F28)*1000/30</f>
        <v>4.4855509007710337</v>
      </c>
      <c r="G28" s="250">
        <f>('C-75'!G28/'C-74'!G28)*1000/31</f>
        <v>4.4116501367206489</v>
      </c>
      <c r="H28" s="250">
        <f>('C-75'!H28/'C-74'!H28)*1000/30</f>
        <v>4.3679847956376499</v>
      </c>
      <c r="I28" s="250">
        <f>('C-75'!I28/'C-74'!I28)*1000/31</f>
        <v>4.4104334746246305</v>
      </c>
      <c r="J28" s="250">
        <f>('C-75'!J28/'C-74'!J28)*1000/31</f>
        <v>4.4778039799134639</v>
      </c>
      <c r="K28" s="250">
        <f>('C-75'!K28/'C-74'!K28)*1000/30</f>
        <v>4.6050243291120152</v>
      </c>
      <c r="L28" s="250">
        <f>('C-75'!L28/'C-74'!L28)*1000/31</f>
        <v>4.8239536883107563</v>
      </c>
      <c r="M28" s="250">
        <f>('C-75'!M28/'C-74'!M28)*1000/30</f>
        <v>4.868992356532357</v>
      </c>
      <c r="N28" s="250">
        <f>('C-75'!N28/'C-74'!N28)*1000/31</f>
        <v>4.7959822155311169</v>
      </c>
    </row>
    <row r="29" spans="1:14" ht="15.95" customHeight="1" x14ac:dyDescent="0.15">
      <c r="A29" s="126" t="s">
        <v>39</v>
      </c>
      <c r="B29" s="688">
        <f>('C-75'!B29/'C-74'!B29)*1000/365</f>
        <v>3.0722120592233675</v>
      </c>
      <c r="C29" s="250">
        <f>('C-75'!C29/'C-74'!C29)*1000/31</f>
        <v>3.7264012018920916</v>
      </c>
      <c r="D29" s="250">
        <f>('C-75'!D29/'C-74'!D29)*1000/28</f>
        <v>4.1054368725148809</v>
      </c>
      <c r="E29" s="250">
        <f>('C-75'!E29/'C-74'!E29)*1000/31</f>
        <v>3.709448524237462</v>
      </c>
      <c r="F29" s="250">
        <f>('C-75'!F29/'C-74'!F29)*1000/30</f>
        <v>3.8362910719095069</v>
      </c>
      <c r="G29" s="250">
        <f>('C-75'!G29/'C-74'!G29)*1000/31</f>
        <v>3.3533506835565983</v>
      </c>
      <c r="H29" s="250">
        <f>('C-75'!H29/'C-74'!H29)*1000/30</f>
        <v>3.4454527760704776</v>
      </c>
      <c r="I29" s="250">
        <f>('C-75'!I29/'C-74'!I29)*1000/31</f>
        <v>3.115013060337505</v>
      </c>
      <c r="J29" s="250">
        <f>('C-75'!J29/'C-74'!J29)*1000/31</f>
        <v>2.5898711677399779</v>
      </c>
      <c r="K29" s="250">
        <f>('C-75'!K29/'C-74'!K29)*1000/30</f>
        <v>2.4616250346431459</v>
      </c>
      <c r="L29" s="250">
        <f>('C-75'!L29/'C-74'!L29)*1000/31</f>
        <v>2.2787266848923715</v>
      </c>
      <c r="M29" s="250">
        <f>('C-75'!M29/'C-74'!M29)*1000/30</f>
        <v>2.1303759380469445</v>
      </c>
      <c r="N29" s="250">
        <f>('C-75'!N29/'C-74'!N29)*1000/31</f>
        <v>1.9690657154806221</v>
      </c>
    </row>
    <row r="30" spans="1:14" ht="15.95" customHeight="1" x14ac:dyDescent="0.15">
      <c r="A30" s="124" t="s">
        <v>97</v>
      </c>
      <c r="B30" s="688">
        <f>('C-75'!B30/'C-74'!B30)*1000/365</f>
        <v>2.7675387420111019</v>
      </c>
      <c r="C30" s="250">
        <f>('C-75'!C30/'C-74'!C30)*1000/31</f>
        <v>3.6012873274690955</v>
      </c>
      <c r="D30" s="250">
        <f>('C-75'!D30/'C-74'!D30)*1000/28</f>
        <v>3.9439897596854983</v>
      </c>
      <c r="E30" s="250">
        <f>('C-75'!E30/'C-74'!E30)*1000/31</f>
        <v>3.5557323356318893</v>
      </c>
      <c r="F30" s="250">
        <f>('C-75'!F30/'C-74'!F30)*1000/30</f>
        <v>3.6715999999999998</v>
      </c>
      <c r="G30" s="250">
        <f>('C-75'!G30/'C-74'!G30)*1000/31</f>
        <v>2.9830521674702646</v>
      </c>
      <c r="H30" s="250">
        <f>('C-75'!H30/'C-74'!H30)*1000/30</f>
        <v>3.017919913061097</v>
      </c>
      <c r="I30" s="250">
        <f>('C-75'!I30/'C-74'!I30)*1000/31</f>
        <v>2.8258633137931937</v>
      </c>
      <c r="J30" s="250">
        <f>('C-75'!J30/'C-74'!J30)*1000/31</f>
        <v>2.4555821839687231</v>
      </c>
      <c r="K30" s="250">
        <f>('C-75'!K30/'C-74'!K30)*1000/30</f>
        <v>2.1490651345534957</v>
      </c>
      <c r="L30" s="250">
        <f>('C-75'!L30/'C-74'!L30)*1000/31</f>
        <v>1.9034220210488246</v>
      </c>
      <c r="M30" s="250">
        <f>('C-75'!M30/'C-74'!M30)*1000/30</f>
        <v>1.5407405214439378</v>
      </c>
      <c r="N30" s="250">
        <f>('C-75'!N30/'C-74'!N30)*1000/31</f>
        <v>1.3664769284336111</v>
      </c>
    </row>
    <row r="31" spans="1:14" ht="15.95" customHeight="1" x14ac:dyDescent="0.15">
      <c r="A31" s="124" t="s">
        <v>98</v>
      </c>
      <c r="B31" s="688">
        <f>('C-75'!B31/'C-74'!B31)*1000/365</f>
        <v>3.5520715450601679</v>
      </c>
      <c r="C31" s="250">
        <f>('C-75'!C31/'C-74'!C31)*1000/31</f>
        <v>3.9201044998992538</v>
      </c>
      <c r="D31" s="250">
        <f>('C-75'!D31/'C-74'!D31)*1000/28</f>
        <v>4.3590691188006634</v>
      </c>
      <c r="E31" s="250">
        <f>('C-75'!E31/'C-74'!E31)*1000/31</f>
        <v>3.9531898387802027</v>
      </c>
      <c r="F31" s="250">
        <f>('C-75'!F31/'C-74'!F31)*1000/30</f>
        <v>4.0940875723292169</v>
      </c>
      <c r="G31" s="250">
        <f>('C-75'!G31/'C-74'!G31)*1000/31</f>
        <v>3.9468713855240471</v>
      </c>
      <c r="H31" s="250">
        <f>('C-75'!H31/'C-74'!H31)*1000/30</f>
        <v>4.1369410432865603</v>
      </c>
      <c r="I31" s="250">
        <f>('C-75'!I31/'C-74'!I31)*1000/31</f>
        <v>3.5664185576583338</v>
      </c>
      <c r="J31" s="250">
        <f>('C-75'!J31/'C-74'!J31)*1000/31</f>
        <v>2.8060963543425221</v>
      </c>
      <c r="K31" s="250">
        <f>('C-75'!K31/'C-74'!K31)*1000/30</f>
        <v>2.9511379097093382</v>
      </c>
      <c r="L31" s="250">
        <f>('C-75'!L31/'C-74'!L31)*1000/31</f>
        <v>2.8933247227822578</v>
      </c>
      <c r="M31" s="250">
        <f>('C-75'!M31/'C-74'!M31)*1000/30</f>
        <v>3.0425635858447069</v>
      </c>
      <c r="N31" s="250">
        <f>('C-75'!N31/'C-74'!N31)*1000/31</f>
        <v>2.8688708241174274</v>
      </c>
    </row>
    <row r="32" spans="1:14" ht="15.95" customHeight="1" x14ac:dyDescent="0.15">
      <c r="A32" s="148" t="s">
        <v>42</v>
      </c>
      <c r="B32" s="688">
        <f>('C-75'!B32/'C-74'!B32)*1000/365</f>
        <v>4.6097989728139268</v>
      </c>
      <c r="C32" s="250">
        <f>('C-75'!C32/'C-74'!C32)*1000/31</f>
        <v>4.6374822685007686</v>
      </c>
      <c r="D32" s="250">
        <f>('C-75'!D32/'C-74'!D32)*1000/28</f>
        <v>4.768878702806612</v>
      </c>
      <c r="E32" s="250">
        <f>('C-75'!E32/'C-74'!E32)*1000/31</f>
        <v>4.8294660096338182</v>
      </c>
      <c r="F32" s="250">
        <f>('C-75'!F32/'C-74'!F32)*1000/30</f>
        <v>4.9387701260544521</v>
      </c>
      <c r="G32" s="250">
        <f>('C-75'!G32/'C-74'!G32)*1000/31</f>
        <v>5.002336246644937</v>
      </c>
      <c r="H32" s="250">
        <f>('C-75'!H32/'C-74'!H32)*1000/30</f>
        <v>4.7311515263132682</v>
      </c>
      <c r="I32" s="250">
        <f>('C-75'!I32/'C-74'!I32)*1000/31</f>
        <v>4.5292959727281437</v>
      </c>
      <c r="J32" s="250">
        <f>('C-75'!J32/'C-74'!J32)*1000/31</f>
        <v>4.4123170341257669</v>
      </c>
      <c r="K32" s="250">
        <f>('C-75'!K32/'C-74'!K32)*1000/30</f>
        <v>4.3398301344421037</v>
      </c>
      <c r="L32" s="250">
        <f>('C-75'!L32/'C-74'!L32)*1000/31</f>
        <v>4.3362612322661054</v>
      </c>
      <c r="M32" s="250">
        <f>('C-75'!M32/'C-74'!M32)*1000/30</f>
        <v>4.391668195815762</v>
      </c>
      <c r="N32" s="250">
        <f>('C-75'!N32/'C-74'!N32)*1000/31</f>
        <v>4.4139416833980549</v>
      </c>
    </row>
    <row r="33" spans="1:14" ht="15.95" customHeight="1" x14ac:dyDescent="0.15">
      <c r="A33" s="148" t="s">
        <v>43</v>
      </c>
      <c r="B33" s="688">
        <f>('C-75'!B33/'C-74'!B33)*1000/365</f>
        <v>3.8328894411547694</v>
      </c>
      <c r="C33" s="250">
        <f>('C-75'!C33/'C-74'!C33)*1000/31</f>
        <v>3.7534769044983389</v>
      </c>
      <c r="D33" s="250">
        <f>('C-75'!D33/'C-74'!D33)*1000/28</f>
        <v>4.2651775392237816</v>
      </c>
      <c r="E33" s="250">
        <f>('C-75'!E33/'C-74'!E33)*1000/31</f>
        <v>4.34965582915006</v>
      </c>
      <c r="F33" s="250">
        <f>('C-75'!F33/'C-74'!F33)*1000/30</f>
        <v>4.4256980205172676</v>
      </c>
      <c r="G33" s="250">
        <f>('C-75'!G33/'C-74'!G33)*1000/31</f>
        <v>4.0877409475770126</v>
      </c>
      <c r="H33" s="250">
        <f>('C-75'!H33/'C-74'!H33)*1000/30</f>
        <v>4.031822664725496</v>
      </c>
      <c r="I33" s="250">
        <f>('C-75'!I33/'C-74'!I33)*1000/31</f>
        <v>3.7904715969989282</v>
      </c>
      <c r="J33" s="250">
        <f>('C-75'!J33/'C-74'!J33)*1000/31</f>
        <v>3.4968944830020003</v>
      </c>
      <c r="K33" s="250">
        <f>('C-75'!K33/'C-74'!K33)*1000/30</f>
        <v>3.3295230587307847</v>
      </c>
      <c r="L33" s="250">
        <f>('C-75'!L33/'C-74'!L33)*1000/31</f>
        <v>3.0791208791208793</v>
      </c>
      <c r="M33" s="250">
        <f>('C-75'!M33/'C-74'!M33)*1000/30</f>
        <v>3.2558273205332027</v>
      </c>
      <c r="N33" s="250">
        <f>('C-75'!N33/'C-74'!N33)*1000/31</f>
        <v>3.4121388657710146</v>
      </c>
    </row>
    <row r="34" spans="1:14" ht="15.95" customHeight="1" x14ac:dyDescent="0.15">
      <c r="A34" s="126" t="s">
        <v>44</v>
      </c>
      <c r="B34" s="688">
        <f>('C-75'!B34/'C-74'!B34)*1000/365</f>
        <v>4.609705777133084</v>
      </c>
      <c r="C34" s="250">
        <f>('C-75'!C34/'C-74'!C34)*1000/31</f>
        <v>4.4451434994045247</v>
      </c>
      <c r="D34" s="250">
        <f>('C-75'!D34/'C-74'!D34)*1000/28</f>
        <v>5.1863041790522812</v>
      </c>
      <c r="E34" s="250">
        <f>('C-75'!E34/'C-74'!E34)*1000/31</f>
        <v>4.9858064516129037</v>
      </c>
      <c r="F34" s="250">
        <f>('C-75'!F34/'C-74'!F34)*1000/30</f>
        <v>5.1219999999999999</v>
      </c>
      <c r="G34" s="250">
        <f>('C-75'!G34/'C-74'!G34)*1000/31</f>
        <v>4.9755856781832781</v>
      </c>
      <c r="H34" s="250">
        <f>('C-75'!H34/'C-74'!H34)*1000/30</f>
        <v>5.0559479322371708</v>
      </c>
      <c r="I34" s="250">
        <f>('C-75'!I34/'C-74'!I34)*1000/31</f>
        <v>5.0061136256505927</v>
      </c>
      <c r="J34" s="250">
        <f>('C-75'!J34/'C-74'!J34)*1000/31</f>
        <v>4.185685013243317</v>
      </c>
      <c r="K34" s="250">
        <f>('C-75'!K34/'C-74'!K34)*1000/30</f>
        <v>4.2773539534426872</v>
      </c>
      <c r="L34" s="250">
        <f>('C-75'!L34/'C-74'!L34)*1000/31</f>
        <v>3.8905256440692453</v>
      </c>
      <c r="M34" s="250">
        <f>('C-75'!M34/'C-74'!M34)*1000/30</f>
        <v>4.2052319261776923</v>
      </c>
      <c r="N34" s="250">
        <f>('C-75'!N34/'C-74'!N34)*1000/31</f>
        <v>4.0204481003654173</v>
      </c>
    </row>
    <row r="35" spans="1:14" ht="15.95" customHeight="1" x14ac:dyDescent="0.15">
      <c r="A35" s="126" t="s">
        <v>45</v>
      </c>
      <c r="B35" s="688">
        <f>('C-75'!B35/'C-74'!B35)*1000/365</f>
        <v>3.225960175887018</v>
      </c>
      <c r="C35" s="250">
        <f>('C-75'!C35/'C-74'!C35)*1000/31</f>
        <v>3.2190278195488724</v>
      </c>
      <c r="D35" s="250">
        <f>('C-75'!D35/'C-74'!D35)*1000/28</f>
        <v>3.3245512725090047</v>
      </c>
      <c r="E35" s="250">
        <f>('C-75'!E35/'C-74'!E35)*1000/31</f>
        <v>3.2395816466552323</v>
      </c>
      <c r="F35" s="250">
        <f>('C-75'!F35/'C-74'!F35)*1000/30</f>
        <v>3.2849789620253174</v>
      </c>
      <c r="G35" s="250">
        <f>('C-75'!G35/'C-74'!G35)*1000/31</f>
        <v>3.199975443037975</v>
      </c>
      <c r="H35" s="250">
        <f>('C-75'!H35/'C-74'!H35)*1000/30</f>
        <v>3.2304882597402602</v>
      </c>
      <c r="I35" s="250">
        <f>('C-75'!I35/'C-74'!I35)*1000/31</f>
        <v>3.1433855136084281</v>
      </c>
      <c r="J35" s="250">
        <f>('C-75'!J35/'C-74'!J35)*1000/31</f>
        <v>3.1592760208514346</v>
      </c>
      <c r="K35" s="250">
        <f>('C-75'!K35/'C-74'!K35)*1000/30</f>
        <v>3.2652104382120948</v>
      </c>
      <c r="L35" s="250">
        <f>('C-75'!L35/'C-74'!L35)*1000/31</f>
        <v>3.1968000000000005</v>
      </c>
      <c r="M35" s="250">
        <f>('C-75'!M35/'C-74'!M35)*1000/30</f>
        <v>3.2813515736040615</v>
      </c>
      <c r="N35" s="250">
        <f>('C-75'!N35/'C-74'!N35)*1000/31</f>
        <v>3.1810099915326004</v>
      </c>
    </row>
    <row r="36" spans="1:14" ht="15.95" customHeight="1" x14ac:dyDescent="0.15">
      <c r="A36" s="126" t="s">
        <v>46</v>
      </c>
      <c r="B36" s="688">
        <f>('C-75'!B36/'C-74'!B36)*1000/365</f>
        <v>3.5000056663730423</v>
      </c>
      <c r="C36" s="250">
        <f>('C-75'!C36/'C-74'!C36)*1000/31</f>
        <v>3.5511462287755036</v>
      </c>
      <c r="D36" s="250">
        <f>('C-75'!D36/'C-74'!D36)*1000/28</f>
        <v>4.280840980768331</v>
      </c>
      <c r="E36" s="250">
        <f>('C-75'!E36/'C-74'!E36)*1000/31</f>
        <v>4.0190046464357918</v>
      </c>
      <c r="F36" s="250">
        <f>('C-75'!F36/'C-74'!F36)*1000/30</f>
        <v>3.6907333114107201</v>
      </c>
      <c r="G36" s="250">
        <f>('C-75'!G36/'C-74'!G36)*1000/31</f>
        <v>3.4213849245823096</v>
      </c>
      <c r="H36" s="250">
        <f>('C-75'!H36/'C-74'!H36)*1000/30</f>
        <v>3.490994878428928</v>
      </c>
      <c r="I36" s="250">
        <f>('C-75'!I36/'C-74'!I36)*1000/31</f>
        <v>3.4737650222954244</v>
      </c>
      <c r="J36" s="250">
        <f>('C-75'!J36/'C-74'!J36)*1000/31</f>
        <v>3.2090062779234505</v>
      </c>
      <c r="K36" s="250">
        <f>('C-75'!K36/'C-74'!K36)*1000/30</f>
        <v>2.9893281093038393</v>
      </c>
      <c r="L36" s="250">
        <f>('C-75'!L36/'C-74'!L36)*1000/31</f>
        <v>2.9288008142096071</v>
      </c>
      <c r="M36" s="250">
        <f>('C-75'!M36/'C-74'!M36)*1000/30</f>
        <v>2.8565542082492716</v>
      </c>
      <c r="N36" s="250">
        <f>('C-75'!N36/'C-74'!N36)*1000/31</f>
        <v>4.7196841935483871</v>
      </c>
    </row>
    <row r="37" spans="1:14" ht="15.95" customHeight="1" thickBot="1" x14ac:dyDescent="0.2">
      <c r="A37" s="150" t="s">
        <v>47</v>
      </c>
      <c r="B37" s="689">
        <f>('C-75'!B37/'C-74'!B37)*1000/365</f>
        <v>3.864786292153636</v>
      </c>
      <c r="C37" s="251">
        <f>('C-75'!C37/'C-74'!C37)*1000/31</f>
        <v>3.7497712576617483</v>
      </c>
      <c r="D37" s="251">
        <f>('C-75'!D37/'C-74'!D37)*1000/28</f>
        <v>4.2020792961342677</v>
      </c>
      <c r="E37" s="251">
        <f>('C-75'!E37/'C-74'!E37)*1000/31</f>
        <v>3.8136494752066121</v>
      </c>
      <c r="F37" s="251">
        <f>('C-75'!F37/'C-74'!F37)*1000/30</f>
        <v>3.8335054081359425</v>
      </c>
      <c r="G37" s="251">
        <f>('C-75'!G37/'C-74'!G37)*1000/31</f>
        <v>3.6801631691394658</v>
      </c>
      <c r="H37" s="251">
        <f>('C-75'!H37/'C-74'!H37)*1000/30</f>
        <v>4.0444212960743799</v>
      </c>
      <c r="I37" s="251">
        <f>('C-75'!I37/'C-74'!I37)*1000/31</f>
        <v>3.836370977159882</v>
      </c>
      <c r="J37" s="251">
        <f>('C-75'!J37/'C-74'!J37)*1000/31</f>
        <v>3.8923221033099309</v>
      </c>
      <c r="K37" s="251">
        <f>('C-75'!K37/'C-74'!K37)*1000/30</f>
        <v>4.0794308225806457</v>
      </c>
      <c r="L37" s="251">
        <f>('C-75'!L37/'C-74'!L37)*1000/31</f>
        <v>3.6770444030769229</v>
      </c>
      <c r="M37" s="251">
        <f>('C-75'!M37/'C-74'!M37)*1000/30</f>
        <v>3.7115973857142852</v>
      </c>
      <c r="N37" s="251">
        <f>('C-75'!N37/'C-74'!N37)*1000/31</f>
        <v>3.8794288918032787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</row>
    <row r="42" spans="1:14" ht="13.35" customHeight="1" x14ac:dyDescent="0.15">
      <c r="A42" s="70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</row>
    <row r="43" spans="1:14" ht="13.35" customHeight="1" x14ac:dyDescent="0.15">
      <c r="A43" s="70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</row>
    <row r="44" spans="1:14" ht="13.35" customHeight="1" x14ac:dyDescent="0.15">
      <c r="A44" s="22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</row>
    <row r="45" spans="1:14" ht="13.35" customHeight="1" x14ac:dyDescent="0.15">
      <c r="A45" s="30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</row>
    <row r="46" spans="1:14" ht="13.35" customHeight="1" x14ac:dyDescent="0.15">
      <c r="A46" s="22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</row>
    <row r="47" spans="1:14" ht="13.35" customHeight="1" x14ac:dyDescent="0.15">
      <c r="A47" s="70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</row>
    <row r="48" spans="1:14" ht="13.35" customHeight="1" x14ac:dyDescent="0.15">
      <c r="A48" s="70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</row>
    <row r="49" spans="1:14" ht="13.35" customHeight="1" x14ac:dyDescent="0.15">
      <c r="A49" s="70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</row>
    <row r="50" spans="1:14" ht="13.35" customHeight="1" x14ac:dyDescent="0.15">
      <c r="A50" s="70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</row>
    <row r="51" spans="1:14" ht="13.35" customHeight="1" x14ac:dyDescent="0.15">
      <c r="A51" s="70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</row>
    <row r="52" spans="1:14" ht="13.35" customHeight="1" x14ac:dyDescent="0.15">
      <c r="A52" s="70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</row>
    <row r="53" spans="1:14" ht="13.35" customHeight="1" x14ac:dyDescent="0.15">
      <c r="A53" s="70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</row>
    <row r="54" spans="1:14" ht="13.35" customHeight="1" x14ac:dyDescent="0.15">
      <c r="A54" s="70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</row>
    <row r="55" spans="1:14" ht="13.35" customHeight="1" x14ac:dyDescent="0.15"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</row>
    <row r="56" spans="1:14" ht="13.35" customHeight="1" x14ac:dyDescent="0.15"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</row>
    <row r="57" spans="1:14" ht="13.35" customHeight="1" x14ac:dyDescent="0.15"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</row>
    <row r="58" spans="1:14" ht="13.35" customHeight="1" x14ac:dyDescent="0.15"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</row>
  </sheetData>
  <printOptions horizontalCentered="1" verticalCentered="1"/>
  <pageMargins left="0" right="0" top="0" bottom="0" header="0" footer="0"/>
  <pageSetup paperSize="8" orientation="portrait" r:id="rId1"/>
  <headerFooter scaleWithDoc="0"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Hoja78">
    <tabColor theme="9" tint="0.59999389629810485"/>
  </sheetPr>
  <dimension ref="A4:AC54"/>
  <sheetViews>
    <sheetView showGridLines="0" zoomScaleNormal="100" workbookViewId="0">
      <selection activeCell="N8" sqref="N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29" ht="12.95" customHeight="1" x14ac:dyDescent="0.25">
      <c r="A4" s="235" t="s">
        <v>579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29" ht="12" customHeight="1" x14ac:dyDescent="0.15">
      <c r="A5" s="239" t="s">
        <v>219</v>
      </c>
      <c r="B5" s="232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3"/>
      <c r="P5" s="883"/>
    </row>
    <row r="6" spans="1:29" ht="6" customHeight="1" thickBot="1" x14ac:dyDescent="0.2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P6" s="127"/>
      <c r="Q6" s="125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</row>
    <row r="7" spans="1:29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  <c r="P7" s="127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</row>
    <row r="8" spans="1:29" ht="18" customHeight="1" x14ac:dyDescent="0.15">
      <c r="A8" s="680" t="s">
        <v>87</v>
      </c>
      <c r="B8" s="697">
        <f>SUM(C8:N8)</f>
        <v>2140341.1579999998</v>
      </c>
      <c r="C8" s="697">
        <f>(C9+C10+C11+C12+C13+C17+C18+C19+C20+C21+C22+C23+C24+C25+C26+C27+C28+C29+C32+C33+C34+C35+C36+C37)</f>
        <v>210304</v>
      </c>
      <c r="D8" s="697">
        <f>(D9+D10+D11+D12+D13+D17+D18+D19+D20+D21+D22+D23+D24+D25+D26+D27+D28+D29+D32+D33+D34+D35+D36+D37)</f>
        <v>311735.40000000002</v>
      </c>
      <c r="E8" s="697">
        <f t="shared" ref="E8:N8" si="0">(E9+E10+E11+E12+E13+E17+E18+E19+E20+E21+E22+E23+E24+E25+E26+E27+E28+E29+E32+E33+E34+E35+E36+E37)</f>
        <v>299737</v>
      </c>
      <c r="F8" s="697">
        <f t="shared" si="0"/>
        <v>27347</v>
      </c>
      <c r="G8" s="697">
        <f t="shared" si="0"/>
        <v>35817.057999999997</v>
      </c>
      <c r="H8" s="697">
        <f t="shared" si="0"/>
        <v>21904</v>
      </c>
      <c r="I8" s="697">
        <f t="shared" si="0"/>
        <v>2383.6999999999998</v>
      </c>
      <c r="J8" s="697">
        <f t="shared" si="0"/>
        <v>296</v>
      </c>
      <c r="K8" s="697">
        <f t="shared" si="0"/>
        <v>8663</v>
      </c>
      <c r="L8" s="697">
        <f t="shared" si="0"/>
        <v>73773</v>
      </c>
      <c r="M8" s="697">
        <f t="shared" si="0"/>
        <v>818899</v>
      </c>
      <c r="N8" s="697">
        <f t="shared" si="0"/>
        <v>329482</v>
      </c>
    </row>
    <row r="9" spans="1:29" ht="15.95" customHeight="1" x14ac:dyDescent="0.15">
      <c r="A9" s="148" t="s">
        <v>19</v>
      </c>
      <c r="B9" s="704" t="s">
        <v>221</v>
      </c>
      <c r="C9" s="433">
        <v>0</v>
      </c>
      <c r="D9" s="433">
        <v>0</v>
      </c>
      <c r="E9" s="433">
        <v>0</v>
      </c>
      <c r="F9" s="433">
        <v>0</v>
      </c>
      <c r="G9" s="433">
        <v>0</v>
      </c>
      <c r="H9" s="433">
        <v>0</v>
      </c>
      <c r="I9" s="433">
        <v>0</v>
      </c>
      <c r="J9" s="433">
        <v>0</v>
      </c>
      <c r="K9" s="433">
        <v>0</v>
      </c>
      <c r="L9" s="433">
        <v>0</v>
      </c>
      <c r="M9" s="433">
        <v>0</v>
      </c>
      <c r="N9" s="433">
        <v>0</v>
      </c>
      <c r="O9" s="154"/>
    </row>
    <row r="10" spans="1:29" ht="15.95" customHeight="1" x14ac:dyDescent="0.15">
      <c r="A10" s="148" t="s">
        <v>20</v>
      </c>
      <c r="B10" s="699">
        <f>SUM(C10:N10)</f>
        <v>0</v>
      </c>
      <c r="C10" s="433">
        <v>0</v>
      </c>
      <c r="D10" s="433">
        <v>0</v>
      </c>
      <c r="E10" s="433">
        <v>0</v>
      </c>
      <c r="F10" s="433">
        <v>0</v>
      </c>
      <c r="G10" s="433">
        <v>0</v>
      </c>
      <c r="H10" s="433">
        <v>0</v>
      </c>
      <c r="I10" s="433">
        <v>0</v>
      </c>
      <c r="J10" s="433">
        <v>0</v>
      </c>
      <c r="K10" s="433">
        <v>0</v>
      </c>
      <c r="L10" s="433">
        <v>0</v>
      </c>
      <c r="M10" s="433">
        <v>0</v>
      </c>
      <c r="N10" s="433">
        <v>0</v>
      </c>
    </row>
    <row r="11" spans="1:29" ht="15.95" customHeight="1" x14ac:dyDescent="0.15">
      <c r="A11" s="148" t="s">
        <v>21</v>
      </c>
      <c r="B11" s="704" t="s">
        <v>221</v>
      </c>
      <c r="C11" s="433">
        <v>0</v>
      </c>
      <c r="D11" s="433">
        <v>0</v>
      </c>
      <c r="E11" s="433">
        <v>0</v>
      </c>
      <c r="F11" s="433">
        <v>0</v>
      </c>
      <c r="G11" s="433">
        <v>0</v>
      </c>
      <c r="H11" s="433">
        <v>0</v>
      </c>
      <c r="I11" s="433">
        <v>0</v>
      </c>
      <c r="J11" s="433">
        <v>0</v>
      </c>
      <c r="K11" s="433">
        <v>0</v>
      </c>
      <c r="L11" s="433">
        <v>0</v>
      </c>
      <c r="M11" s="433">
        <v>0</v>
      </c>
      <c r="N11" s="433">
        <v>0</v>
      </c>
    </row>
    <row r="12" spans="1:29" ht="15.95" customHeight="1" x14ac:dyDescent="0.15">
      <c r="A12" s="126" t="s">
        <v>22</v>
      </c>
      <c r="B12" s="699">
        <f>SUM(C12:N12)</f>
        <v>4854</v>
      </c>
      <c r="C12" s="433">
        <v>0</v>
      </c>
      <c r="D12" s="433">
        <v>0</v>
      </c>
      <c r="E12" s="433">
        <v>0</v>
      </c>
      <c r="F12" s="433">
        <v>54</v>
      </c>
      <c r="G12" s="433">
        <v>1174</v>
      </c>
      <c r="H12" s="433">
        <v>1200</v>
      </c>
      <c r="I12" s="433">
        <v>195</v>
      </c>
      <c r="J12" s="433">
        <v>15</v>
      </c>
      <c r="K12" s="433">
        <v>0</v>
      </c>
      <c r="L12" s="433">
        <v>222</v>
      </c>
      <c r="M12" s="433">
        <v>1089</v>
      </c>
      <c r="N12" s="433">
        <v>905</v>
      </c>
    </row>
    <row r="13" spans="1:29" ht="15.95" customHeight="1" x14ac:dyDescent="0.15">
      <c r="A13" s="126" t="s">
        <v>23</v>
      </c>
      <c r="B13" s="704" t="s">
        <v>221</v>
      </c>
      <c r="C13" s="433">
        <v>0</v>
      </c>
      <c r="D13" s="433">
        <v>0</v>
      </c>
      <c r="E13" s="433">
        <v>0</v>
      </c>
      <c r="F13" s="433">
        <v>0</v>
      </c>
      <c r="G13" s="433">
        <v>0</v>
      </c>
      <c r="H13" s="433">
        <v>0</v>
      </c>
      <c r="I13" s="433">
        <v>0</v>
      </c>
      <c r="J13" s="433">
        <v>0</v>
      </c>
      <c r="K13" s="433">
        <v>0</v>
      </c>
      <c r="L13" s="433">
        <v>0</v>
      </c>
      <c r="M13" s="433">
        <v>0</v>
      </c>
      <c r="N13" s="433">
        <v>0</v>
      </c>
    </row>
    <row r="14" spans="1:29" ht="15.95" customHeight="1" x14ac:dyDescent="0.15">
      <c r="A14" s="124" t="s">
        <v>94</v>
      </c>
      <c r="B14" s="704" t="s">
        <v>221</v>
      </c>
      <c r="C14" s="433">
        <v>0</v>
      </c>
      <c r="D14" s="433">
        <v>0</v>
      </c>
      <c r="E14" s="433">
        <v>0</v>
      </c>
      <c r="F14" s="433">
        <v>0</v>
      </c>
      <c r="G14" s="433">
        <v>0</v>
      </c>
      <c r="H14" s="433">
        <v>0</v>
      </c>
      <c r="I14" s="433">
        <v>0</v>
      </c>
      <c r="J14" s="433">
        <v>0</v>
      </c>
      <c r="K14" s="433">
        <v>0</v>
      </c>
      <c r="L14" s="433">
        <v>0</v>
      </c>
      <c r="M14" s="433">
        <v>0</v>
      </c>
      <c r="N14" s="433">
        <v>0</v>
      </c>
    </row>
    <row r="15" spans="1:29" ht="15.95" customHeight="1" x14ac:dyDescent="0.15">
      <c r="A15" s="124" t="s">
        <v>95</v>
      </c>
      <c r="B15" s="704" t="s">
        <v>221</v>
      </c>
      <c r="C15" s="433">
        <v>0</v>
      </c>
      <c r="D15" s="433">
        <v>0</v>
      </c>
      <c r="E15" s="433">
        <v>0</v>
      </c>
      <c r="F15" s="433">
        <v>0</v>
      </c>
      <c r="G15" s="433">
        <v>0</v>
      </c>
      <c r="H15" s="433">
        <v>0</v>
      </c>
      <c r="I15" s="433">
        <v>0</v>
      </c>
      <c r="J15" s="433">
        <v>0</v>
      </c>
      <c r="K15" s="433">
        <v>0</v>
      </c>
      <c r="L15" s="433">
        <v>0</v>
      </c>
      <c r="M15" s="433">
        <v>0</v>
      </c>
      <c r="N15" s="433">
        <v>0</v>
      </c>
    </row>
    <row r="16" spans="1:29" ht="15.95" customHeight="1" x14ac:dyDescent="0.15">
      <c r="A16" s="124" t="s">
        <v>96</v>
      </c>
      <c r="B16" s="704" t="s">
        <v>221</v>
      </c>
      <c r="C16" s="433">
        <v>0</v>
      </c>
      <c r="D16" s="433">
        <v>0</v>
      </c>
      <c r="E16" s="433">
        <v>0</v>
      </c>
      <c r="F16" s="433">
        <v>0</v>
      </c>
      <c r="G16" s="433">
        <v>0</v>
      </c>
      <c r="H16" s="433">
        <v>0</v>
      </c>
      <c r="I16" s="433">
        <v>0</v>
      </c>
      <c r="J16" s="433">
        <v>0</v>
      </c>
      <c r="K16" s="433">
        <v>0</v>
      </c>
      <c r="L16" s="433">
        <v>0</v>
      </c>
      <c r="M16" s="433">
        <v>0</v>
      </c>
      <c r="N16" s="433">
        <v>0</v>
      </c>
    </row>
    <row r="17" spans="1:14" ht="15.95" customHeight="1" x14ac:dyDescent="0.15">
      <c r="A17" s="148" t="s">
        <v>27</v>
      </c>
      <c r="B17" s="704" t="s">
        <v>221</v>
      </c>
      <c r="C17" s="433">
        <v>0</v>
      </c>
      <c r="D17" s="433">
        <v>0</v>
      </c>
      <c r="E17" s="433">
        <v>0</v>
      </c>
      <c r="F17" s="433">
        <v>0</v>
      </c>
      <c r="G17" s="433">
        <v>0</v>
      </c>
      <c r="H17" s="433">
        <v>0</v>
      </c>
      <c r="I17" s="433">
        <v>0</v>
      </c>
      <c r="J17" s="433">
        <v>0</v>
      </c>
      <c r="K17" s="433">
        <v>0</v>
      </c>
      <c r="L17" s="433">
        <v>0</v>
      </c>
      <c r="M17" s="433">
        <v>0</v>
      </c>
      <c r="N17" s="433">
        <v>0</v>
      </c>
    </row>
    <row r="18" spans="1:14" ht="15.95" customHeight="1" x14ac:dyDescent="0.15">
      <c r="A18" s="126" t="s">
        <v>28</v>
      </c>
      <c r="B18" s="704" t="s">
        <v>221</v>
      </c>
      <c r="C18" s="433">
        <v>0</v>
      </c>
      <c r="D18" s="433">
        <v>0</v>
      </c>
      <c r="E18" s="433">
        <v>0</v>
      </c>
      <c r="F18" s="433">
        <v>0</v>
      </c>
      <c r="G18" s="433">
        <v>0</v>
      </c>
      <c r="H18" s="433">
        <v>0</v>
      </c>
      <c r="I18" s="433">
        <v>0</v>
      </c>
      <c r="J18" s="433">
        <v>0</v>
      </c>
      <c r="K18" s="433">
        <v>0</v>
      </c>
      <c r="L18" s="433">
        <v>0</v>
      </c>
      <c r="M18" s="433">
        <v>0</v>
      </c>
      <c r="N18" s="433">
        <v>0</v>
      </c>
    </row>
    <row r="19" spans="1:14" ht="15.95" customHeight="1" x14ac:dyDescent="0.15">
      <c r="A19" s="126" t="s">
        <v>29</v>
      </c>
      <c r="B19" s="699">
        <f t="shared" ref="B19:B33" si="1">SUM(C19:N19)</f>
        <v>16577.7</v>
      </c>
      <c r="C19" s="433">
        <v>0</v>
      </c>
      <c r="D19" s="433">
        <v>0</v>
      </c>
      <c r="E19" s="433">
        <v>0</v>
      </c>
      <c r="F19" s="433">
        <v>5329</v>
      </c>
      <c r="G19" s="433">
        <v>6872</v>
      </c>
      <c r="H19" s="433">
        <v>2097</v>
      </c>
      <c r="I19" s="433">
        <v>2069.6999999999998</v>
      </c>
      <c r="J19" s="433">
        <v>210</v>
      </c>
      <c r="K19" s="433">
        <v>0</v>
      </c>
      <c r="L19" s="433">
        <v>0</v>
      </c>
      <c r="M19" s="433">
        <v>0</v>
      </c>
      <c r="N19" s="433">
        <v>0</v>
      </c>
    </row>
    <row r="20" spans="1:14" ht="15.95" customHeight="1" x14ac:dyDescent="0.15">
      <c r="A20" s="148" t="s">
        <v>30</v>
      </c>
      <c r="B20" s="704" t="s">
        <v>221</v>
      </c>
      <c r="C20" s="433">
        <v>0</v>
      </c>
      <c r="D20" s="433">
        <v>0</v>
      </c>
      <c r="E20" s="433">
        <v>0</v>
      </c>
      <c r="F20" s="433">
        <v>0</v>
      </c>
      <c r="G20" s="433">
        <v>0</v>
      </c>
      <c r="H20" s="433">
        <v>0</v>
      </c>
      <c r="I20" s="433">
        <v>0</v>
      </c>
      <c r="J20" s="433">
        <v>0</v>
      </c>
      <c r="K20" s="433">
        <v>0</v>
      </c>
      <c r="L20" s="433">
        <v>0</v>
      </c>
      <c r="M20" s="433">
        <v>0</v>
      </c>
      <c r="N20" s="433">
        <v>0</v>
      </c>
    </row>
    <row r="21" spans="1:14" ht="15.95" customHeight="1" x14ac:dyDescent="0.15">
      <c r="A21" s="148" t="s">
        <v>31</v>
      </c>
      <c r="B21" s="699">
        <f t="shared" si="1"/>
        <v>2435</v>
      </c>
      <c r="C21" s="433">
        <v>105</v>
      </c>
      <c r="D21" s="433">
        <v>313</v>
      </c>
      <c r="E21" s="433">
        <v>220</v>
      </c>
      <c r="F21" s="433">
        <v>76</v>
      </c>
      <c r="G21" s="433">
        <v>308</v>
      </c>
      <c r="H21" s="433">
        <v>173</v>
      </c>
      <c r="I21" s="433">
        <v>119</v>
      </c>
      <c r="J21" s="433">
        <v>71</v>
      </c>
      <c r="K21" s="433">
        <v>81</v>
      </c>
      <c r="L21" s="433">
        <v>282</v>
      </c>
      <c r="M21" s="433">
        <v>301</v>
      </c>
      <c r="N21" s="433">
        <v>386</v>
      </c>
    </row>
    <row r="22" spans="1:14" ht="15.95" customHeight="1" x14ac:dyDescent="0.15">
      <c r="A22" s="148" t="s">
        <v>32</v>
      </c>
      <c r="B22" s="699">
        <f t="shared" si="1"/>
        <v>107008</v>
      </c>
      <c r="C22" s="433">
        <v>925</v>
      </c>
      <c r="D22" s="433">
        <v>0</v>
      </c>
      <c r="E22" s="433">
        <v>0</v>
      </c>
      <c r="F22" s="433">
        <v>0</v>
      </c>
      <c r="G22" s="433">
        <v>0</v>
      </c>
      <c r="H22" s="433">
        <v>0</v>
      </c>
      <c r="I22" s="433">
        <v>0</v>
      </c>
      <c r="J22" s="433">
        <v>0</v>
      </c>
      <c r="K22" s="433">
        <v>0</v>
      </c>
      <c r="L22" s="433">
        <v>13848</v>
      </c>
      <c r="M22" s="433">
        <v>49574</v>
      </c>
      <c r="N22" s="433">
        <v>42661</v>
      </c>
    </row>
    <row r="23" spans="1:14" ht="15.95" customHeight="1" x14ac:dyDescent="0.15">
      <c r="A23" s="148" t="s">
        <v>33</v>
      </c>
      <c r="B23" s="699">
        <f t="shared" si="1"/>
        <v>71413</v>
      </c>
      <c r="C23" s="433">
        <v>0</v>
      </c>
      <c r="D23" s="433">
        <v>0</v>
      </c>
      <c r="E23" s="433">
        <v>0</v>
      </c>
      <c r="F23" s="433">
        <v>0</v>
      </c>
      <c r="G23" s="433">
        <v>0</v>
      </c>
      <c r="H23" s="433">
        <v>0</v>
      </c>
      <c r="I23" s="433">
        <v>0</v>
      </c>
      <c r="J23" s="433">
        <v>0</v>
      </c>
      <c r="K23" s="433">
        <v>5740</v>
      </c>
      <c r="L23" s="433">
        <v>30590</v>
      </c>
      <c r="M23" s="433">
        <v>30206</v>
      </c>
      <c r="N23" s="433">
        <v>4877</v>
      </c>
    </row>
    <row r="24" spans="1:14" ht="15.95" customHeight="1" x14ac:dyDescent="0.15">
      <c r="A24" s="148" t="s">
        <v>34</v>
      </c>
      <c r="B24" s="699">
        <f t="shared" si="1"/>
        <v>51963.74</v>
      </c>
      <c r="C24" s="433">
        <v>0</v>
      </c>
      <c r="D24" s="433">
        <v>7348</v>
      </c>
      <c r="E24" s="433">
        <v>4039</v>
      </c>
      <c r="F24" s="433">
        <v>2140</v>
      </c>
      <c r="G24" s="433">
        <v>12993.74</v>
      </c>
      <c r="H24" s="433">
        <v>18327</v>
      </c>
      <c r="I24" s="433">
        <v>0</v>
      </c>
      <c r="J24" s="433">
        <v>0</v>
      </c>
      <c r="K24" s="433">
        <v>426</v>
      </c>
      <c r="L24" s="433">
        <v>345</v>
      </c>
      <c r="M24" s="433">
        <v>198</v>
      </c>
      <c r="N24" s="433">
        <v>6147</v>
      </c>
    </row>
    <row r="25" spans="1:14" ht="15.95" customHeight="1" x14ac:dyDescent="0.15">
      <c r="A25" s="126" t="s">
        <v>35</v>
      </c>
      <c r="B25" s="699">
        <f t="shared" si="1"/>
        <v>68485</v>
      </c>
      <c r="C25" s="433">
        <v>17706</v>
      </c>
      <c r="D25" s="433">
        <v>21168</v>
      </c>
      <c r="E25" s="433">
        <v>20014</v>
      </c>
      <c r="F25" s="433">
        <v>0</v>
      </c>
      <c r="G25" s="433">
        <v>0</v>
      </c>
      <c r="H25" s="433">
        <v>0</v>
      </c>
      <c r="I25" s="433">
        <v>0</v>
      </c>
      <c r="J25" s="433">
        <v>0</v>
      </c>
      <c r="K25" s="433">
        <v>0</v>
      </c>
      <c r="L25" s="433">
        <v>0</v>
      </c>
      <c r="M25" s="433">
        <v>0</v>
      </c>
      <c r="N25" s="433">
        <v>9597</v>
      </c>
    </row>
    <row r="26" spans="1:14" ht="15.95" customHeight="1" x14ac:dyDescent="0.15">
      <c r="A26" s="148" t="s">
        <v>36</v>
      </c>
      <c r="B26" s="699">
        <f t="shared" si="1"/>
        <v>26351</v>
      </c>
      <c r="C26" s="433">
        <v>1610</v>
      </c>
      <c r="D26" s="433">
        <v>80</v>
      </c>
      <c r="E26" s="433">
        <v>1247</v>
      </c>
      <c r="F26" s="433">
        <v>1378</v>
      </c>
      <c r="G26" s="433">
        <v>0</v>
      </c>
      <c r="H26" s="433">
        <v>0</v>
      </c>
      <c r="I26" s="433">
        <v>0</v>
      </c>
      <c r="J26" s="433">
        <v>0</v>
      </c>
      <c r="K26" s="433">
        <v>1414</v>
      </c>
      <c r="L26" s="433">
        <v>498</v>
      </c>
      <c r="M26" s="433">
        <v>11122</v>
      </c>
      <c r="N26" s="433">
        <v>9002</v>
      </c>
    </row>
    <row r="27" spans="1:14" ht="15.95" customHeight="1" x14ac:dyDescent="0.15">
      <c r="A27" s="148" t="s">
        <v>37</v>
      </c>
      <c r="B27" s="699">
        <f t="shared" si="1"/>
        <v>38738</v>
      </c>
      <c r="C27" s="433">
        <v>0</v>
      </c>
      <c r="D27" s="433">
        <v>0</v>
      </c>
      <c r="E27" s="433">
        <v>0</v>
      </c>
      <c r="F27" s="433">
        <v>0</v>
      </c>
      <c r="G27" s="433">
        <v>0</v>
      </c>
      <c r="H27" s="433">
        <v>0</v>
      </c>
      <c r="I27" s="433">
        <v>0</v>
      </c>
      <c r="J27" s="433">
        <v>0</v>
      </c>
      <c r="K27" s="433">
        <v>0</v>
      </c>
      <c r="L27" s="433">
        <v>26188</v>
      </c>
      <c r="M27" s="433">
        <v>12550</v>
      </c>
      <c r="N27" s="433">
        <v>0</v>
      </c>
    </row>
    <row r="28" spans="1:14" ht="15.95" customHeight="1" x14ac:dyDescent="0.15">
      <c r="A28" s="148" t="s">
        <v>38</v>
      </c>
      <c r="B28" s="699">
        <f t="shared" si="1"/>
        <v>63250</v>
      </c>
      <c r="C28" s="433">
        <v>3670</v>
      </c>
      <c r="D28" s="433">
        <v>3884</v>
      </c>
      <c r="E28" s="433">
        <v>13409</v>
      </c>
      <c r="F28" s="433">
        <v>16233</v>
      </c>
      <c r="G28" s="433">
        <v>13968</v>
      </c>
      <c r="H28" s="433">
        <v>107</v>
      </c>
      <c r="I28" s="433">
        <v>0</v>
      </c>
      <c r="J28" s="433">
        <v>0</v>
      </c>
      <c r="K28" s="433">
        <v>1002</v>
      </c>
      <c r="L28" s="433">
        <v>1800</v>
      </c>
      <c r="M28" s="433">
        <v>2690</v>
      </c>
      <c r="N28" s="433">
        <v>6487</v>
      </c>
    </row>
    <row r="29" spans="1:14" ht="15.95" customHeight="1" x14ac:dyDescent="0.15">
      <c r="A29" s="126" t="s">
        <v>39</v>
      </c>
      <c r="B29" s="699">
        <f t="shared" si="1"/>
        <v>37550.718000000001</v>
      </c>
      <c r="C29" s="433">
        <v>4328</v>
      </c>
      <c r="D29" s="433">
        <v>12642.4</v>
      </c>
      <c r="E29" s="433">
        <v>9213</v>
      </c>
      <c r="F29" s="433">
        <v>2137</v>
      </c>
      <c r="G29" s="433">
        <v>501.31799999999998</v>
      </c>
      <c r="H29" s="433">
        <v>0</v>
      </c>
      <c r="I29" s="433">
        <v>0</v>
      </c>
      <c r="J29" s="433">
        <v>0</v>
      </c>
      <c r="K29" s="433">
        <v>0</v>
      </c>
      <c r="L29" s="433">
        <v>0</v>
      </c>
      <c r="M29" s="433">
        <v>1149</v>
      </c>
      <c r="N29" s="433">
        <v>7580</v>
      </c>
    </row>
    <row r="30" spans="1:14" ht="15.95" customHeight="1" x14ac:dyDescent="0.15">
      <c r="A30" s="124" t="s">
        <v>97</v>
      </c>
      <c r="B30" s="699">
        <f t="shared" si="1"/>
        <v>29208.400000000001</v>
      </c>
      <c r="C30" s="433">
        <v>1918</v>
      </c>
      <c r="D30" s="433">
        <v>9782.4</v>
      </c>
      <c r="E30" s="433">
        <v>7080</v>
      </c>
      <c r="F30" s="433">
        <v>1699</v>
      </c>
      <c r="G30" s="433">
        <v>0</v>
      </c>
      <c r="H30" s="433">
        <v>0</v>
      </c>
      <c r="I30" s="433">
        <v>0</v>
      </c>
      <c r="J30" s="433">
        <v>0</v>
      </c>
      <c r="K30" s="433">
        <v>0</v>
      </c>
      <c r="L30" s="433">
        <v>0</v>
      </c>
      <c r="M30" s="433">
        <v>1149</v>
      </c>
      <c r="N30" s="433">
        <v>7580</v>
      </c>
    </row>
    <row r="31" spans="1:14" ht="15.95" customHeight="1" x14ac:dyDescent="0.15">
      <c r="A31" s="124" t="s">
        <v>98</v>
      </c>
      <c r="B31" s="699">
        <f t="shared" si="1"/>
        <v>8342.3179999999993</v>
      </c>
      <c r="C31" s="433">
        <v>2410</v>
      </c>
      <c r="D31" s="433">
        <v>2860</v>
      </c>
      <c r="E31" s="433">
        <v>2133</v>
      </c>
      <c r="F31" s="433">
        <v>438</v>
      </c>
      <c r="G31" s="433">
        <v>501.31799999999998</v>
      </c>
      <c r="H31" s="433">
        <v>0</v>
      </c>
      <c r="I31" s="433">
        <v>0</v>
      </c>
      <c r="J31" s="433">
        <v>0</v>
      </c>
      <c r="K31" s="433">
        <v>0</v>
      </c>
      <c r="L31" s="433">
        <v>0</v>
      </c>
      <c r="M31" s="433">
        <v>0</v>
      </c>
      <c r="N31" s="433">
        <v>0</v>
      </c>
    </row>
    <row r="32" spans="1:14" ht="15.95" customHeight="1" x14ac:dyDescent="0.15">
      <c r="A32" s="148" t="s">
        <v>42</v>
      </c>
      <c r="B32" s="699">
        <f t="shared" si="1"/>
        <v>353945</v>
      </c>
      <c r="C32" s="433">
        <v>106300</v>
      </c>
      <c r="D32" s="433">
        <v>36300</v>
      </c>
      <c r="E32" s="433">
        <v>1525</v>
      </c>
      <c r="F32" s="433">
        <v>0</v>
      </c>
      <c r="G32" s="433">
        <v>0</v>
      </c>
      <c r="H32" s="433">
        <v>0</v>
      </c>
      <c r="I32" s="433">
        <v>0</v>
      </c>
      <c r="J32" s="433">
        <v>0</v>
      </c>
      <c r="K32" s="433">
        <v>0</v>
      </c>
      <c r="L32" s="433">
        <v>0</v>
      </c>
      <c r="M32" s="433">
        <v>93620</v>
      </c>
      <c r="N32" s="433">
        <v>116200</v>
      </c>
    </row>
    <row r="33" spans="1:14" ht="15.95" customHeight="1" x14ac:dyDescent="0.15">
      <c r="A33" s="148" t="s">
        <v>43</v>
      </c>
      <c r="B33" s="699">
        <f t="shared" si="1"/>
        <v>1297770</v>
      </c>
      <c r="C33" s="433">
        <v>75660</v>
      </c>
      <c r="D33" s="433">
        <v>230000</v>
      </c>
      <c r="E33" s="433">
        <v>250070</v>
      </c>
      <c r="F33" s="433">
        <v>0</v>
      </c>
      <c r="G33" s="433">
        <v>0</v>
      </c>
      <c r="H33" s="433">
        <v>0</v>
      </c>
      <c r="I33" s="433">
        <v>0</v>
      </c>
      <c r="J33" s="433">
        <v>0</v>
      </c>
      <c r="K33" s="433">
        <v>0</v>
      </c>
      <c r="L33" s="433">
        <v>0</v>
      </c>
      <c r="M33" s="433">
        <v>616400</v>
      </c>
      <c r="N33" s="433">
        <v>125640</v>
      </c>
    </row>
    <row r="34" spans="1:14" ht="15.95" customHeight="1" x14ac:dyDescent="0.15">
      <c r="A34" s="126" t="s">
        <v>44</v>
      </c>
      <c r="B34" s="704" t="s">
        <v>221</v>
      </c>
      <c r="C34" s="433">
        <v>0</v>
      </c>
      <c r="D34" s="433">
        <v>0</v>
      </c>
      <c r="E34" s="433">
        <v>0</v>
      </c>
      <c r="F34" s="433">
        <v>0</v>
      </c>
      <c r="G34" s="433">
        <v>0</v>
      </c>
      <c r="H34" s="433">
        <v>0</v>
      </c>
      <c r="I34" s="433">
        <v>0</v>
      </c>
      <c r="J34" s="433">
        <v>0</v>
      </c>
      <c r="K34" s="433">
        <v>0</v>
      </c>
      <c r="L34" s="433">
        <v>0</v>
      </c>
      <c r="M34" s="433">
        <v>0</v>
      </c>
      <c r="N34" s="433">
        <v>0</v>
      </c>
    </row>
    <row r="35" spans="1:14" ht="15.95" customHeight="1" x14ac:dyDescent="0.15">
      <c r="A35" s="126" t="s">
        <v>45</v>
      </c>
      <c r="B35" s="704" t="s">
        <v>221</v>
      </c>
      <c r="C35" s="433">
        <v>0</v>
      </c>
      <c r="D35" s="433">
        <v>0</v>
      </c>
      <c r="E35" s="433">
        <v>0</v>
      </c>
      <c r="F35" s="433">
        <v>0</v>
      </c>
      <c r="G35" s="433">
        <v>0</v>
      </c>
      <c r="H35" s="433">
        <v>0</v>
      </c>
      <c r="I35" s="433">
        <v>0</v>
      </c>
      <c r="J35" s="433">
        <v>0</v>
      </c>
      <c r="K35" s="433">
        <v>0</v>
      </c>
      <c r="L35" s="433">
        <v>0</v>
      </c>
      <c r="M35" s="433">
        <v>0</v>
      </c>
      <c r="N35" s="433">
        <v>0</v>
      </c>
    </row>
    <row r="36" spans="1:14" ht="15.95" customHeight="1" x14ac:dyDescent="0.15">
      <c r="A36" s="126" t="s">
        <v>46</v>
      </c>
      <c r="B36" s="704" t="s">
        <v>221</v>
      </c>
      <c r="C36" s="433">
        <v>0</v>
      </c>
      <c r="D36" s="433">
        <v>0</v>
      </c>
      <c r="E36" s="433">
        <v>0</v>
      </c>
      <c r="F36" s="433">
        <v>0</v>
      </c>
      <c r="G36" s="433">
        <v>0</v>
      </c>
      <c r="H36" s="433">
        <v>0</v>
      </c>
      <c r="I36" s="433">
        <v>0</v>
      </c>
      <c r="J36" s="433">
        <v>0</v>
      </c>
      <c r="K36" s="433">
        <v>0</v>
      </c>
      <c r="L36" s="433">
        <v>0</v>
      </c>
      <c r="M36" s="433">
        <v>0</v>
      </c>
      <c r="N36" s="433">
        <v>0</v>
      </c>
    </row>
    <row r="37" spans="1:14" ht="15.95" customHeight="1" thickBot="1" x14ac:dyDescent="0.2">
      <c r="A37" s="150" t="s">
        <v>47</v>
      </c>
      <c r="B37" s="705" t="s">
        <v>221</v>
      </c>
      <c r="C37" s="434">
        <v>0</v>
      </c>
      <c r="D37" s="434">
        <v>0</v>
      </c>
      <c r="E37" s="434">
        <v>0</v>
      </c>
      <c r="F37" s="434">
        <v>0</v>
      </c>
      <c r="G37" s="434">
        <v>0</v>
      </c>
      <c r="H37" s="434">
        <v>0</v>
      </c>
      <c r="I37" s="434">
        <v>0</v>
      </c>
      <c r="J37" s="434">
        <v>0</v>
      </c>
      <c r="K37" s="434">
        <v>0</v>
      </c>
      <c r="L37" s="434">
        <v>0</v>
      </c>
      <c r="M37" s="434">
        <v>0</v>
      </c>
      <c r="N37" s="434">
        <v>0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  <row r="49" spans="1:1" ht="13.35" customHeight="1" x14ac:dyDescent="0.15">
      <c r="A49" s="70"/>
    </row>
    <row r="50" spans="1:1" ht="13.35" customHeight="1" x14ac:dyDescent="0.15">
      <c r="A50" s="70"/>
    </row>
    <row r="51" spans="1:1" ht="13.35" customHeight="1" x14ac:dyDescent="0.15">
      <c r="A51" s="70"/>
    </row>
    <row r="52" spans="1:1" ht="13.35" customHeight="1" x14ac:dyDescent="0.15">
      <c r="A52" s="70"/>
    </row>
    <row r="53" spans="1:1" ht="13.35" customHeight="1" x14ac:dyDescent="0.15">
      <c r="A53" s="70"/>
    </row>
    <row r="54" spans="1:1" ht="13.35" customHeight="1" x14ac:dyDescent="0.15">
      <c r="A54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Hoja79">
    <tabColor theme="9" tint="0.59999389629810485"/>
  </sheetPr>
  <dimension ref="A4:P48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475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9" t="s">
        <v>218</v>
      </c>
      <c r="B5" s="232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3"/>
      <c r="P5" s="883"/>
    </row>
    <row r="6" spans="1:16" ht="6" customHeight="1" thickBo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</row>
    <row r="8" spans="1:16" ht="18" customHeight="1" x14ac:dyDescent="0.15">
      <c r="A8" s="680" t="s">
        <v>87</v>
      </c>
      <c r="B8" s="697">
        <f>SUM(C8:N8)</f>
        <v>4466.3716061790037</v>
      </c>
      <c r="C8" s="697">
        <f>(C9+C10+C11+C12+C13+C17+C18+C19+C20+C21+C22+C23+C24+C25+C26+C27+C28+C29+C32+C33+C34+C35+C36+C37)</f>
        <v>434.55659301000003</v>
      </c>
      <c r="D8" s="697">
        <f t="shared" ref="D8:N8" si="0">(D9+D10+D11+D12+D13+D17+D18+D19+D20+D21+D22+D23+D24+D25+D26+D27+D28+D29+D32+D33+D34+D35+D36+D37)</f>
        <v>632.25735413999996</v>
      </c>
      <c r="E8" s="697">
        <f t="shared" si="0"/>
        <v>587.90014199999996</v>
      </c>
      <c r="F8" s="697">
        <f t="shared" si="0"/>
        <v>47.207493599999999</v>
      </c>
      <c r="G8" s="697">
        <f t="shared" si="0"/>
        <v>65.636229999999998</v>
      </c>
      <c r="H8" s="697">
        <f t="shared" si="0"/>
        <v>42.32202809999999</v>
      </c>
      <c r="I8" s="697">
        <f t="shared" si="0"/>
        <v>4.2171764000000005</v>
      </c>
      <c r="J8" s="697">
        <f t="shared" si="0"/>
        <v>0.63436208000000005</v>
      </c>
      <c r="K8" s="697">
        <f t="shared" si="0"/>
        <v>25.406674600000002</v>
      </c>
      <c r="L8" s="697">
        <f t="shared" si="0"/>
        <v>198.355885</v>
      </c>
      <c r="M8" s="697">
        <f t="shared" si="0"/>
        <v>1735.3696696</v>
      </c>
      <c r="N8" s="697">
        <f t="shared" si="0"/>
        <v>692.5079976490041</v>
      </c>
    </row>
    <row r="9" spans="1:16" ht="15.95" customHeight="1" x14ac:dyDescent="0.15">
      <c r="A9" s="148" t="s">
        <v>19</v>
      </c>
      <c r="B9" s="706" t="s">
        <v>221</v>
      </c>
      <c r="C9" s="248">
        <v>0</v>
      </c>
      <c r="D9" s="248">
        <v>0</v>
      </c>
      <c r="E9" s="248">
        <v>0</v>
      </c>
      <c r="F9" s="248">
        <v>0</v>
      </c>
      <c r="G9" s="248">
        <v>0</v>
      </c>
      <c r="H9" s="248">
        <v>0</v>
      </c>
      <c r="I9" s="248">
        <v>0</v>
      </c>
      <c r="J9" s="248">
        <v>0</v>
      </c>
      <c r="K9" s="248">
        <v>0</v>
      </c>
      <c r="L9" s="248">
        <v>0</v>
      </c>
      <c r="M9" s="248">
        <v>0</v>
      </c>
      <c r="N9" s="248">
        <v>0</v>
      </c>
      <c r="O9" s="154"/>
    </row>
    <row r="10" spans="1:16" ht="15.95" customHeight="1" x14ac:dyDescent="0.15">
      <c r="A10" s="148" t="s">
        <v>20</v>
      </c>
      <c r="B10" s="706">
        <f>SUM(C10:N10)</f>
        <v>0</v>
      </c>
      <c r="C10" s="248">
        <v>0</v>
      </c>
      <c r="D10" s="248">
        <v>0</v>
      </c>
      <c r="E10" s="248">
        <v>0</v>
      </c>
      <c r="F10" s="248">
        <v>0</v>
      </c>
      <c r="G10" s="248">
        <v>0</v>
      </c>
      <c r="H10" s="248">
        <v>0</v>
      </c>
      <c r="I10" s="248">
        <v>0</v>
      </c>
      <c r="J10" s="248">
        <v>0</v>
      </c>
      <c r="K10" s="248">
        <v>0</v>
      </c>
      <c r="L10" s="248">
        <v>0</v>
      </c>
      <c r="M10" s="248">
        <v>0</v>
      </c>
      <c r="N10" s="248">
        <v>0</v>
      </c>
    </row>
    <row r="11" spans="1:16" ht="15.95" customHeight="1" x14ac:dyDescent="0.15">
      <c r="A11" s="148" t="s">
        <v>21</v>
      </c>
      <c r="B11" s="706" t="s">
        <v>221</v>
      </c>
      <c r="C11" s="248">
        <v>0</v>
      </c>
      <c r="D11" s="248">
        <v>0</v>
      </c>
      <c r="E11" s="248">
        <v>0</v>
      </c>
      <c r="F11" s="248">
        <v>0</v>
      </c>
      <c r="G11" s="248">
        <v>0</v>
      </c>
      <c r="H11" s="248">
        <v>0</v>
      </c>
      <c r="I11" s="248">
        <v>0</v>
      </c>
      <c r="J11" s="248">
        <v>0</v>
      </c>
      <c r="K11" s="248">
        <v>0</v>
      </c>
      <c r="L11" s="248">
        <v>0</v>
      </c>
      <c r="M11" s="248">
        <v>0</v>
      </c>
      <c r="N11" s="248">
        <v>0</v>
      </c>
    </row>
    <row r="12" spans="1:16" ht="15.95" customHeight="1" x14ac:dyDescent="0.15">
      <c r="A12" s="126" t="s">
        <v>22</v>
      </c>
      <c r="B12" s="684">
        <f>SUM(C12:N12)</f>
        <v>16.731060899999999</v>
      </c>
      <c r="C12" s="248">
        <v>0</v>
      </c>
      <c r="D12" s="248">
        <v>0</v>
      </c>
      <c r="E12" s="248">
        <v>0</v>
      </c>
      <c r="F12" s="248">
        <v>0.17280000000000001</v>
      </c>
      <c r="G12" s="248">
        <v>3.7823859999999998</v>
      </c>
      <c r="H12" s="248">
        <v>4.0798280999999994</v>
      </c>
      <c r="I12" s="248">
        <v>0.66613639999999996</v>
      </c>
      <c r="J12" s="248">
        <v>5.1299999999999998E-2</v>
      </c>
      <c r="K12" s="248">
        <v>0</v>
      </c>
      <c r="L12" s="248">
        <v>0.71797040000000001</v>
      </c>
      <c r="M12" s="248">
        <v>3.76389</v>
      </c>
      <c r="N12" s="248">
        <v>3.49675</v>
      </c>
    </row>
    <row r="13" spans="1:16" ht="15.95" customHeight="1" x14ac:dyDescent="0.15">
      <c r="A13" s="126" t="s">
        <v>23</v>
      </c>
      <c r="B13" s="706" t="s">
        <v>221</v>
      </c>
      <c r="C13" s="248">
        <v>0</v>
      </c>
      <c r="D13" s="248">
        <v>0</v>
      </c>
      <c r="E13" s="248">
        <v>0</v>
      </c>
      <c r="F13" s="248">
        <v>0</v>
      </c>
      <c r="G13" s="248">
        <v>0</v>
      </c>
      <c r="H13" s="248">
        <v>0</v>
      </c>
      <c r="I13" s="248">
        <v>0</v>
      </c>
      <c r="J13" s="248">
        <v>0</v>
      </c>
      <c r="K13" s="248">
        <v>0</v>
      </c>
      <c r="L13" s="248">
        <v>0</v>
      </c>
      <c r="M13" s="248">
        <v>0</v>
      </c>
      <c r="N13" s="248">
        <v>0</v>
      </c>
    </row>
    <row r="14" spans="1:16" ht="15.95" customHeight="1" x14ac:dyDescent="0.15">
      <c r="A14" s="124" t="s">
        <v>94</v>
      </c>
      <c r="B14" s="706" t="s">
        <v>221</v>
      </c>
      <c r="C14" s="248">
        <v>0</v>
      </c>
      <c r="D14" s="248">
        <v>0</v>
      </c>
      <c r="E14" s="248">
        <v>0</v>
      </c>
      <c r="F14" s="248">
        <v>0</v>
      </c>
      <c r="G14" s="248">
        <v>0</v>
      </c>
      <c r="H14" s="248">
        <v>0</v>
      </c>
      <c r="I14" s="248">
        <v>0</v>
      </c>
      <c r="J14" s="248">
        <v>0</v>
      </c>
      <c r="K14" s="248">
        <v>0</v>
      </c>
      <c r="L14" s="248">
        <v>0</v>
      </c>
      <c r="M14" s="248">
        <v>0</v>
      </c>
      <c r="N14" s="248">
        <v>0</v>
      </c>
    </row>
    <row r="15" spans="1:16" ht="15.95" customHeight="1" x14ac:dyDescent="0.15">
      <c r="A15" s="124" t="s">
        <v>95</v>
      </c>
      <c r="B15" s="706" t="s">
        <v>221</v>
      </c>
      <c r="C15" s="248">
        <v>0</v>
      </c>
      <c r="D15" s="248">
        <v>0</v>
      </c>
      <c r="E15" s="248">
        <v>0</v>
      </c>
      <c r="F15" s="248">
        <v>0</v>
      </c>
      <c r="G15" s="248">
        <v>0</v>
      </c>
      <c r="H15" s="248">
        <v>0</v>
      </c>
      <c r="I15" s="248">
        <v>0</v>
      </c>
      <c r="J15" s="248">
        <v>0</v>
      </c>
      <c r="K15" s="248">
        <v>0</v>
      </c>
      <c r="L15" s="248">
        <v>0</v>
      </c>
      <c r="M15" s="248">
        <v>0</v>
      </c>
      <c r="N15" s="248">
        <v>0</v>
      </c>
    </row>
    <row r="16" spans="1:16" ht="15.95" customHeight="1" x14ac:dyDescent="0.15">
      <c r="A16" s="124" t="s">
        <v>96</v>
      </c>
      <c r="B16" s="706" t="s">
        <v>221</v>
      </c>
      <c r="C16" s="248">
        <v>0</v>
      </c>
      <c r="D16" s="248">
        <v>0</v>
      </c>
      <c r="E16" s="248">
        <v>0</v>
      </c>
      <c r="F16" s="248">
        <v>0</v>
      </c>
      <c r="G16" s="248">
        <v>0</v>
      </c>
      <c r="H16" s="248">
        <v>0</v>
      </c>
      <c r="I16" s="248">
        <v>0</v>
      </c>
      <c r="J16" s="248">
        <v>0</v>
      </c>
      <c r="K16" s="248">
        <v>0</v>
      </c>
      <c r="L16" s="248">
        <v>0</v>
      </c>
      <c r="M16" s="248">
        <v>0</v>
      </c>
      <c r="N16" s="248">
        <v>0</v>
      </c>
    </row>
    <row r="17" spans="1:14" ht="15.95" customHeight="1" x14ac:dyDescent="0.15">
      <c r="A17" s="148" t="s">
        <v>27</v>
      </c>
      <c r="B17" s="706" t="s">
        <v>221</v>
      </c>
      <c r="C17" s="248">
        <v>0</v>
      </c>
      <c r="D17" s="248">
        <v>0</v>
      </c>
      <c r="E17" s="248">
        <v>0</v>
      </c>
      <c r="F17" s="248">
        <v>0</v>
      </c>
      <c r="G17" s="248">
        <v>0</v>
      </c>
      <c r="H17" s="248">
        <v>0</v>
      </c>
      <c r="I17" s="248">
        <v>0</v>
      </c>
      <c r="J17" s="248">
        <v>0</v>
      </c>
      <c r="K17" s="248">
        <v>0</v>
      </c>
      <c r="L17" s="248">
        <v>0</v>
      </c>
      <c r="M17" s="248">
        <v>0</v>
      </c>
      <c r="N17" s="248">
        <v>0</v>
      </c>
    </row>
    <row r="18" spans="1:14" ht="15.95" customHeight="1" x14ac:dyDescent="0.15">
      <c r="A18" s="126" t="s">
        <v>28</v>
      </c>
      <c r="B18" s="706" t="s">
        <v>221</v>
      </c>
      <c r="C18" s="248">
        <v>0</v>
      </c>
      <c r="D18" s="248">
        <v>0</v>
      </c>
      <c r="E18" s="248">
        <v>0</v>
      </c>
      <c r="F18" s="248">
        <v>0</v>
      </c>
      <c r="G18" s="248">
        <v>0</v>
      </c>
      <c r="H18" s="248">
        <v>0</v>
      </c>
      <c r="I18" s="248">
        <v>0</v>
      </c>
      <c r="J18" s="248">
        <v>0</v>
      </c>
      <c r="K18" s="248">
        <v>0</v>
      </c>
      <c r="L18" s="248">
        <v>0</v>
      </c>
      <c r="M18" s="248">
        <v>0</v>
      </c>
      <c r="N18" s="248">
        <v>0</v>
      </c>
    </row>
    <row r="19" spans="1:14" ht="15.95" customHeight="1" x14ac:dyDescent="0.15">
      <c r="A19" s="126" t="s">
        <v>29</v>
      </c>
      <c r="B19" s="684">
        <f>SUM(C19:N19)</f>
        <v>27.547696999999999</v>
      </c>
      <c r="C19" s="248">
        <v>0</v>
      </c>
      <c r="D19" s="248">
        <v>0</v>
      </c>
      <c r="E19" s="248">
        <v>0</v>
      </c>
      <c r="F19" s="248">
        <v>9.5436270000000007</v>
      </c>
      <c r="G19" s="248">
        <v>10.764900000000001</v>
      </c>
      <c r="H19" s="248">
        <v>3.53145</v>
      </c>
      <c r="I19" s="248">
        <v>3.2830400000000002</v>
      </c>
      <c r="J19" s="248">
        <v>0.42468</v>
      </c>
      <c r="K19" s="248">
        <v>0</v>
      </c>
      <c r="L19" s="248">
        <v>0</v>
      </c>
      <c r="M19" s="248">
        <v>0</v>
      </c>
      <c r="N19" s="248">
        <v>0</v>
      </c>
    </row>
    <row r="20" spans="1:14" ht="15.95" customHeight="1" x14ac:dyDescent="0.15">
      <c r="A20" s="148" t="s">
        <v>30</v>
      </c>
      <c r="B20" s="706" t="s">
        <v>221</v>
      </c>
      <c r="C20" s="248">
        <v>0</v>
      </c>
      <c r="D20" s="248">
        <v>0</v>
      </c>
      <c r="E20" s="248">
        <v>0</v>
      </c>
      <c r="F20" s="248">
        <v>0</v>
      </c>
      <c r="G20" s="248">
        <v>0</v>
      </c>
      <c r="H20" s="248">
        <v>0</v>
      </c>
      <c r="I20" s="248">
        <v>0</v>
      </c>
      <c r="J20" s="248">
        <v>0</v>
      </c>
      <c r="K20" s="248">
        <v>0</v>
      </c>
      <c r="L20" s="248">
        <v>0</v>
      </c>
      <c r="M20" s="248">
        <v>0</v>
      </c>
      <c r="N20" s="248">
        <v>0</v>
      </c>
    </row>
    <row r="21" spans="1:14" ht="15.95" customHeight="1" x14ac:dyDescent="0.15">
      <c r="A21" s="148" t="s">
        <v>31</v>
      </c>
      <c r="B21" s="684">
        <f t="shared" ref="B21:B33" si="1">SUM(C21:N21)</f>
        <v>5.6456702793599991</v>
      </c>
      <c r="C21" s="248">
        <v>0.25265376000000001</v>
      </c>
      <c r="D21" s="248">
        <v>0.73350879999999996</v>
      </c>
      <c r="E21" s="248">
        <v>0.50256000000000001</v>
      </c>
      <c r="F21" s="248">
        <v>0.1736</v>
      </c>
      <c r="G21" s="248">
        <v>0.80700000000000005</v>
      </c>
      <c r="H21" s="248">
        <v>0.38579999999999998</v>
      </c>
      <c r="I21" s="248">
        <v>0.26800000000000002</v>
      </c>
      <c r="J21" s="248">
        <v>0.15838208000000001</v>
      </c>
      <c r="K21" s="248">
        <v>0.17300960000000001</v>
      </c>
      <c r="L21" s="248">
        <v>0.68297099999999999</v>
      </c>
      <c r="M21" s="248">
        <v>0.74936000000000003</v>
      </c>
      <c r="N21" s="248">
        <v>0.75882503936000001</v>
      </c>
    </row>
    <row r="22" spans="1:14" ht="15.95" customHeight="1" x14ac:dyDescent="0.15">
      <c r="A22" s="148" t="s">
        <v>32</v>
      </c>
      <c r="B22" s="684">
        <f t="shared" si="1"/>
        <v>209.04712999999998</v>
      </c>
      <c r="C22" s="248">
        <v>2.1671</v>
      </c>
      <c r="D22" s="248">
        <v>0</v>
      </c>
      <c r="E22" s="248">
        <v>0</v>
      </c>
      <c r="F22" s="248">
        <v>0</v>
      </c>
      <c r="G22" s="248">
        <v>0</v>
      </c>
      <c r="H22" s="248">
        <v>0</v>
      </c>
      <c r="I22" s="248">
        <v>0</v>
      </c>
      <c r="J22" s="248">
        <v>0</v>
      </c>
      <c r="K22" s="248">
        <v>0</v>
      </c>
      <c r="L22" s="248">
        <v>27.581399999999999</v>
      </c>
      <c r="M22" s="248">
        <v>97.123679999999993</v>
      </c>
      <c r="N22" s="248">
        <v>82.174949999999995</v>
      </c>
    </row>
    <row r="23" spans="1:14" ht="15.95" customHeight="1" x14ac:dyDescent="0.15">
      <c r="A23" s="148" t="s">
        <v>33</v>
      </c>
      <c r="B23" s="684">
        <f t="shared" si="1"/>
        <v>203.87913839999999</v>
      </c>
      <c r="C23" s="248">
        <v>0</v>
      </c>
      <c r="D23" s="248">
        <v>0</v>
      </c>
      <c r="E23" s="248">
        <v>0</v>
      </c>
      <c r="F23" s="248">
        <v>0</v>
      </c>
      <c r="G23" s="248">
        <v>0</v>
      </c>
      <c r="H23" s="248">
        <v>0</v>
      </c>
      <c r="I23" s="248">
        <v>0</v>
      </c>
      <c r="J23" s="248">
        <v>0</v>
      </c>
      <c r="K23" s="248">
        <v>19.346040000000002</v>
      </c>
      <c r="L23" s="248">
        <v>90.001497600000008</v>
      </c>
      <c r="M23" s="248">
        <v>82.794247199999987</v>
      </c>
      <c r="N23" s="248">
        <v>11.7373536</v>
      </c>
    </row>
    <row r="24" spans="1:14" ht="15.95" customHeight="1" x14ac:dyDescent="0.15">
      <c r="A24" s="148" t="s">
        <v>34</v>
      </c>
      <c r="B24" s="684">
        <f t="shared" si="1"/>
        <v>95.287864999999996</v>
      </c>
      <c r="C24" s="248">
        <v>0</v>
      </c>
      <c r="D24" s="248">
        <v>13.456899999999999</v>
      </c>
      <c r="E24" s="248">
        <v>8.0423100000000005</v>
      </c>
      <c r="F24" s="248">
        <v>3.6632099999999999</v>
      </c>
      <c r="G24" s="248">
        <v>23.745799999999999</v>
      </c>
      <c r="H24" s="248">
        <v>34.040999999999997</v>
      </c>
      <c r="I24" s="248">
        <v>0</v>
      </c>
      <c r="J24" s="248">
        <v>0</v>
      </c>
      <c r="K24" s="248">
        <v>0.79064500000000004</v>
      </c>
      <c r="L24" s="248">
        <v>0.61309999999999998</v>
      </c>
      <c r="M24" s="248">
        <v>0.31090000000000001</v>
      </c>
      <c r="N24" s="248">
        <v>10.624000000000001</v>
      </c>
    </row>
    <row r="25" spans="1:14" ht="15.95" customHeight="1" x14ac:dyDescent="0.15">
      <c r="A25" s="126" t="s">
        <v>35</v>
      </c>
      <c r="B25" s="684">
        <f t="shared" si="1"/>
        <v>135.08259999999996</v>
      </c>
      <c r="C25" s="248">
        <v>34.907359999999997</v>
      </c>
      <c r="D25" s="248">
        <v>41.673179999999995</v>
      </c>
      <c r="E25" s="248">
        <v>39.540079999999996</v>
      </c>
      <c r="F25" s="248">
        <v>0</v>
      </c>
      <c r="G25" s="248">
        <v>0</v>
      </c>
      <c r="H25" s="248">
        <v>0</v>
      </c>
      <c r="I25" s="248">
        <v>0</v>
      </c>
      <c r="J25" s="248">
        <v>0</v>
      </c>
      <c r="K25" s="248">
        <v>0</v>
      </c>
      <c r="L25" s="248">
        <v>0</v>
      </c>
      <c r="M25" s="248">
        <v>0</v>
      </c>
      <c r="N25" s="248">
        <v>18.961979999999997</v>
      </c>
    </row>
    <row r="26" spans="1:14" ht="15.95" customHeight="1" x14ac:dyDescent="0.15">
      <c r="A26" s="148" t="s">
        <v>36</v>
      </c>
      <c r="B26" s="684">
        <f t="shared" si="1"/>
        <v>55.948596799644164</v>
      </c>
      <c r="C26" s="248">
        <v>2.7014892499999998</v>
      </c>
      <c r="D26" s="248">
        <v>0.11603094</v>
      </c>
      <c r="E26" s="248">
        <v>1.9181820000000001</v>
      </c>
      <c r="F26" s="248">
        <v>2.7418065999999999</v>
      </c>
      <c r="G26" s="248">
        <v>0</v>
      </c>
      <c r="H26" s="248">
        <v>0</v>
      </c>
      <c r="I26" s="248">
        <v>0</v>
      </c>
      <c r="J26" s="248">
        <v>0</v>
      </c>
      <c r="K26" s="248">
        <v>3.2456800000000001</v>
      </c>
      <c r="L26" s="248">
        <v>1.386625</v>
      </c>
      <c r="M26" s="248">
        <v>25.128640000000001</v>
      </c>
      <c r="N26" s="248">
        <v>18.710143009644163</v>
      </c>
    </row>
    <row r="27" spans="1:14" ht="15.95" customHeight="1" x14ac:dyDescent="0.15">
      <c r="A27" s="148" t="s">
        <v>37</v>
      </c>
      <c r="B27" s="684">
        <f t="shared" si="1"/>
        <v>108.114521</v>
      </c>
      <c r="C27" s="248">
        <v>0</v>
      </c>
      <c r="D27" s="248">
        <v>0</v>
      </c>
      <c r="E27" s="248">
        <v>0</v>
      </c>
      <c r="F27" s="248">
        <v>0</v>
      </c>
      <c r="G27" s="248">
        <v>0</v>
      </c>
      <c r="H27" s="248">
        <v>0</v>
      </c>
      <c r="I27" s="248">
        <v>0</v>
      </c>
      <c r="J27" s="248">
        <v>0</v>
      </c>
      <c r="K27" s="248">
        <v>0</v>
      </c>
      <c r="L27" s="248">
        <v>74.130521000000002</v>
      </c>
      <c r="M27" s="248">
        <v>33.984000000000002</v>
      </c>
      <c r="N27" s="248">
        <v>0</v>
      </c>
    </row>
    <row r="28" spans="1:14" ht="15.95" customHeight="1" x14ac:dyDescent="0.15">
      <c r="A28" s="148" t="s">
        <v>38</v>
      </c>
      <c r="B28" s="684">
        <f t="shared" si="1"/>
        <v>110.58165000000001</v>
      </c>
      <c r="C28" s="248">
        <v>5.9467499999999998</v>
      </c>
      <c r="D28" s="248">
        <v>6.2928000000000006</v>
      </c>
      <c r="E28" s="248">
        <v>21.839850000000002</v>
      </c>
      <c r="F28" s="248">
        <v>27.06165</v>
      </c>
      <c r="G28" s="248">
        <v>25.650449999999999</v>
      </c>
      <c r="H28" s="248">
        <v>0.28394999999999998</v>
      </c>
      <c r="I28" s="248">
        <v>0</v>
      </c>
      <c r="J28" s="248">
        <v>0</v>
      </c>
      <c r="K28" s="248">
        <v>1.8512999999999999</v>
      </c>
      <c r="L28" s="248">
        <v>3.2418</v>
      </c>
      <c r="M28" s="248">
        <v>5.1236999999999995</v>
      </c>
      <c r="N28" s="248">
        <v>13.289399999999999</v>
      </c>
    </row>
    <row r="29" spans="1:14" ht="15.95" customHeight="1" x14ac:dyDescent="0.15">
      <c r="A29" s="126" t="s">
        <v>39</v>
      </c>
      <c r="B29" s="684">
        <f t="shared" si="1"/>
        <v>72.868802400000007</v>
      </c>
      <c r="C29" s="248">
        <v>8.32498</v>
      </c>
      <c r="D29" s="248">
        <v>24.519014400000003</v>
      </c>
      <c r="E29" s="248">
        <v>17.8078</v>
      </c>
      <c r="F29" s="248">
        <v>3.8508</v>
      </c>
      <c r="G29" s="248">
        <v>0.88569399999999998</v>
      </c>
      <c r="H29" s="248">
        <v>0</v>
      </c>
      <c r="I29" s="248">
        <v>0</v>
      </c>
      <c r="J29" s="248">
        <v>0</v>
      </c>
      <c r="K29" s="248">
        <v>0</v>
      </c>
      <c r="L29" s="248">
        <v>0</v>
      </c>
      <c r="M29" s="248">
        <v>2.0600139999999998</v>
      </c>
      <c r="N29" s="248">
        <v>15.420500000000001</v>
      </c>
    </row>
    <row r="30" spans="1:14" ht="15.95" customHeight="1" x14ac:dyDescent="0.15">
      <c r="A30" s="124" t="s">
        <v>97</v>
      </c>
      <c r="B30" s="684">
        <f t="shared" si="1"/>
        <v>58.338453999999999</v>
      </c>
      <c r="C30" s="248">
        <v>4.0237400000000001</v>
      </c>
      <c r="D30" s="248">
        <v>19.642700000000001</v>
      </c>
      <c r="E30" s="248">
        <v>14.0648</v>
      </c>
      <c r="F30" s="248">
        <v>3.1267</v>
      </c>
      <c r="G30" s="248">
        <v>0</v>
      </c>
      <c r="H30" s="248">
        <v>0</v>
      </c>
      <c r="I30" s="248">
        <v>0</v>
      </c>
      <c r="J30" s="248">
        <v>0</v>
      </c>
      <c r="K30" s="248">
        <v>0</v>
      </c>
      <c r="L30" s="248">
        <v>0</v>
      </c>
      <c r="M30" s="248">
        <v>2.0600139999999998</v>
      </c>
      <c r="N30" s="248">
        <v>15.420500000000001</v>
      </c>
    </row>
    <row r="31" spans="1:14" ht="15.95" customHeight="1" x14ac:dyDescent="0.15">
      <c r="A31" s="124" t="s">
        <v>98</v>
      </c>
      <c r="B31" s="684">
        <f t="shared" si="1"/>
        <v>14.530348400000001</v>
      </c>
      <c r="C31" s="248">
        <v>4.30124</v>
      </c>
      <c r="D31" s="248">
        <v>4.8763144</v>
      </c>
      <c r="E31" s="248">
        <v>3.7429999999999999</v>
      </c>
      <c r="F31" s="248">
        <v>0.72409999999999997</v>
      </c>
      <c r="G31" s="248">
        <v>0.88569399999999998</v>
      </c>
      <c r="H31" s="248">
        <v>0</v>
      </c>
      <c r="I31" s="248">
        <v>0</v>
      </c>
      <c r="J31" s="248">
        <v>0</v>
      </c>
      <c r="K31" s="248">
        <v>0</v>
      </c>
      <c r="L31" s="248">
        <v>0</v>
      </c>
      <c r="M31" s="248">
        <v>0</v>
      </c>
      <c r="N31" s="248">
        <v>0</v>
      </c>
    </row>
    <row r="32" spans="1:14" ht="15.95" customHeight="1" x14ac:dyDescent="0.15">
      <c r="A32" s="148" t="s">
        <v>42</v>
      </c>
      <c r="B32" s="684">
        <f t="shared" si="1"/>
        <v>709.4208744</v>
      </c>
      <c r="C32" s="248">
        <v>226.39176</v>
      </c>
      <c r="D32" s="248">
        <v>65.862719999999996</v>
      </c>
      <c r="E32" s="248">
        <v>2.7669600000000001</v>
      </c>
      <c r="F32" s="248">
        <v>0</v>
      </c>
      <c r="G32" s="248">
        <v>0</v>
      </c>
      <c r="H32" s="248">
        <v>0</v>
      </c>
      <c r="I32" s="248">
        <v>0</v>
      </c>
      <c r="J32" s="248">
        <v>0</v>
      </c>
      <c r="K32" s="248">
        <v>0</v>
      </c>
      <c r="L32" s="248">
        <v>0</v>
      </c>
      <c r="M32" s="248">
        <v>175.98273839999996</v>
      </c>
      <c r="N32" s="248">
        <v>238.41669600000003</v>
      </c>
    </row>
    <row r="33" spans="1:14" ht="15.95" customHeight="1" x14ac:dyDescent="0.15">
      <c r="A33" s="148" t="s">
        <v>43</v>
      </c>
      <c r="B33" s="684">
        <f t="shared" si="1"/>
        <v>2716.2159999999999</v>
      </c>
      <c r="C33" s="248">
        <v>153.86449999999999</v>
      </c>
      <c r="D33" s="248">
        <v>479.60320000000002</v>
      </c>
      <c r="E33" s="248">
        <v>495.48239999999998</v>
      </c>
      <c r="F33" s="248">
        <v>0</v>
      </c>
      <c r="G33" s="248">
        <v>0</v>
      </c>
      <c r="H33" s="248">
        <v>0</v>
      </c>
      <c r="I33" s="248">
        <v>0</v>
      </c>
      <c r="J33" s="248">
        <v>0</v>
      </c>
      <c r="K33" s="248">
        <v>0</v>
      </c>
      <c r="L33" s="248">
        <v>0</v>
      </c>
      <c r="M33" s="248">
        <v>1308.3485000000001</v>
      </c>
      <c r="N33" s="248">
        <v>278.91739999999993</v>
      </c>
    </row>
    <row r="34" spans="1:14" ht="15.95" customHeight="1" x14ac:dyDescent="0.15">
      <c r="A34" s="126" t="s">
        <v>44</v>
      </c>
      <c r="B34" s="706" t="s">
        <v>221</v>
      </c>
      <c r="C34" s="248">
        <v>0</v>
      </c>
      <c r="D34" s="248">
        <v>0</v>
      </c>
      <c r="E34" s="248">
        <v>0</v>
      </c>
      <c r="F34" s="248">
        <v>0</v>
      </c>
      <c r="G34" s="248">
        <v>0</v>
      </c>
      <c r="H34" s="248">
        <v>0</v>
      </c>
      <c r="I34" s="248">
        <v>0</v>
      </c>
      <c r="J34" s="248">
        <v>0</v>
      </c>
      <c r="K34" s="248">
        <v>0</v>
      </c>
      <c r="L34" s="248">
        <v>0</v>
      </c>
      <c r="M34" s="248">
        <v>0</v>
      </c>
      <c r="N34" s="248">
        <v>0</v>
      </c>
    </row>
    <row r="35" spans="1:14" ht="15.95" customHeight="1" x14ac:dyDescent="0.15">
      <c r="A35" s="126" t="s">
        <v>45</v>
      </c>
      <c r="B35" s="706" t="s">
        <v>221</v>
      </c>
      <c r="C35" s="248">
        <v>0</v>
      </c>
      <c r="D35" s="248">
        <v>0</v>
      </c>
      <c r="E35" s="248">
        <v>0</v>
      </c>
      <c r="F35" s="248">
        <v>0</v>
      </c>
      <c r="G35" s="248">
        <v>0</v>
      </c>
      <c r="H35" s="248">
        <v>0</v>
      </c>
      <c r="I35" s="248">
        <v>0</v>
      </c>
      <c r="J35" s="248">
        <v>0</v>
      </c>
      <c r="K35" s="248">
        <v>0</v>
      </c>
      <c r="L35" s="248">
        <v>0</v>
      </c>
      <c r="M35" s="248">
        <v>0</v>
      </c>
      <c r="N35" s="248">
        <v>0</v>
      </c>
    </row>
    <row r="36" spans="1:14" ht="15.95" customHeight="1" x14ac:dyDescent="0.15">
      <c r="A36" s="126" t="s">
        <v>46</v>
      </c>
      <c r="B36" s="706" t="s">
        <v>221</v>
      </c>
      <c r="C36" s="248">
        <v>0</v>
      </c>
      <c r="D36" s="248">
        <v>0</v>
      </c>
      <c r="E36" s="248">
        <v>0</v>
      </c>
      <c r="F36" s="248">
        <v>0</v>
      </c>
      <c r="G36" s="248">
        <v>0</v>
      </c>
      <c r="H36" s="248">
        <v>0</v>
      </c>
      <c r="I36" s="248">
        <v>0</v>
      </c>
      <c r="J36" s="248">
        <v>0</v>
      </c>
      <c r="K36" s="248">
        <v>0</v>
      </c>
      <c r="L36" s="248">
        <v>0</v>
      </c>
      <c r="M36" s="248">
        <v>0</v>
      </c>
      <c r="N36" s="248">
        <v>0</v>
      </c>
    </row>
    <row r="37" spans="1:14" ht="15.95" customHeight="1" thickBot="1" x14ac:dyDescent="0.2">
      <c r="A37" s="150" t="s">
        <v>47</v>
      </c>
      <c r="B37" s="707" t="s">
        <v>221</v>
      </c>
      <c r="C37" s="249">
        <v>0</v>
      </c>
      <c r="D37" s="249">
        <v>0</v>
      </c>
      <c r="E37" s="249">
        <v>0</v>
      </c>
      <c r="F37" s="249">
        <v>0</v>
      </c>
      <c r="G37" s="249">
        <v>0</v>
      </c>
      <c r="H37" s="249">
        <v>0</v>
      </c>
      <c r="I37" s="249">
        <v>0</v>
      </c>
      <c r="J37" s="249">
        <v>0</v>
      </c>
      <c r="K37" s="249">
        <v>0</v>
      </c>
      <c r="L37" s="249">
        <v>0</v>
      </c>
      <c r="M37" s="249">
        <v>0</v>
      </c>
      <c r="N37" s="249">
        <v>0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Hoja80">
    <tabColor theme="9" tint="0.59999389629810485"/>
  </sheetPr>
  <dimension ref="A4:P48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476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8" t="s">
        <v>403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/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</row>
    <row r="8" spans="1:16" ht="18" customHeight="1" x14ac:dyDescent="0.15">
      <c r="A8" s="680" t="s">
        <v>87</v>
      </c>
      <c r="B8" s="708">
        <f>'C-78'!B8/'C-77'!B8*1000</f>
        <v>2.086756865598248</v>
      </c>
      <c r="C8" s="708">
        <f>'C-78'!C8/'C-77'!C8*1000</f>
        <v>2.0663258569023895</v>
      </c>
      <c r="D8" s="708">
        <f>'C-78'!D8/'C-77'!D8*1000</f>
        <v>2.0281859363421666</v>
      </c>
      <c r="E8" s="708">
        <f>'C-78'!E8/'C-77'!E8*1000</f>
        <v>1.9613866222721921</v>
      </c>
      <c r="F8" s="708">
        <f>'C-78'!F8/'C-77'!F8*1000</f>
        <v>1.7262403042381249</v>
      </c>
      <c r="G8" s="708">
        <f>'C-78'!G8/'C-77'!G8*1000</f>
        <v>1.8325410758192369</v>
      </c>
      <c r="H8" s="708">
        <f>'C-78'!H8/'C-77'!H8*1000</f>
        <v>1.9321597927319205</v>
      </c>
      <c r="I8" s="708">
        <f>'C-78'!I8/'C-77'!I8*1000</f>
        <v>1.7691724629777241</v>
      </c>
      <c r="J8" s="708">
        <f>'C-78'!J8/'C-77'!J8*1000</f>
        <v>2.1431151351351354</v>
      </c>
      <c r="K8" s="708">
        <f>'C-78'!K8/'C-77'!K8*1000</f>
        <v>2.9327801685328412</v>
      </c>
      <c r="L8" s="708">
        <f>'C-78'!L8/'C-77'!L8*1000</f>
        <v>2.6887328019736216</v>
      </c>
      <c r="M8" s="708">
        <f>'C-78'!M8/'C-77'!M8*1000</f>
        <v>2.1191498214065474</v>
      </c>
      <c r="N8" s="708">
        <f>'C-78'!N8/'C-77'!N8*1000</f>
        <v>2.1018082858820941</v>
      </c>
    </row>
    <row r="9" spans="1:16" ht="15.95" customHeight="1" x14ac:dyDescent="0.15">
      <c r="A9" s="148" t="s">
        <v>19</v>
      </c>
      <c r="B9" s="678" t="s">
        <v>73</v>
      </c>
      <c r="C9" s="246" t="s">
        <v>73</v>
      </c>
      <c r="D9" s="246" t="s">
        <v>73</v>
      </c>
      <c r="E9" s="246" t="s">
        <v>73</v>
      </c>
      <c r="F9" s="246" t="s">
        <v>73</v>
      </c>
      <c r="G9" s="246" t="s">
        <v>73</v>
      </c>
      <c r="H9" s="246" t="s">
        <v>73</v>
      </c>
      <c r="I9" s="246" t="s">
        <v>73</v>
      </c>
      <c r="J9" s="246" t="s">
        <v>73</v>
      </c>
      <c r="K9" s="246" t="s">
        <v>73</v>
      </c>
      <c r="L9" s="246" t="s">
        <v>73</v>
      </c>
      <c r="M9" s="246" t="s">
        <v>73</v>
      </c>
      <c r="N9" s="246" t="s">
        <v>73</v>
      </c>
      <c r="O9" s="154"/>
    </row>
    <row r="10" spans="1:16" ht="15.95" customHeight="1" x14ac:dyDescent="0.15">
      <c r="A10" s="148" t="s">
        <v>20</v>
      </c>
      <c r="B10" s="678" t="s">
        <v>73</v>
      </c>
      <c r="C10" s="246" t="s">
        <v>73</v>
      </c>
      <c r="D10" s="246" t="s">
        <v>73</v>
      </c>
      <c r="E10" s="246" t="s">
        <v>73</v>
      </c>
      <c r="F10" s="246" t="s">
        <v>73</v>
      </c>
      <c r="G10" s="246" t="s">
        <v>73</v>
      </c>
      <c r="H10" s="246" t="s">
        <v>73</v>
      </c>
      <c r="I10" s="246" t="s">
        <v>73</v>
      </c>
      <c r="J10" s="246" t="s">
        <v>73</v>
      </c>
      <c r="K10" s="246" t="s">
        <v>73</v>
      </c>
      <c r="L10" s="246" t="s">
        <v>73</v>
      </c>
      <c r="M10" s="246" t="s">
        <v>73</v>
      </c>
      <c r="N10" s="246" t="s">
        <v>73</v>
      </c>
    </row>
    <row r="11" spans="1:16" ht="15.95" customHeight="1" x14ac:dyDescent="0.15">
      <c r="A11" s="148" t="s">
        <v>21</v>
      </c>
      <c r="B11" s="678" t="s">
        <v>73</v>
      </c>
      <c r="C11" s="246" t="s">
        <v>73</v>
      </c>
      <c r="D11" s="246" t="s">
        <v>73</v>
      </c>
      <c r="E11" s="246" t="s">
        <v>73</v>
      </c>
      <c r="F11" s="246" t="s">
        <v>73</v>
      </c>
      <c r="G11" s="246" t="s">
        <v>73</v>
      </c>
      <c r="H11" s="246" t="s">
        <v>73</v>
      </c>
      <c r="I11" s="246" t="s">
        <v>73</v>
      </c>
      <c r="J11" s="246" t="s">
        <v>73</v>
      </c>
      <c r="K11" s="246" t="s">
        <v>73</v>
      </c>
      <c r="L11" s="246" t="s">
        <v>73</v>
      </c>
      <c r="M11" s="246" t="s">
        <v>73</v>
      </c>
      <c r="N11" s="246" t="s">
        <v>73</v>
      </c>
    </row>
    <row r="12" spans="1:16" ht="15.95" customHeight="1" x14ac:dyDescent="0.15">
      <c r="A12" s="126" t="s">
        <v>22</v>
      </c>
      <c r="B12" s="678">
        <f>'C-78'!B12/'C-77'!B12*1000</f>
        <v>3.4468605067985165</v>
      </c>
      <c r="C12" s="246" t="s">
        <v>73</v>
      </c>
      <c r="D12" s="246" t="s">
        <v>73</v>
      </c>
      <c r="E12" s="246" t="s">
        <v>73</v>
      </c>
      <c r="F12" s="246">
        <f>'C-78'!F12/'C-77'!F12*1000</f>
        <v>3.2</v>
      </c>
      <c r="G12" s="246">
        <f>'C-78'!G12/'C-77'!G12*1000</f>
        <v>3.2217938671209536</v>
      </c>
      <c r="H12" s="246">
        <f>'C-78'!H12/'C-77'!H12*1000</f>
        <v>3.3998567499999992</v>
      </c>
      <c r="I12" s="246">
        <f>'C-78'!I12/'C-77'!I12*1000</f>
        <v>3.4160841025641022</v>
      </c>
      <c r="J12" s="246">
        <f>'C-78'!J12/'C-77'!J12*1000</f>
        <v>3.42</v>
      </c>
      <c r="K12" s="246" t="s">
        <v>73</v>
      </c>
      <c r="L12" s="246">
        <f>'C-78'!L12/'C-77'!L12*1000</f>
        <v>3.2341009009009007</v>
      </c>
      <c r="M12" s="246">
        <f>'C-78'!M12/'C-77'!M12*1000</f>
        <v>3.4562809917355368</v>
      </c>
      <c r="N12" s="246">
        <f>'C-78'!N12/'C-77'!N12*1000</f>
        <v>3.8638121546961326</v>
      </c>
    </row>
    <row r="13" spans="1:16" ht="15.95" customHeight="1" x14ac:dyDescent="0.15">
      <c r="A13" s="126" t="s">
        <v>23</v>
      </c>
      <c r="B13" s="678" t="s">
        <v>73</v>
      </c>
      <c r="C13" s="246" t="s">
        <v>73</v>
      </c>
      <c r="D13" s="246" t="s">
        <v>73</v>
      </c>
      <c r="E13" s="246" t="s">
        <v>73</v>
      </c>
      <c r="F13" s="246" t="s">
        <v>73</v>
      </c>
      <c r="G13" s="246" t="s">
        <v>73</v>
      </c>
      <c r="H13" s="246" t="s">
        <v>73</v>
      </c>
      <c r="I13" s="246" t="s">
        <v>73</v>
      </c>
      <c r="J13" s="246" t="s">
        <v>73</v>
      </c>
      <c r="K13" s="246" t="s">
        <v>73</v>
      </c>
      <c r="L13" s="246" t="s">
        <v>73</v>
      </c>
      <c r="M13" s="246" t="s">
        <v>73</v>
      </c>
      <c r="N13" s="246" t="s">
        <v>73</v>
      </c>
    </row>
    <row r="14" spans="1:16" ht="15.95" customHeight="1" x14ac:dyDescent="0.15">
      <c r="A14" s="124" t="s">
        <v>94</v>
      </c>
      <c r="B14" s="678" t="s">
        <v>73</v>
      </c>
      <c r="C14" s="246" t="s">
        <v>73</v>
      </c>
      <c r="D14" s="246" t="s">
        <v>73</v>
      </c>
      <c r="E14" s="246" t="s">
        <v>73</v>
      </c>
      <c r="F14" s="246" t="s">
        <v>73</v>
      </c>
      <c r="G14" s="246" t="s">
        <v>73</v>
      </c>
      <c r="H14" s="246" t="s">
        <v>73</v>
      </c>
      <c r="I14" s="246" t="s">
        <v>73</v>
      </c>
      <c r="J14" s="246" t="s">
        <v>73</v>
      </c>
      <c r="K14" s="246" t="s">
        <v>73</v>
      </c>
      <c r="L14" s="246" t="s">
        <v>73</v>
      </c>
      <c r="M14" s="246" t="s">
        <v>73</v>
      </c>
      <c r="N14" s="246" t="s">
        <v>73</v>
      </c>
    </row>
    <row r="15" spans="1:16" ht="15.95" customHeight="1" x14ac:dyDescent="0.15">
      <c r="A15" s="124" t="s">
        <v>95</v>
      </c>
      <c r="B15" s="678" t="s">
        <v>73</v>
      </c>
      <c r="C15" s="246" t="s">
        <v>73</v>
      </c>
      <c r="D15" s="246" t="s">
        <v>73</v>
      </c>
      <c r="E15" s="246" t="s">
        <v>73</v>
      </c>
      <c r="F15" s="246" t="s">
        <v>73</v>
      </c>
      <c r="G15" s="246" t="s">
        <v>73</v>
      </c>
      <c r="H15" s="246" t="s">
        <v>73</v>
      </c>
      <c r="I15" s="246" t="s">
        <v>73</v>
      </c>
      <c r="J15" s="246" t="s">
        <v>73</v>
      </c>
      <c r="K15" s="246" t="s">
        <v>73</v>
      </c>
      <c r="L15" s="246" t="s">
        <v>73</v>
      </c>
      <c r="M15" s="246" t="s">
        <v>73</v>
      </c>
      <c r="N15" s="246" t="s">
        <v>73</v>
      </c>
    </row>
    <row r="16" spans="1:16" ht="15.95" customHeight="1" x14ac:dyDescent="0.15">
      <c r="A16" s="124" t="s">
        <v>96</v>
      </c>
      <c r="B16" s="678" t="s">
        <v>73</v>
      </c>
      <c r="C16" s="246" t="s">
        <v>73</v>
      </c>
      <c r="D16" s="246" t="s">
        <v>73</v>
      </c>
      <c r="E16" s="246" t="s">
        <v>73</v>
      </c>
      <c r="F16" s="246" t="s">
        <v>73</v>
      </c>
      <c r="G16" s="246" t="s">
        <v>73</v>
      </c>
      <c r="H16" s="246" t="s">
        <v>73</v>
      </c>
      <c r="I16" s="246" t="s">
        <v>73</v>
      </c>
      <c r="J16" s="246" t="s">
        <v>73</v>
      </c>
      <c r="K16" s="246" t="s">
        <v>73</v>
      </c>
      <c r="L16" s="246" t="s">
        <v>73</v>
      </c>
      <c r="M16" s="246" t="s">
        <v>73</v>
      </c>
      <c r="N16" s="246" t="s">
        <v>73</v>
      </c>
    </row>
    <row r="17" spans="1:14" ht="15.95" customHeight="1" x14ac:dyDescent="0.15">
      <c r="A17" s="148" t="s">
        <v>27</v>
      </c>
      <c r="B17" s="678" t="s">
        <v>73</v>
      </c>
      <c r="C17" s="246" t="s">
        <v>73</v>
      </c>
      <c r="D17" s="246" t="s">
        <v>73</v>
      </c>
      <c r="E17" s="246" t="s">
        <v>73</v>
      </c>
      <c r="F17" s="246" t="s">
        <v>73</v>
      </c>
      <c r="G17" s="246" t="s">
        <v>73</v>
      </c>
      <c r="H17" s="246" t="s">
        <v>73</v>
      </c>
      <c r="I17" s="246" t="s">
        <v>73</v>
      </c>
      <c r="J17" s="246" t="s">
        <v>73</v>
      </c>
      <c r="K17" s="246" t="s">
        <v>73</v>
      </c>
      <c r="L17" s="246" t="s">
        <v>73</v>
      </c>
      <c r="M17" s="246" t="s">
        <v>73</v>
      </c>
      <c r="N17" s="246" t="s">
        <v>73</v>
      </c>
    </row>
    <row r="18" spans="1:14" ht="15.95" customHeight="1" x14ac:dyDescent="0.15">
      <c r="A18" s="126" t="s">
        <v>28</v>
      </c>
      <c r="B18" s="678" t="s">
        <v>73</v>
      </c>
      <c r="C18" s="246" t="s">
        <v>73</v>
      </c>
      <c r="D18" s="246" t="s">
        <v>73</v>
      </c>
      <c r="E18" s="246" t="s">
        <v>73</v>
      </c>
      <c r="F18" s="246" t="s">
        <v>73</v>
      </c>
      <c r="G18" s="246" t="s">
        <v>73</v>
      </c>
      <c r="H18" s="246" t="s">
        <v>73</v>
      </c>
      <c r="I18" s="246" t="s">
        <v>73</v>
      </c>
      <c r="J18" s="246" t="s">
        <v>73</v>
      </c>
      <c r="K18" s="246" t="s">
        <v>73</v>
      </c>
      <c r="L18" s="246" t="s">
        <v>73</v>
      </c>
      <c r="M18" s="246" t="s">
        <v>73</v>
      </c>
      <c r="N18" s="246" t="s">
        <v>73</v>
      </c>
    </row>
    <row r="19" spans="1:14" ht="15.95" customHeight="1" x14ac:dyDescent="0.15">
      <c r="A19" s="126" t="s">
        <v>29</v>
      </c>
      <c r="B19" s="678">
        <f>'C-78'!B19/'C-77'!B19*1000</f>
        <v>1.6617321461963963</v>
      </c>
      <c r="C19" s="246" t="s">
        <v>73</v>
      </c>
      <c r="D19" s="246" t="s">
        <v>73</v>
      </c>
      <c r="E19" s="246" t="s">
        <v>73</v>
      </c>
      <c r="F19" s="246">
        <f>'C-78'!F19/'C-77'!F19*1000</f>
        <v>1.7908851566898105</v>
      </c>
      <c r="G19" s="246">
        <f>'C-78'!G19/'C-77'!G19*1000</f>
        <v>1.5664871944121073</v>
      </c>
      <c r="H19" s="246">
        <f>'C-78'!H19/'C-77'!H19*1000</f>
        <v>1.6840486409155937</v>
      </c>
      <c r="I19" s="246">
        <f>'C-78'!I19/'C-77'!I19*1000</f>
        <v>1.5862395516258398</v>
      </c>
      <c r="J19" s="246" t="s">
        <v>73</v>
      </c>
      <c r="K19" s="246" t="s">
        <v>73</v>
      </c>
      <c r="L19" s="246" t="s">
        <v>73</v>
      </c>
      <c r="M19" s="246" t="s">
        <v>73</v>
      </c>
      <c r="N19" s="246" t="s">
        <v>73</v>
      </c>
    </row>
    <row r="20" spans="1:14" ht="15.95" customHeight="1" x14ac:dyDescent="0.15">
      <c r="A20" s="148" t="s">
        <v>30</v>
      </c>
      <c r="B20" s="678" t="s">
        <v>73</v>
      </c>
      <c r="C20" s="246" t="s">
        <v>73</v>
      </c>
      <c r="D20" s="246" t="s">
        <v>73</v>
      </c>
      <c r="E20" s="246" t="s">
        <v>73</v>
      </c>
      <c r="F20" s="246" t="s">
        <v>73</v>
      </c>
      <c r="G20" s="246" t="s">
        <v>73</v>
      </c>
      <c r="H20" s="246" t="s">
        <v>73</v>
      </c>
      <c r="I20" s="246" t="s">
        <v>73</v>
      </c>
      <c r="J20" s="246" t="s">
        <v>73</v>
      </c>
      <c r="K20" s="246" t="s">
        <v>73</v>
      </c>
      <c r="L20" s="246" t="s">
        <v>73</v>
      </c>
      <c r="M20" s="246" t="s">
        <v>73</v>
      </c>
      <c r="N20" s="246" t="s">
        <v>73</v>
      </c>
    </row>
    <row r="21" spans="1:14" ht="15.95" customHeight="1" x14ac:dyDescent="0.15">
      <c r="A21" s="148" t="s">
        <v>31</v>
      </c>
      <c r="B21" s="678">
        <f>'C-78'!B21/'C-77'!B21*1000</f>
        <v>2.3185504227351124</v>
      </c>
      <c r="C21" s="246">
        <f>'C-78'!C21/'C-77'!C21*1000</f>
        <v>2.4062262857142858</v>
      </c>
      <c r="D21" s="246">
        <f>'C-78'!D21/'C-77'!D21*1000</f>
        <v>2.3434785942492011</v>
      </c>
      <c r="E21" s="246">
        <f>'C-78'!E21/'C-77'!E21*1000</f>
        <v>2.2843636363636364</v>
      </c>
      <c r="F21" s="246">
        <f>'C-78'!F21/'C-77'!F21*1000</f>
        <v>2.2842105263157895</v>
      </c>
      <c r="G21" s="246">
        <f>'C-78'!G21/'C-77'!G21*1000</f>
        <v>2.6201298701298703</v>
      </c>
      <c r="H21" s="246">
        <f>'C-78'!H21/'C-77'!H21*1000</f>
        <v>2.2300578034682079</v>
      </c>
      <c r="I21" s="246">
        <f>'C-78'!I21/'C-77'!I21*1000</f>
        <v>2.2521008403361344</v>
      </c>
      <c r="J21" s="246">
        <f>'C-78'!J21/'C-77'!J21*1000</f>
        <v>2.2307335211267607</v>
      </c>
      <c r="K21" s="246">
        <f>'C-78'!K21/'C-77'!K21*1000</f>
        <v>2.135920987654321</v>
      </c>
      <c r="L21" s="246">
        <f>'C-78'!L21/'C-77'!L21*1000</f>
        <v>2.4218829787234042</v>
      </c>
      <c r="M21" s="246">
        <f>'C-78'!M21/'C-77'!M21*1000</f>
        <v>2.4895681063122925</v>
      </c>
      <c r="N21" s="246">
        <f>'C-78'!N21/'C-77'!N21*1000</f>
        <v>1.9658679776165802</v>
      </c>
    </row>
    <row r="22" spans="1:14" ht="15.95" customHeight="1" x14ac:dyDescent="0.15">
      <c r="A22" s="148" t="s">
        <v>32</v>
      </c>
      <c r="B22" s="678">
        <f>'C-78'!B22/'C-77'!B22*1000</f>
        <v>1.9535654343600475</v>
      </c>
      <c r="C22" s="246" t="s">
        <v>73</v>
      </c>
      <c r="D22" s="246" t="s">
        <v>73</v>
      </c>
      <c r="E22" s="246" t="s">
        <v>73</v>
      </c>
      <c r="F22" s="246" t="s">
        <v>73</v>
      </c>
      <c r="G22" s="246" t="s">
        <v>73</v>
      </c>
      <c r="H22" s="246" t="s">
        <v>73</v>
      </c>
      <c r="I22" s="246" t="s">
        <v>73</v>
      </c>
      <c r="J22" s="246" t="s">
        <v>73</v>
      </c>
      <c r="K22" s="246" t="s">
        <v>73</v>
      </c>
      <c r="L22" s="246">
        <f>'C-78'!L22/'C-77'!L22*1000</f>
        <v>1.9917244367417677</v>
      </c>
      <c r="M22" s="246">
        <f>'C-78'!M22/'C-77'!M22*1000</f>
        <v>1.9591656916932263</v>
      </c>
      <c r="N22" s="246">
        <f>'C-78'!N22/'C-77'!N22*1000</f>
        <v>1.9262312182086683</v>
      </c>
    </row>
    <row r="23" spans="1:14" ht="15.95" customHeight="1" x14ac:dyDescent="0.15">
      <c r="A23" s="148" t="s">
        <v>33</v>
      </c>
      <c r="B23" s="678">
        <f>'C-78'!B23/'C-77'!B23*1000</f>
        <v>2.8549303124081051</v>
      </c>
      <c r="C23" s="246" t="s">
        <v>73</v>
      </c>
      <c r="D23" s="246" t="s">
        <v>73</v>
      </c>
      <c r="E23" s="246" t="s">
        <v>73</v>
      </c>
      <c r="F23" s="246" t="s">
        <v>73</v>
      </c>
      <c r="G23" s="246" t="s">
        <v>73</v>
      </c>
      <c r="H23" s="246" t="s">
        <v>73</v>
      </c>
      <c r="I23" s="246" t="s">
        <v>73</v>
      </c>
      <c r="J23" s="246" t="s">
        <v>73</v>
      </c>
      <c r="K23" s="246" t="s">
        <v>73</v>
      </c>
      <c r="L23" s="246">
        <f>'C-78'!L23/'C-77'!L23*1000</f>
        <v>2.942186910755149</v>
      </c>
      <c r="M23" s="246">
        <f>'C-78'!M23/'C-77'!M23*1000</f>
        <v>2.7409867973250344</v>
      </c>
      <c r="N23" s="246">
        <f>'C-78'!N23/'C-77'!N23*1000</f>
        <v>2.4066749231084681</v>
      </c>
    </row>
    <row r="24" spans="1:14" ht="15.95" customHeight="1" x14ac:dyDescent="0.15">
      <c r="A24" s="148" t="s">
        <v>34</v>
      </c>
      <c r="B24" s="678">
        <f>'C-78'!B24/'C-77'!B24*1000</f>
        <v>1.8337376216569476</v>
      </c>
      <c r="C24" s="246" t="s">
        <v>73</v>
      </c>
      <c r="D24" s="246">
        <f>'C-78'!D24/'C-77'!D24*1000</f>
        <v>1.8313690800217746</v>
      </c>
      <c r="E24" s="246">
        <f>'C-78'!E24/'C-77'!E24*1000</f>
        <v>1.9911636543698936</v>
      </c>
      <c r="F24" s="246">
        <f>'C-78'!F24/'C-77'!F24*1000</f>
        <v>1.7117803738317756</v>
      </c>
      <c r="G24" s="246">
        <f>'C-78'!G24/'C-77'!G24*1000</f>
        <v>1.8274800019086113</v>
      </c>
      <c r="H24" s="246">
        <f>'C-78'!H24/'C-77'!H24*1000</f>
        <v>1.8574234735635946</v>
      </c>
      <c r="I24" s="246" t="s">
        <v>73</v>
      </c>
      <c r="J24" s="246" t="s">
        <v>73</v>
      </c>
      <c r="K24" s="246">
        <f>'C-78'!K24/'C-77'!K24*1000</f>
        <v>1.855974178403756</v>
      </c>
      <c r="L24" s="246">
        <f>'C-78'!L24/'C-77'!L24*1000</f>
        <v>1.7771014492753623</v>
      </c>
      <c r="M24" s="246">
        <f>'C-78'!M24/'C-77'!M24*1000</f>
        <v>1.5702020202020204</v>
      </c>
      <c r="N24" s="246" t="s">
        <v>73</v>
      </c>
    </row>
    <row r="25" spans="1:14" ht="15.95" customHeight="1" x14ac:dyDescent="0.15">
      <c r="A25" s="126" t="s">
        <v>35</v>
      </c>
      <c r="B25" s="678">
        <f>'C-78'!B25/'C-77'!B25*1000</f>
        <v>1.972440680440972</v>
      </c>
      <c r="C25" s="246">
        <f>'C-78'!C25/'C-77'!C25*1000</f>
        <v>1.971498926917429</v>
      </c>
      <c r="D25" s="246">
        <f>'C-78'!D25/'C-77'!D25*1000</f>
        <v>1.9686876417233556</v>
      </c>
      <c r="E25" s="246">
        <f>'C-78'!E25/'C-77'!E25*1000</f>
        <v>1.9756210652543218</v>
      </c>
      <c r="F25" s="246" t="s">
        <v>73</v>
      </c>
      <c r="G25" s="246" t="s">
        <v>73</v>
      </c>
      <c r="H25" s="246" t="s">
        <v>73</v>
      </c>
      <c r="I25" s="246" t="s">
        <v>73</v>
      </c>
      <c r="J25" s="246" t="s">
        <v>73</v>
      </c>
      <c r="K25" s="246" t="s">
        <v>73</v>
      </c>
      <c r="L25" s="246" t="s">
        <v>73</v>
      </c>
      <c r="M25" s="246" t="s">
        <v>73</v>
      </c>
      <c r="N25" s="246">
        <f>'C-78'!N25/'C-77'!N25*1000</f>
        <v>1.9758236949046575</v>
      </c>
    </row>
    <row r="26" spans="1:14" ht="15.95" customHeight="1" x14ac:dyDescent="0.15">
      <c r="A26" s="148" t="s">
        <v>36</v>
      </c>
      <c r="B26" s="678">
        <f>'C-78'!B26/'C-77'!B26*1000</f>
        <v>2.1232058289872935</v>
      </c>
      <c r="C26" s="246">
        <f>'C-78'!C26/'C-77'!C26*1000</f>
        <v>1.6779436335403726</v>
      </c>
      <c r="D26" s="246">
        <f>'C-78'!D26/'C-77'!D26*1000</f>
        <v>1.4503867499999998</v>
      </c>
      <c r="E26" s="246">
        <f>'C-78'!E26/'C-77'!E26*1000</f>
        <v>1.5382373696872493</v>
      </c>
      <c r="F26" s="246">
        <f>'C-78'!F26/'C-77'!F26*1000</f>
        <v>1.9897</v>
      </c>
      <c r="G26" s="246" t="s">
        <v>73</v>
      </c>
      <c r="H26" s="246" t="s">
        <v>73</v>
      </c>
      <c r="I26" s="246" t="s">
        <v>73</v>
      </c>
      <c r="J26" s="246" t="s">
        <v>73</v>
      </c>
      <c r="K26" s="246">
        <f>'C-78'!K26/'C-77'!K26*1000</f>
        <v>2.2953889674681758</v>
      </c>
      <c r="L26" s="246">
        <f>'C-78'!L26/'C-77'!L26*1000</f>
        <v>2.7843875502008029</v>
      </c>
      <c r="M26" s="246">
        <f>'C-78'!M26/'C-77'!M26*1000</f>
        <v>2.2593634238446323</v>
      </c>
      <c r="N26" s="246">
        <f>'C-78'!N26/'C-77'!N26*1000</f>
        <v>2.0784429026487627</v>
      </c>
    </row>
    <row r="27" spans="1:14" ht="15.95" customHeight="1" x14ac:dyDescent="0.15">
      <c r="A27" s="148" t="s">
        <v>37</v>
      </c>
      <c r="B27" s="678">
        <f>'C-78'!B27/'C-77'!B27*1000</f>
        <v>2.7909164386390621</v>
      </c>
      <c r="C27" s="246" t="s">
        <v>73</v>
      </c>
      <c r="D27" s="246" t="s">
        <v>73</v>
      </c>
      <c r="E27" s="246" t="s">
        <v>73</v>
      </c>
      <c r="F27" s="246" t="s">
        <v>73</v>
      </c>
      <c r="G27" s="246" t="s">
        <v>73</v>
      </c>
      <c r="H27" s="246" t="s">
        <v>73</v>
      </c>
      <c r="I27" s="246" t="s">
        <v>73</v>
      </c>
      <c r="J27" s="246" t="s">
        <v>73</v>
      </c>
      <c r="K27" s="246" t="s">
        <v>73</v>
      </c>
      <c r="L27" s="246">
        <f>'C-78'!L27/'C-77'!L27*1000</f>
        <v>2.8307057049030089</v>
      </c>
      <c r="M27" s="246">
        <f>'C-78'!M27/'C-77'!M27*1000</f>
        <v>2.70788844621514</v>
      </c>
      <c r="N27" s="246" t="s">
        <v>73</v>
      </c>
    </row>
    <row r="28" spans="1:14" ht="15.95" customHeight="1" x14ac:dyDescent="0.15">
      <c r="A28" s="148" t="s">
        <v>38</v>
      </c>
      <c r="B28" s="678">
        <f>'C-78'!B28/'C-77'!B28*1000</f>
        <v>1.7483264822134388</v>
      </c>
      <c r="C28" s="246">
        <f>'C-78'!C28/'C-77'!C28*1000</f>
        <v>1.620367847411444</v>
      </c>
      <c r="D28" s="246">
        <f>'C-78'!D28/'C-77'!D28*1000</f>
        <v>1.6201853759011331</v>
      </c>
      <c r="E28" s="246">
        <f>'C-78'!E28/'C-77'!E28*1000</f>
        <v>1.6287456186143636</v>
      </c>
      <c r="F28" s="246">
        <f>'C-78'!F28/'C-77'!F28*1000</f>
        <v>1.6670763260025874</v>
      </c>
      <c r="G28" s="246">
        <f>'C-78'!G28/'C-77'!G28*1000</f>
        <v>1.8363724226804123</v>
      </c>
      <c r="H28" s="246" t="s">
        <v>73</v>
      </c>
      <c r="I28" s="246" t="s">
        <v>73</v>
      </c>
      <c r="J28" s="246" t="s">
        <v>73</v>
      </c>
      <c r="K28" s="246" t="s">
        <v>73</v>
      </c>
      <c r="L28" s="246" t="s">
        <v>73</v>
      </c>
      <c r="M28" s="246">
        <f>'C-78'!M28/'C-77'!M28*1000</f>
        <v>1.9047211895910778</v>
      </c>
      <c r="N28" s="246">
        <f>'C-78'!N28/'C-77'!N28*1000</f>
        <v>2.0486203175581932</v>
      </c>
    </row>
    <row r="29" spans="1:14" ht="15.95" customHeight="1" x14ac:dyDescent="0.15">
      <c r="A29" s="126" t="s">
        <v>39</v>
      </c>
      <c r="B29" s="678">
        <f>'C-78'!B29/'C-77'!B29*1000</f>
        <v>1.9405435177031769</v>
      </c>
      <c r="C29" s="246">
        <f>'C-78'!C29/'C-77'!C29*1000</f>
        <v>1.9235166358595195</v>
      </c>
      <c r="D29" s="246">
        <f>'C-78'!D29/'C-77'!D29*1000</f>
        <v>1.9394271973675887</v>
      </c>
      <c r="E29" s="246">
        <f>'C-78'!E29/'C-77'!E29*1000</f>
        <v>1.9328991642244655</v>
      </c>
      <c r="F29" s="246">
        <f>'C-78'!F29/'C-77'!F29*1000</f>
        <v>1.801965372016846</v>
      </c>
      <c r="G29" s="246">
        <f>'C-78'!G29/'C-77'!G29*1000</f>
        <v>1.7667308973545734</v>
      </c>
      <c r="H29" s="246" t="s">
        <v>73</v>
      </c>
      <c r="I29" s="246" t="s">
        <v>73</v>
      </c>
      <c r="J29" s="246" t="s">
        <v>73</v>
      </c>
      <c r="K29" s="246" t="s">
        <v>73</v>
      </c>
      <c r="L29" s="246" t="s">
        <v>73</v>
      </c>
      <c r="M29" s="246">
        <f>'C-78'!M29/'C-77'!M29*1000</f>
        <v>1.7928755439512618</v>
      </c>
      <c r="N29" s="246">
        <f>'C-78'!N29/'C-77'!N29*1000</f>
        <v>2.0343667546174142</v>
      </c>
    </row>
    <row r="30" spans="1:14" ht="15.95" customHeight="1" x14ac:dyDescent="0.15">
      <c r="A30" s="124" t="s">
        <v>97</v>
      </c>
      <c r="B30" s="678">
        <f>'C-78'!B30/'C-77'!B30*1000</f>
        <v>1.997317689431807</v>
      </c>
      <c r="C30" s="246">
        <f>'C-78'!C30/'C-77'!C30*1000</f>
        <v>2.0978832116788322</v>
      </c>
      <c r="D30" s="246">
        <f>'C-78'!D30/'C-77'!D30*1000</f>
        <v>2.0079632809944394</v>
      </c>
      <c r="E30" s="246">
        <f>'C-78'!E30/'C-77'!E30*1000</f>
        <v>1.9865536723163844</v>
      </c>
      <c r="F30" s="246">
        <f>'C-78'!F30/'C-77'!F30*1000</f>
        <v>1.8403178340200119</v>
      </c>
      <c r="G30" s="246" t="s">
        <v>73</v>
      </c>
      <c r="H30" s="246" t="s">
        <v>73</v>
      </c>
      <c r="I30" s="246" t="s">
        <v>73</v>
      </c>
      <c r="J30" s="246" t="s">
        <v>73</v>
      </c>
      <c r="K30" s="246" t="s">
        <v>73</v>
      </c>
      <c r="L30" s="246" t="s">
        <v>73</v>
      </c>
      <c r="M30" s="246">
        <f>'C-78'!M30/'C-77'!M30*1000</f>
        <v>1.7928755439512618</v>
      </c>
      <c r="N30" s="246">
        <f>'C-78'!N30/'C-77'!N30*1000</f>
        <v>2.0343667546174142</v>
      </c>
    </row>
    <row r="31" spans="1:14" ht="15.95" customHeight="1" x14ac:dyDescent="0.15">
      <c r="A31" s="124" t="s">
        <v>98</v>
      </c>
      <c r="B31" s="678">
        <f>'C-78'!B31/'C-77'!B31*1000</f>
        <v>1.7417639078251397</v>
      </c>
      <c r="C31" s="246">
        <f>'C-78'!C31/'C-77'!C31*1000</f>
        <v>1.7847468879668049</v>
      </c>
      <c r="D31" s="246">
        <f>'C-78'!D31/'C-77'!D31*1000</f>
        <v>1.705005034965035</v>
      </c>
      <c r="E31" s="246">
        <f>'C-78'!E31/'C-77'!E31*1000</f>
        <v>1.754805438349742</v>
      </c>
      <c r="F31" s="246">
        <f>'C-78'!F31/'C-77'!F31*1000</f>
        <v>1.6531963470319633</v>
      </c>
      <c r="G31" s="246">
        <f>'C-78'!G31/'C-77'!G31*1000</f>
        <v>1.7667308973545734</v>
      </c>
      <c r="H31" s="246" t="s">
        <v>73</v>
      </c>
      <c r="I31" s="246" t="s">
        <v>73</v>
      </c>
      <c r="J31" s="246" t="s">
        <v>73</v>
      </c>
      <c r="K31" s="246" t="s">
        <v>73</v>
      </c>
      <c r="L31" s="246" t="s">
        <v>73</v>
      </c>
      <c r="M31" s="246" t="s">
        <v>73</v>
      </c>
      <c r="N31" s="246" t="s">
        <v>73</v>
      </c>
    </row>
    <row r="32" spans="1:14" ht="15.95" customHeight="1" x14ac:dyDescent="0.15">
      <c r="A32" s="148" t="s">
        <v>42</v>
      </c>
      <c r="B32" s="678">
        <f>'C-78'!B32/'C-77'!B32*1000</f>
        <v>2.0043251759454153</v>
      </c>
      <c r="C32" s="246">
        <f>'C-78'!C32/'C-77'!C32*1000</f>
        <v>2.1297437441204141</v>
      </c>
      <c r="D32" s="246">
        <f>'C-78'!D32/'C-77'!D32*1000</f>
        <v>1.8143999999999998</v>
      </c>
      <c r="E32" s="246">
        <f>'C-78'!E32/'C-77'!E32*1000</f>
        <v>1.8144</v>
      </c>
      <c r="F32" s="246" t="s">
        <v>73</v>
      </c>
      <c r="G32" s="246" t="s">
        <v>73</v>
      </c>
      <c r="H32" s="246" t="s">
        <v>73</v>
      </c>
      <c r="I32" s="246" t="s">
        <v>73</v>
      </c>
      <c r="J32" s="246" t="s">
        <v>73</v>
      </c>
      <c r="K32" s="246" t="s">
        <v>73</v>
      </c>
      <c r="L32" s="246" t="s">
        <v>73</v>
      </c>
      <c r="M32" s="246">
        <f>'C-78'!M32/'C-77'!M32*1000</f>
        <v>1.8797558043153166</v>
      </c>
      <c r="N32" s="246">
        <f>'C-78'!N32/'C-77'!N32*1000</f>
        <v>2.0517787951807231</v>
      </c>
    </row>
    <row r="33" spans="1:14" ht="15.95" customHeight="1" x14ac:dyDescent="0.15">
      <c r="A33" s="148" t="s">
        <v>43</v>
      </c>
      <c r="B33" s="678">
        <f>'C-78'!B33/'C-77'!B33*1000</f>
        <v>2.0929872011219244</v>
      </c>
      <c r="C33" s="246">
        <f>'C-78'!C33/'C-77'!C33*1000</f>
        <v>2.033630716362675</v>
      </c>
      <c r="D33" s="246">
        <f>'C-78'!D33/'C-77'!D33*1000</f>
        <v>2.0852313043478263</v>
      </c>
      <c r="E33" s="246">
        <f>'C-78'!E33/'C-77'!E33*1000</f>
        <v>1.9813748150517854</v>
      </c>
      <c r="F33" s="246" t="s">
        <v>73</v>
      </c>
      <c r="G33" s="246" t="s">
        <v>73</v>
      </c>
      <c r="H33" s="246" t="s">
        <v>73</v>
      </c>
      <c r="I33" s="246" t="s">
        <v>73</v>
      </c>
      <c r="J33" s="246" t="s">
        <v>73</v>
      </c>
      <c r="K33" s="246" t="s">
        <v>73</v>
      </c>
      <c r="L33" s="246" t="s">
        <v>73</v>
      </c>
      <c r="M33" s="246">
        <f>'C-78'!M33/'C-77'!M33*1000</f>
        <v>2.1225640817650877</v>
      </c>
      <c r="N33" s="246">
        <f>'C-78'!N33/'C-77'!N33*1000</f>
        <v>2.2199729385546001</v>
      </c>
    </row>
    <row r="34" spans="1:14" ht="15.95" customHeight="1" x14ac:dyDescent="0.15">
      <c r="A34" s="126" t="s">
        <v>44</v>
      </c>
      <c r="B34" s="678" t="s">
        <v>73</v>
      </c>
      <c r="C34" s="246" t="s">
        <v>73</v>
      </c>
      <c r="D34" s="246" t="s">
        <v>73</v>
      </c>
      <c r="E34" s="246" t="s">
        <v>73</v>
      </c>
      <c r="F34" s="246" t="s">
        <v>73</v>
      </c>
      <c r="G34" s="246" t="s">
        <v>73</v>
      </c>
      <c r="H34" s="246" t="s">
        <v>73</v>
      </c>
      <c r="I34" s="246" t="s">
        <v>73</v>
      </c>
      <c r="J34" s="246" t="s">
        <v>73</v>
      </c>
      <c r="K34" s="246" t="s">
        <v>73</v>
      </c>
      <c r="L34" s="246" t="s">
        <v>73</v>
      </c>
      <c r="M34" s="246" t="s">
        <v>73</v>
      </c>
      <c r="N34" s="246" t="s">
        <v>73</v>
      </c>
    </row>
    <row r="35" spans="1:14" ht="15.95" customHeight="1" x14ac:dyDescent="0.15">
      <c r="A35" s="126" t="s">
        <v>45</v>
      </c>
      <c r="B35" s="678" t="s">
        <v>73</v>
      </c>
      <c r="C35" s="246" t="s">
        <v>73</v>
      </c>
      <c r="D35" s="246" t="s">
        <v>73</v>
      </c>
      <c r="E35" s="246" t="s">
        <v>73</v>
      </c>
      <c r="F35" s="246" t="s">
        <v>73</v>
      </c>
      <c r="G35" s="246" t="s">
        <v>73</v>
      </c>
      <c r="H35" s="246" t="s">
        <v>73</v>
      </c>
      <c r="I35" s="246" t="s">
        <v>73</v>
      </c>
      <c r="J35" s="246" t="s">
        <v>73</v>
      </c>
      <c r="K35" s="246" t="s">
        <v>73</v>
      </c>
      <c r="L35" s="246" t="s">
        <v>73</v>
      </c>
      <c r="M35" s="246" t="s">
        <v>73</v>
      </c>
      <c r="N35" s="246" t="s">
        <v>73</v>
      </c>
    </row>
    <row r="36" spans="1:14" ht="15.95" customHeight="1" x14ac:dyDescent="0.15">
      <c r="A36" s="126" t="s">
        <v>46</v>
      </c>
      <c r="B36" s="678" t="s">
        <v>73</v>
      </c>
      <c r="C36" s="246" t="s">
        <v>73</v>
      </c>
      <c r="D36" s="246" t="s">
        <v>73</v>
      </c>
      <c r="E36" s="246" t="s">
        <v>73</v>
      </c>
      <c r="F36" s="246" t="s">
        <v>73</v>
      </c>
      <c r="G36" s="246" t="s">
        <v>73</v>
      </c>
      <c r="H36" s="246" t="s">
        <v>73</v>
      </c>
      <c r="I36" s="246" t="s">
        <v>73</v>
      </c>
      <c r="J36" s="246" t="s">
        <v>73</v>
      </c>
      <c r="K36" s="246" t="s">
        <v>73</v>
      </c>
      <c r="L36" s="246" t="s">
        <v>73</v>
      </c>
      <c r="M36" s="246" t="s">
        <v>73</v>
      </c>
      <c r="N36" s="246" t="s">
        <v>73</v>
      </c>
    </row>
    <row r="37" spans="1:14" ht="15.95" customHeight="1" thickBot="1" x14ac:dyDescent="0.2">
      <c r="A37" s="150" t="s">
        <v>47</v>
      </c>
      <c r="B37" s="679" t="s">
        <v>73</v>
      </c>
      <c r="C37" s="247" t="s">
        <v>73</v>
      </c>
      <c r="D37" s="247" t="s">
        <v>73</v>
      </c>
      <c r="E37" s="247" t="s">
        <v>73</v>
      </c>
      <c r="F37" s="247" t="s">
        <v>73</v>
      </c>
      <c r="G37" s="247" t="s">
        <v>73</v>
      </c>
      <c r="H37" s="247" t="s">
        <v>73</v>
      </c>
      <c r="I37" s="247" t="s">
        <v>73</v>
      </c>
      <c r="J37" s="247" t="s">
        <v>73</v>
      </c>
      <c r="K37" s="247" t="s">
        <v>73</v>
      </c>
      <c r="L37" s="247" t="s">
        <v>73</v>
      </c>
      <c r="M37" s="247" t="s">
        <v>73</v>
      </c>
      <c r="N37" s="247" t="s">
        <v>73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Hoja81">
    <tabColor theme="9" tint="0.59999389629810485"/>
  </sheetPr>
  <dimension ref="A4:P48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580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9" t="s">
        <v>219</v>
      </c>
      <c r="B5" s="232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3"/>
      <c r="P5" s="883"/>
    </row>
    <row r="6" spans="1:16" ht="6" customHeight="1" thickBot="1" x14ac:dyDescent="0.2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  <c r="O7" s="152"/>
    </row>
    <row r="8" spans="1:16" ht="18" customHeight="1" x14ac:dyDescent="0.15">
      <c r="A8" s="680" t="s">
        <v>87</v>
      </c>
      <c r="B8" s="681">
        <f>SUM(C8:N8)</f>
        <v>339233.3</v>
      </c>
      <c r="C8" s="681">
        <f t="shared" ref="C8:N8" si="0">(C9+C10+C11+C12+C13+C17+C18+C19+C20+C21+C22+C23+C24+C25+C26+C27+C28+C29+C32+C33+C34+C35+C36+C37)</f>
        <v>20513</v>
      </c>
      <c r="D8" s="681">
        <f t="shared" si="0"/>
        <v>58641</v>
      </c>
      <c r="E8" s="681">
        <f t="shared" si="0"/>
        <v>51547</v>
      </c>
      <c r="F8" s="681">
        <f t="shared" si="0"/>
        <v>5935</v>
      </c>
      <c r="G8" s="681">
        <f t="shared" si="0"/>
        <v>3667.3</v>
      </c>
      <c r="H8" s="681">
        <f t="shared" si="0"/>
        <v>1542</v>
      </c>
      <c r="I8" s="681">
        <f t="shared" si="0"/>
        <v>120</v>
      </c>
      <c r="J8" s="681">
        <f t="shared" si="0"/>
        <v>0</v>
      </c>
      <c r="K8" s="681">
        <f t="shared" si="0"/>
        <v>1983</v>
      </c>
      <c r="L8" s="681">
        <f t="shared" si="0"/>
        <v>18587</v>
      </c>
      <c r="M8" s="681">
        <f t="shared" si="0"/>
        <v>145862</v>
      </c>
      <c r="N8" s="681">
        <f t="shared" si="0"/>
        <v>30836</v>
      </c>
    </row>
    <row r="9" spans="1:16" ht="15.95" customHeight="1" x14ac:dyDescent="0.15">
      <c r="A9" s="148" t="s">
        <v>19</v>
      </c>
      <c r="B9" s="709" t="s">
        <v>223</v>
      </c>
      <c r="C9" s="244">
        <v>0</v>
      </c>
      <c r="D9" s="244">
        <v>0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154"/>
    </row>
    <row r="10" spans="1:16" ht="15.95" customHeight="1" x14ac:dyDescent="0.15">
      <c r="A10" s="148" t="s">
        <v>20</v>
      </c>
      <c r="B10" s="709" t="s">
        <v>223</v>
      </c>
      <c r="C10" s="244">
        <v>0</v>
      </c>
      <c r="D10" s="244">
        <v>0</v>
      </c>
      <c r="E10" s="244">
        <v>0</v>
      </c>
      <c r="F10" s="244">
        <v>0</v>
      </c>
      <c r="G10" s="244">
        <v>0</v>
      </c>
      <c r="H10" s="244">
        <v>0</v>
      </c>
      <c r="I10" s="244">
        <v>0</v>
      </c>
      <c r="J10" s="244">
        <v>0</v>
      </c>
      <c r="K10" s="244">
        <v>0</v>
      </c>
      <c r="L10" s="244">
        <v>0</v>
      </c>
      <c r="M10" s="244">
        <v>0</v>
      </c>
      <c r="N10" s="244">
        <v>0</v>
      </c>
    </row>
    <row r="11" spans="1:16" ht="15.95" customHeight="1" x14ac:dyDescent="0.15">
      <c r="A11" s="148" t="s">
        <v>21</v>
      </c>
      <c r="B11" s="709" t="s">
        <v>223</v>
      </c>
      <c r="C11" s="244">
        <v>0</v>
      </c>
      <c r="D11" s="244">
        <v>0</v>
      </c>
      <c r="E11" s="244">
        <v>0</v>
      </c>
      <c r="F11" s="244">
        <v>0</v>
      </c>
      <c r="G11" s="244">
        <v>0</v>
      </c>
      <c r="H11" s="244">
        <v>0</v>
      </c>
      <c r="I11" s="244">
        <v>0</v>
      </c>
      <c r="J11" s="244">
        <v>0</v>
      </c>
      <c r="K11" s="244">
        <v>0</v>
      </c>
      <c r="L11" s="244">
        <v>0</v>
      </c>
      <c r="M11" s="244">
        <v>0</v>
      </c>
      <c r="N11" s="244">
        <v>0</v>
      </c>
    </row>
    <row r="12" spans="1:16" ht="15.95" customHeight="1" x14ac:dyDescent="0.15">
      <c r="A12" s="126" t="s">
        <v>22</v>
      </c>
      <c r="B12" s="709" t="s">
        <v>223</v>
      </c>
      <c r="C12" s="244">
        <v>0</v>
      </c>
      <c r="D12" s="244">
        <v>0</v>
      </c>
      <c r="E12" s="244">
        <v>0</v>
      </c>
      <c r="F12" s="244">
        <v>0</v>
      </c>
      <c r="G12" s="244">
        <v>0</v>
      </c>
      <c r="H12" s="244">
        <v>0</v>
      </c>
      <c r="I12" s="244">
        <v>0</v>
      </c>
      <c r="J12" s="244">
        <v>0</v>
      </c>
      <c r="K12" s="244">
        <v>0</v>
      </c>
      <c r="L12" s="244">
        <v>0</v>
      </c>
      <c r="M12" s="244">
        <v>0</v>
      </c>
      <c r="N12" s="244">
        <v>0</v>
      </c>
    </row>
    <row r="13" spans="1:16" ht="15.95" customHeight="1" x14ac:dyDescent="0.15">
      <c r="A13" s="126" t="s">
        <v>23</v>
      </c>
      <c r="B13" s="709" t="s">
        <v>223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</row>
    <row r="14" spans="1:16" ht="15.95" customHeight="1" x14ac:dyDescent="0.15">
      <c r="A14" s="124" t="s">
        <v>94</v>
      </c>
      <c r="B14" s="709" t="s">
        <v>223</v>
      </c>
      <c r="C14" s="244">
        <v>0</v>
      </c>
      <c r="D14" s="244">
        <v>0</v>
      </c>
      <c r="E14" s="244">
        <v>0</v>
      </c>
      <c r="F14" s="244">
        <v>0</v>
      </c>
      <c r="G14" s="244">
        <v>0</v>
      </c>
      <c r="H14" s="244">
        <v>0</v>
      </c>
      <c r="I14" s="244">
        <v>0</v>
      </c>
      <c r="J14" s="244">
        <v>0</v>
      </c>
      <c r="K14" s="244">
        <v>0</v>
      </c>
      <c r="L14" s="244">
        <v>0</v>
      </c>
      <c r="M14" s="244">
        <v>0</v>
      </c>
      <c r="N14" s="244">
        <v>0</v>
      </c>
    </row>
    <row r="15" spans="1:16" ht="15.95" customHeight="1" x14ac:dyDescent="0.15">
      <c r="A15" s="124" t="s">
        <v>95</v>
      </c>
      <c r="B15" s="709" t="s">
        <v>223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244">
        <v>0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</row>
    <row r="16" spans="1:16" ht="15.95" customHeight="1" x14ac:dyDescent="0.15">
      <c r="A16" s="124" t="s">
        <v>96</v>
      </c>
      <c r="B16" s="709" t="s">
        <v>223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</row>
    <row r="17" spans="1:14" ht="15.95" customHeight="1" x14ac:dyDescent="0.15">
      <c r="A17" s="148" t="s">
        <v>27</v>
      </c>
      <c r="B17" s="709" t="s">
        <v>223</v>
      </c>
      <c r="C17" s="244">
        <v>0</v>
      </c>
      <c r="D17" s="244">
        <v>0</v>
      </c>
      <c r="E17" s="244">
        <v>0</v>
      </c>
      <c r="F17" s="244">
        <v>0</v>
      </c>
      <c r="G17" s="244">
        <v>0</v>
      </c>
      <c r="H17" s="244">
        <v>0</v>
      </c>
      <c r="I17" s="244">
        <v>0</v>
      </c>
      <c r="J17" s="244">
        <v>0</v>
      </c>
      <c r="K17" s="244">
        <v>0</v>
      </c>
      <c r="L17" s="244">
        <v>0</v>
      </c>
      <c r="M17" s="244">
        <v>0</v>
      </c>
      <c r="N17" s="244">
        <v>0</v>
      </c>
    </row>
    <row r="18" spans="1:14" ht="15.95" customHeight="1" x14ac:dyDescent="0.15">
      <c r="A18" s="126" t="s">
        <v>28</v>
      </c>
      <c r="B18" s="709" t="s">
        <v>223</v>
      </c>
      <c r="C18" s="244">
        <v>0</v>
      </c>
      <c r="D18" s="244">
        <v>0</v>
      </c>
      <c r="E18" s="244">
        <v>0</v>
      </c>
      <c r="F18" s="244">
        <v>0</v>
      </c>
      <c r="G18" s="244">
        <v>0</v>
      </c>
      <c r="H18" s="244">
        <v>0</v>
      </c>
      <c r="I18" s="244">
        <v>0</v>
      </c>
      <c r="J18" s="244">
        <v>0</v>
      </c>
      <c r="K18" s="244">
        <v>0</v>
      </c>
      <c r="L18" s="244">
        <v>0</v>
      </c>
      <c r="M18" s="244">
        <v>0</v>
      </c>
      <c r="N18" s="244">
        <v>0</v>
      </c>
    </row>
    <row r="19" spans="1:14" ht="15.95" customHeight="1" x14ac:dyDescent="0.15">
      <c r="A19" s="126" t="s">
        <v>29</v>
      </c>
      <c r="B19" s="675">
        <f>SUM(C19:N19)</f>
        <v>1436</v>
      </c>
      <c r="C19" s="244">
        <v>0</v>
      </c>
      <c r="D19" s="244">
        <v>0</v>
      </c>
      <c r="E19" s="244">
        <v>301</v>
      </c>
      <c r="F19" s="244">
        <v>249</v>
      </c>
      <c r="G19" s="244">
        <v>498</v>
      </c>
      <c r="H19" s="244">
        <v>268</v>
      </c>
      <c r="I19" s="244">
        <v>120</v>
      </c>
      <c r="J19" s="244">
        <v>0</v>
      </c>
      <c r="K19" s="244">
        <v>0</v>
      </c>
      <c r="L19" s="244">
        <v>0</v>
      </c>
      <c r="M19" s="244">
        <v>0</v>
      </c>
      <c r="N19" s="244">
        <v>0</v>
      </c>
    </row>
    <row r="20" spans="1:14" ht="15.95" customHeight="1" x14ac:dyDescent="0.15">
      <c r="A20" s="148" t="s">
        <v>30</v>
      </c>
      <c r="B20" s="709" t="s">
        <v>223</v>
      </c>
      <c r="C20" s="244">
        <v>0</v>
      </c>
      <c r="D20" s="244">
        <v>0</v>
      </c>
      <c r="E20" s="244">
        <v>0</v>
      </c>
      <c r="F20" s="244">
        <v>0</v>
      </c>
      <c r="G20" s="244">
        <v>0</v>
      </c>
      <c r="H20" s="244">
        <v>0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</row>
    <row r="21" spans="1:14" ht="15.95" customHeight="1" x14ac:dyDescent="0.15">
      <c r="A21" s="148" t="s">
        <v>31</v>
      </c>
      <c r="B21" s="709" t="s">
        <v>223</v>
      </c>
      <c r="C21" s="244">
        <v>0</v>
      </c>
      <c r="D21" s="244">
        <v>0</v>
      </c>
      <c r="E21" s="244">
        <v>0</v>
      </c>
      <c r="F21" s="244">
        <v>0</v>
      </c>
      <c r="G21" s="244">
        <v>0</v>
      </c>
      <c r="H21" s="244">
        <v>0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</row>
    <row r="22" spans="1:14" ht="15.95" customHeight="1" x14ac:dyDescent="0.15">
      <c r="A22" s="148" t="s">
        <v>32</v>
      </c>
      <c r="B22" s="675">
        <f t="shared" ref="B22:B33" si="1">SUM(C22:N22)</f>
        <v>8561</v>
      </c>
      <c r="C22" s="244">
        <v>0</v>
      </c>
      <c r="D22" s="244">
        <v>0</v>
      </c>
      <c r="E22" s="244">
        <v>0</v>
      </c>
      <c r="F22" s="244">
        <v>0</v>
      </c>
      <c r="G22" s="244">
        <v>0</v>
      </c>
      <c r="H22" s="244">
        <v>0</v>
      </c>
      <c r="I22" s="244">
        <v>0</v>
      </c>
      <c r="J22" s="244">
        <v>0</v>
      </c>
      <c r="K22" s="244">
        <v>0</v>
      </c>
      <c r="L22" s="244">
        <v>512</v>
      </c>
      <c r="M22" s="244">
        <v>4298</v>
      </c>
      <c r="N22" s="244">
        <v>3751</v>
      </c>
    </row>
    <row r="23" spans="1:14" ht="15.95" customHeight="1" x14ac:dyDescent="0.15">
      <c r="A23" s="148" t="s">
        <v>33</v>
      </c>
      <c r="B23" s="675">
        <f t="shared" si="1"/>
        <v>36710</v>
      </c>
      <c r="C23" s="244">
        <v>0</v>
      </c>
      <c r="D23" s="244">
        <v>0</v>
      </c>
      <c r="E23" s="244">
        <v>0</v>
      </c>
      <c r="F23" s="244">
        <v>0</v>
      </c>
      <c r="G23" s="244">
        <v>0</v>
      </c>
      <c r="H23" s="244">
        <v>0</v>
      </c>
      <c r="I23" s="244">
        <v>0</v>
      </c>
      <c r="J23" s="244">
        <v>0</v>
      </c>
      <c r="K23" s="244">
        <v>1850</v>
      </c>
      <c r="L23" s="244">
        <v>17343</v>
      </c>
      <c r="M23" s="244">
        <v>15585</v>
      </c>
      <c r="N23" s="244">
        <v>1932</v>
      </c>
    </row>
    <row r="24" spans="1:14" ht="15.95" customHeight="1" x14ac:dyDescent="0.15">
      <c r="A24" s="148" t="s">
        <v>34</v>
      </c>
      <c r="B24" s="675">
        <f t="shared" si="1"/>
        <v>6238</v>
      </c>
      <c r="C24" s="244">
        <v>0</v>
      </c>
      <c r="D24" s="244">
        <v>3531</v>
      </c>
      <c r="E24" s="244">
        <v>322</v>
      </c>
      <c r="F24" s="244">
        <v>49</v>
      </c>
      <c r="G24" s="244">
        <v>786</v>
      </c>
      <c r="H24" s="244">
        <v>1128</v>
      </c>
      <c r="I24" s="244">
        <v>0</v>
      </c>
      <c r="J24" s="244">
        <v>0</v>
      </c>
      <c r="K24" s="244">
        <v>0</v>
      </c>
      <c r="L24" s="244">
        <v>0</v>
      </c>
      <c r="M24" s="244">
        <v>28</v>
      </c>
      <c r="N24" s="244">
        <v>394</v>
      </c>
    </row>
    <row r="25" spans="1:14" ht="15.95" customHeight="1" x14ac:dyDescent="0.15">
      <c r="A25" s="126" t="s">
        <v>35</v>
      </c>
      <c r="B25" s="675">
        <f t="shared" si="1"/>
        <v>17359</v>
      </c>
      <c r="C25" s="244">
        <v>4617</v>
      </c>
      <c r="D25" s="244">
        <v>4620</v>
      </c>
      <c r="E25" s="244">
        <v>4582</v>
      </c>
      <c r="F25" s="244">
        <v>0</v>
      </c>
      <c r="G25" s="244">
        <v>0</v>
      </c>
      <c r="H25" s="244">
        <v>0</v>
      </c>
      <c r="I25" s="244">
        <v>0</v>
      </c>
      <c r="J25" s="244">
        <v>0</v>
      </c>
      <c r="K25" s="244">
        <v>0</v>
      </c>
      <c r="L25" s="244">
        <v>0</v>
      </c>
      <c r="M25" s="244">
        <v>0</v>
      </c>
      <c r="N25" s="244">
        <v>3540</v>
      </c>
    </row>
    <row r="26" spans="1:14" ht="15.95" customHeight="1" x14ac:dyDescent="0.15">
      <c r="A26" s="148" t="s">
        <v>36</v>
      </c>
      <c r="B26" s="675">
        <f t="shared" si="1"/>
        <v>4091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4">
        <v>0</v>
      </c>
      <c r="J26" s="244">
        <v>0</v>
      </c>
      <c r="K26" s="244">
        <v>133</v>
      </c>
      <c r="L26" s="244">
        <v>732</v>
      </c>
      <c r="M26" s="244">
        <v>1014</v>
      </c>
      <c r="N26" s="244">
        <v>2212</v>
      </c>
    </row>
    <row r="27" spans="1:14" ht="15.95" customHeight="1" x14ac:dyDescent="0.15">
      <c r="A27" s="148" t="s">
        <v>37</v>
      </c>
      <c r="B27" s="675">
        <f t="shared" si="1"/>
        <v>0</v>
      </c>
      <c r="C27" s="244">
        <v>0</v>
      </c>
      <c r="D27" s="244">
        <v>0</v>
      </c>
      <c r="E27" s="244">
        <v>0</v>
      </c>
      <c r="F27" s="244">
        <v>0</v>
      </c>
      <c r="G27" s="244">
        <v>0</v>
      </c>
      <c r="H27" s="244">
        <v>0</v>
      </c>
      <c r="I27" s="244">
        <v>0</v>
      </c>
      <c r="J27" s="244">
        <v>0</v>
      </c>
      <c r="K27" s="244">
        <v>0</v>
      </c>
      <c r="L27" s="244">
        <v>0</v>
      </c>
      <c r="M27" s="244">
        <v>0</v>
      </c>
      <c r="N27" s="244">
        <v>0</v>
      </c>
    </row>
    <row r="28" spans="1:14" ht="15.95" customHeight="1" x14ac:dyDescent="0.15">
      <c r="A28" s="148" t="s">
        <v>38</v>
      </c>
      <c r="B28" s="675">
        <f t="shared" si="1"/>
        <v>5795</v>
      </c>
      <c r="C28" s="244">
        <v>0</v>
      </c>
      <c r="D28" s="244">
        <v>0</v>
      </c>
      <c r="E28" s="244">
        <v>785</v>
      </c>
      <c r="F28" s="244">
        <v>2133</v>
      </c>
      <c r="G28" s="244">
        <v>2053</v>
      </c>
      <c r="H28" s="244">
        <v>146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678</v>
      </c>
    </row>
    <row r="29" spans="1:14" ht="15.95" customHeight="1" x14ac:dyDescent="0.15">
      <c r="A29" s="126" t="s">
        <v>39</v>
      </c>
      <c r="B29" s="675">
        <f t="shared" si="1"/>
        <v>17393.3</v>
      </c>
      <c r="C29" s="244">
        <v>3266</v>
      </c>
      <c r="D29" s="244">
        <v>5980</v>
      </c>
      <c r="E29" s="244">
        <v>2197</v>
      </c>
      <c r="F29" s="244">
        <v>3504</v>
      </c>
      <c r="G29" s="244">
        <v>330.3</v>
      </c>
      <c r="H29" s="244">
        <v>0</v>
      </c>
      <c r="I29" s="244">
        <v>0</v>
      </c>
      <c r="J29" s="244">
        <v>0</v>
      </c>
      <c r="K29" s="244">
        <v>0</v>
      </c>
      <c r="L29" s="244">
        <v>0</v>
      </c>
      <c r="M29" s="244">
        <v>987</v>
      </c>
      <c r="N29" s="244">
        <v>1129</v>
      </c>
    </row>
    <row r="30" spans="1:14" ht="15.95" customHeight="1" x14ac:dyDescent="0.15">
      <c r="A30" s="124" t="s">
        <v>97</v>
      </c>
      <c r="B30" s="675">
        <f t="shared" si="1"/>
        <v>10930.3</v>
      </c>
      <c r="C30" s="244">
        <v>850</v>
      </c>
      <c r="D30" s="244">
        <v>3320</v>
      </c>
      <c r="E30" s="244">
        <v>1347</v>
      </c>
      <c r="F30" s="244">
        <v>3217</v>
      </c>
      <c r="G30" s="244">
        <v>80.3</v>
      </c>
      <c r="H30" s="244">
        <v>0</v>
      </c>
      <c r="I30" s="244">
        <v>0</v>
      </c>
      <c r="J30" s="244">
        <v>0</v>
      </c>
      <c r="K30" s="244">
        <v>0</v>
      </c>
      <c r="L30" s="244">
        <v>0</v>
      </c>
      <c r="M30" s="244">
        <v>987</v>
      </c>
      <c r="N30" s="244">
        <v>1129</v>
      </c>
    </row>
    <row r="31" spans="1:14" ht="15.95" customHeight="1" x14ac:dyDescent="0.15">
      <c r="A31" s="124" t="s">
        <v>98</v>
      </c>
      <c r="B31" s="675">
        <f t="shared" si="1"/>
        <v>6463</v>
      </c>
      <c r="C31" s="244">
        <v>2416</v>
      </c>
      <c r="D31" s="244">
        <v>2660</v>
      </c>
      <c r="E31" s="244">
        <v>850</v>
      </c>
      <c r="F31" s="244">
        <v>287</v>
      </c>
      <c r="G31" s="244">
        <v>250</v>
      </c>
      <c r="H31" s="244">
        <v>0</v>
      </c>
      <c r="I31" s="244">
        <v>0</v>
      </c>
      <c r="J31" s="244">
        <v>0</v>
      </c>
      <c r="K31" s="244">
        <v>0</v>
      </c>
      <c r="L31" s="244">
        <v>0</v>
      </c>
      <c r="M31" s="244">
        <v>0</v>
      </c>
      <c r="N31" s="244">
        <v>0</v>
      </c>
    </row>
    <row r="32" spans="1:14" ht="15.95" customHeight="1" x14ac:dyDescent="0.15">
      <c r="A32" s="148" t="s">
        <v>42</v>
      </c>
      <c r="B32" s="675">
        <f t="shared" si="1"/>
        <v>21660</v>
      </c>
      <c r="C32" s="244">
        <v>12630</v>
      </c>
      <c r="D32" s="244">
        <v>2700</v>
      </c>
      <c r="E32" s="244">
        <v>1500</v>
      </c>
      <c r="F32" s="244">
        <v>0</v>
      </c>
      <c r="G32" s="244">
        <v>0</v>
      </c>
      <c r="H32" s="244">
        <v>0</v>
      </c>
      <c r="I32" s="244">
        <v>0</v>
      </c>
      <c r="J32" s="244">
        <v>0</v>
      </c>
      <c r="K32" s="244">
        <v>0</v>
      </c>
      <c r="L32" s="244">
        <v>0</v>
      </c>
      <c r="M32" s="244">
        <v>4160</v>
      </c>
      <c r="N32" s="244">
        <v>670</v>
      </c>
    </row>
    <row r="33" spans="1:14" ht="15.95" customHeight="1" x14ac:dyDescent="0.15">
      <c r="A33" s="148" t="s">
        <v>43</v>
      </c>
      <c r="B33" s="675">
        <f t="shared" si="1"/>
        <v>219990</v>
      </c>
      <c r="C33" s="244">
        <v>0</v>
      </c>
      <c r="D33" s="244">
        <v>41810</v>
      </c>
      <c r="E33" s="244">
        <v>41860</v>
      </c>
      <c r="F33" s="244">
        <v>0</v>
      </c>
      <c r="G33" s="244">
        <v>0</v>
      </c>
      <c r="H33" s="244">
        <v>0</v>
      </c>
      <c r="I33" s="244">
        <v>0</v>
      </c>
      <c r="J33" s="244">
        <v>0</v>
      </c>
      <c r="K33" s="244">
        <v>0</v>
      </c>
      <c r="L33" s="244">
        <v>0</v>
      </c>
      <c r="M33" s="244">
        <v>119790</v>
      </c>
      <c r="N33" s="244">
        <v>16530</v>
      </c>
    </row>
    <row r="34" spans="1:14" ht="15.95" customHeight="1" x14ac:dyDescent="0.15">
      <c r="A34" s="126" t="s">
        <v>44</v>
      </c>
      <c r="B34" s="709" t="s">
        <v>223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4">
        <v>0</v>
      </c>
      <c r="J34" s="244">
        <v>0</v>
      </c>
      <c r="K34" s="244">
        <v>0</v>
      </c>
      <c r="L34" s="244">
        <v>0</v>
      </c>
      <c r="M34" s="244">
        <v>0</v>
      </c>
      <c r="N34" s="244">
        <v>0</v>
      </c>
    </row>
    <row r="35" spans="1:14" ht="15.95" customHeight="1" x14ac:dyDescent="0.15">
      <c r="A35" s="126" t="s">
        <v>45</v>
      </c>
      <c r="B35" s="709" t="s">
        <v>223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4">
        <v>0</v>
      </c>
      <c r="J35" s="244">
        <v>0</v>
      </c>
      <c r="K35" s="244">
        <v>0</v>
      </c>
      <c r="L35" s="244">
        <v>0</v>
      </c>
      <c r="M35" s="244">
        <v>0</v>
      </c>
      <c r="N35" s="244">
        <v>0</v>
      </c>
    </row>
    <row r="36" spans="1:14" ht="15.95" customHeight="1" x14ac:dyDescent="0.15">
      <c r="A36" s="126" t="s">
        <v>46</v>
      </c>
      <c r="B36" s="709" t="s">
        <v>223</v>
      </c>
      <c r="C36" s="244">
        <v>0</v>
      </c>
      <c r="D36" s="244">
        <v>0</v>
      </c>
      <c r="E36" s="244">
        <v>0</v>
      </c>
      <c r="F36" s="244">
        <v>0</v>
      </c>
      <c r="G36" s="244">
        <v>0</v>
      </c>
      <c r="H36" s="244">
        <v>0</v>
      </c>
      <c r="I36" s="244">
        <v>0</v>
      </c>
      <c r="J36" s="244">
        <v>0</v>
      </c>
      <c r="K36" s="244">
        <v>0</v>
      </c>
      <c r="L36" s="244">
        <v>0</v>
      </c>
      <c r="M36" s="244">
        <v>0</v>
      </c>
      <c r="N36" s="244">
        <v>0</v>
      </c>
    </row>
    <row r="37" spans="1:14" ht="15.95" customHeight="1" thickBot="1" x14ac:dyDescent="0.2">
      <c r="A37" s="150" t="s">
        <v>47</v>
      </c>
      <c r="B37" s="710" t="s">
        <v>223</v>
      </c>
      <c r="C37" s="245">
        <v>0</v>
      </c>
      <c r="D37" s="245">
        <v>0</v>
      </c>
      <c r="E37" s="245">
        <v>0</v>
      </c>
      <c r="F37" s="245">
        <v>0</v>
      </c>
      <c r="G37" s="245">
        <v>0</v>
      </c>
      <c r="H37" s="245">
        <v>0</v>
      </c>
      <c r="I37" s="245">
        <v>0</v>
      </c>
      <c r="J37" s="245">
        <v>0</v>
      </c>
      <c r="K37" s="245">
        <v>0</v>
      </c>
      <c r="L37" s="245">
        <v>0</v>
      </c>
      <c r="M37" s="245">
        <v>0</v>
      </c>
      <c r="N37" s="245">
        <v>0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Hoja82">
    <tabColor theme="9" tint="0.59999389629810485"/>
  </sheetPr>
  <dimension ref="A4:P48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477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9" t="s">
        <v>218</v>
      </c>
      <c r="B5" s="232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3"/>
      <c r="P5" s="883"/>
    </row>
    <row r="6" spans="1:16" ht="6" customHeight="1" thickBo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  <c r="O7" s="152"/>
    </row>
    <row r="8" spans="1:16" ht="18" customHeight="1" x14ac:dyDescent="0.15">
      <c r="A8" s="680" t="s">
        <v>87</v>
      </c>
      <c r="B8" s="711">
        <f>SUM(C8:N8)</f>
        <v>699.24636310000005</v>
      </c>
      <c r="C8" s="712">
        <f t="shared" ref="C8:N8" si="0">(C9+C10+C11+C12+C13+C17+C18+C19+C20+C21+C22+C23+C24+C25+C26+C27+C28+C29+C32+C33+C34+C35+C36+C37)</f>
        <v>41.628184000000005</v>
      </c>
      <c r="D8" s="712">
        <f t="shared" si="0"/>
        <v>114.18029</v>
      </c>
      <c r="E8" s="712">
        <f t="shared" si="0"/>
        <v>99.679299999999998</v>
      </c>
      <c r="F8" s="712">
        <f t="shared" si="0"/>
        <v>10.100052</v>
      </c>
      <c r="G8" s="712">
        <f t="shared" si="0"/>
        <v>5.9483100000000002</v>
      </c>
      <c r="H8" s="712">
        <f t="shared" si="0"/>
        <v>2.8821900000000005</v>
      </c>
      <c r="I8" s="712">
        <f t="shared" si="0"/>
        <v>0.15790000000000001</v>
      </c>
      <c r="J8" s="712">
        <f t="shared" si="0"/>
        <v>0</v>
      </c>
      <c r="K8" s="712">
        <f t="shared" si="0"/>
        <v>6.1182919999999994</v>
      </c>
      <c r="L8" s="712">
        <f t="shared" si="0"/>
        <v>50.822279200000011</v>
      </c>
      <c r="M8" s="712">
        <f t="shared" si="0"/>
        <v>304.73858960000007</v>
      </c>
      <c r="N8" s="712">
        <f t="shared" si="0"/>
        <v>62.990976300000014</v>
      </c>
    </row>
    <row r="9" spans="1:16" ht="15.95" customHeight="1" x14ac:dyDescent="0.15">
      <c r="A9" s="148" t="s">
        <v>19</v>
      </c>
      <c r="B9" s="713" t="s">
        <v>223</v>
      </c>
      <c r="C9" s="254">
        <v>0</v>
      </c>
      <c r="D9" s="254">
        <v>0</v>
      </c>
      <c r="E9" s="254">
        <v>0</v>
      </c>
      <c r="F9" s="254">
        <v>0</v>
      </c>
      <c r="G9" s="254">
        <v>0</v>
      </c>
      <c r="H9" s="254">
        <v>0</v>
      </c>
      <c r="I9" s="254">
        <v>0</v>
      </c>
      <c r="J9" s="254">
        <v>0</v>
      </c>
      <c r="K9" s="254">
        <v>0</v>
      </c>
      <c r="L9" s="254">
        <v>0</v>
      </c>
      <c r="M9" s="254">
        <v>0</v>
      </c>
      <c r="N9" s="254">
        <v>0</v>
      </c>
      <c r="O9" s="154"/>
    </row>
    <row r="10" spans="1:16" ht="15.95" customHeight="1" x14ac:dyDescent="0.15">
      <c r="A10" s="148" t="s">
        <v>20</v>
      </c>
      <c r="B10" s="713" t="s">
        <v>223</v>
      </c>
      <c r="C10" s="254">
        <v>0</v>
      </c>
      <c r="D10" s="254">
        <v>0</v>
      </c>
      <c r="E10" s="254">
        <v>0</v>
      </c>
      <c r="F10" s="254">
        <v>0</v>
      </c>
      <c r="G10" s="254">
        <v>0</v>
      </c>
      <c r="H10" s="254">
        <v>0</v>
      </c>
      <c r="I10" s="254">
        <v>0</v>
      </c>
      <c r="J10" s="254">
        <v>0</v>
      </c>
      <c r="K10" s="254">
        <v>0</v>
      </c>
      <c r="L10" s="254">
        <v>0</v>
      </c>
      <c r="M10" s="254">
        <v>0</v>
      </c>
      <c r="N10" s="254">
        <v>0</v>
      </c>
    </row>
    <row r="11" spans="1:16" ht="15.95" customHeight="1" x14ac:dyDescent="0.15">
      <c r="A11" s="148" t="s">
        <v>21</v>
      </c>
      <c r="B11" s="713" t="s">
        <v>223</v>
      </c>
      <c r="C11" s="254">
        <v>0</v>
      </c>
      <c r="D11" s="254">
        <v>0</v>
      </c>
      <c r="E11" s="254">
        <v>0</v>
      </c>
      <c r="F11" s="254">
        <v>0</v>
      </c>
      <c r="G11" s="254">
        <v>0</v>
      </c>
      <c r="H11" s="254">
        <v>0</v>
      </c>
      <c r="I11" s="254">
        <v>0</v>
      </c>
      <c r="J11" s="254">
        <v>0</v>
      </c>
      <c r="K11" s="254">
        <v>0</v>
      </c>
      <c r="L11" s="254">
        <v>0</v>
      </c>
      <c r="M11" s="254">
        <v>0</v>
      </c>
      <c r="N11" s="254">
        <v>0</v>
      </c>
    </row>
    <row r="12" spans="1:16" ht="15.95" customHeight="1" x14ac:dyDescent="0.15">
      <c r="A12" s="126" t="s">
        <v>22</v>
      </c>
      <c r="B12" s="713" t="s">
        <v>223</v>
      </c>
      <c r="C12" s="254">
        <v>0</v>
      </c>
      <c r="D12" s="254">
        <v>0</v>
      </c>
      <c r="E12" s="254">
        <v>0</v>
      </c>
      <c r="F12" s="254">
        <v>0</v>
      </c>
      <c r="G12" s="254">
        <v>0</v>
      </c>
      <c r="H12" s="254">
        <v>0</v>
      </c>
      <c r="I12" s="254">
        <v>0</v>
      </c>
      <c r="J12" s="254">
        <v>0</v>
      </c>
      <c r="K12" s="254">
        <v>0</v>
      </c>
      <c r="L12" s="254">
        <v>0</v>
      </c>
      <c r="M12" s="254">
        <v>0</v>
      </c>
      <c r="N12" s="254">
        <v>0</v>
      </c>
    </row>
    <row r="13" spans="1:16" ht="15.95" customHeight="1" x14ac:dyDescent="0.15">
      <c r="A13" s="126" t="s">
        <v>23</v>
      </c>
      <c r="B13" s="713" t="s">
        <v>223</v>
      </c>
      <c r="C13" s="254">
        <v>0</v>
      </c>
      <c r="D13" s="254">
        <v>0</v>
      </c>
      <c r="E13" s="254">
        <v>0</v>
      </c>
      <c r="F13" s="254">
        <v>0</v>
      </c>
      <c r="G13" s="254">
        <v>0</v>
      </c>
      <c r="H13" s="254">
        <v>0</v>
      </c>
      <c r="I13" s="254">
        <v>0</v>
      </c>
      <c r="J13" s="254">
        <v>0</v>
      </c>
      <c r="K13" s="254">
        <v>0</v>
      </c>
      <c r="L13" s="254">
        <v>0</v>
      </c>
      <c r="M13" s="254">
        <v>0</v>
      </c>
      <c r="N13" s="254">
        <v>0</v>
      </c>
    </row>
    <row r="14" spans="1:16" ht="15.95" customHeight="1" x14ac:dyDescent="0.15">
      <c r="A14" s="124" t="s">
        <v>94</v>
      </c>
      <c r="B14" s="713" t="s">
        <v>223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</row>
    <row r="15" spans="1:16" ht="15.95" customHeight="1" x14ac:dyDescent="0.15">
      <c r="A15" s="124" t="s">
        <v>95</v>
      </c>
      <c r="B15" s="713" t="s">
        <v>223</v>
      </c>
      <c r="C15" s="254">
        <v>0</v>
      </c>
      <c r="D15" s="254">
        <v>0</v>
      </c>
      <c r="E15" s="254">
        <v>0</v>
      </c>
      <c r="F15" s="254">
        <v>0</v>
      </c>
      <c r="G15" s="254">
        <v>0</v>
      </c>
      <c r="H15" s="254">
        <v>0</v>
      </c>
      <c r="I15" s="254">
        <v>0</v>
      </c>
      <c r="J15" s="254">
        <v>0</v>
      </c>
      <c r="K15" s="254">
        <v>0</v>
      </c>
      <c r="L15" s="254">
        <v>0</v>
      </c>
      <c r="M15" s="254">
        <v>0</v>
      </c>
      <c r="N15" s="254">
        <v>0</v>
      </c>
    </row>
    <row r="16" spans="1:16" ht="15.95" customHeight="1" x14ac:dyDescent="0.15">
      <c r="A16" s="124" t="s">
        <v>96</v>
      </c>
      <c r="B16" s="713" t="s">
        <v>223</v>
      </c>
      <c r="C16" s="254">
        <v>0</v>
      </c>
      <c r="D16" s="254">
        <v>0</v>
      </c>
      <c r="E16" s="254">
        <v>0</v>
      </c>
      <c r="F16" s="254">
        <v>0</v>
      </c>
      <c r="G16" s="254">
        <v>0</v>
      </c>
      <c r="H16" s="254">
        <v>0</v>
      </c>
      <c r="I16" s="254">
        <v>0</v>
      </c>
      <c r="J16" s="254">
        <v>0</v>
      </c>
      <c r="K16" s="254">
        <v>0</v>
      </c>
      <c r="L16" s="254">
        <v>0</v>
      </c>
      <c r="M16" s="254">
        <v>0</v>
      </c>
      <c r="N16" s="254">
        <v>0</v>
      </c>
    </row>
    <row r="17" spans="1:14" ht="15.95" customHeight="1" x14ac:dyDescent="0.15">
      <c r="A17" s="148" t="s">
        <v>27</v>
      </c>
      <c r="B17" s="713" t="s">
        <v>223</v>
      </c>
      <c r="C17" s="254">
        <v>0</v>
      </c>
      <c r="D17" s="254">
        <v>0</v>
      </c>
      <c r="E17" s="254">
        <v>0</v>
      </c>
      <c r="F17" s="254">
        <v>0</v>
      </c>
      <c r="G17" s="254">
        <v>0</v>
      </c>
      <c r="H17" s="254">
        <v>0</v>
      </c>
      <c r="I17" s="254">
        <v>0</v>
      </c>
      <c r="J17" s="254">
        <v>0</v>
      </c>
      <c r="K17" s="254">
        <v>0</v>
      </c>
      <c r="L17" s="254">
        <v>0</v>
      </c>
      <c r="M17" s="254">
        <v>0</v>
      </c>
      <c r="N17" s="254">
        <v>0</v>
      </c>
    </row>
    <row r="18" spans="1:14" ht="15.95" customHeight="1" x14ac:dyDescent="0.15">
      <c r="A18" s="126" t="s">
        <v>28</v>
      </c>
      <c r="B18" s="713" t="s">
        <v>223</v>
      </c>
      <c r="C18" s="254">
        <v>0</v>
      </c>
      <c r="D18" s="254">
        <v>0</v>
      </c>
      <c r="E18" s="254">
        <v>0</v>
      </c>
      <c r="F18" s="254">
        <v>0</v>
      </c>
      <c r="G18" s="254">
        <v>0</v>
      </c>
      <c r="H18" s="254">
        <v>0</v>
      </c>
      <c r="I18" s="254">
        <v>0</v>
      </c>
      <c r="J18" s="254">
        <v>0</v>
      </c>
      <c r="K18" s="254">
        <v>0</v>
      </c>
      <c r="L18" s="254">
        <v>0</v>
      </c>
      <c r="M18" s="254">
        <v>0</v>
      </c>
      <c r="N18" s="254">
        <v>0</v>
      </c>
    </row>
    <row r="19" spans="1:14" ht="15.95" customHeight="1" x14ac:dyDescent="0.15">
      <c r="A19" s="126" t="s">
        <v>29</v>
      </c>
      <c r="B19" s="714">
        <f>SUM(C19:N19)</f>
        <v>2.2394880000000001</v>
      </c>
      <c r="C19" s="254">
        <v>0</v>
      </c>
      <c r="D19" s="254">
        <v>0</v>
      </c>
      <c r="E19" s="254">
        <v>0.38421</v>
      </c>
      <c r="F19" s="254">
        <v>0.54432800000000003</v>
      </c>
      <c r="G19" s="254">
        <v>0.72060000000000002</v>
      </c>
      <c r="H19" s="254">
        <v>0.43245</v>
      </c>
      <c r="I19" s="254">
        <v>0.15790000000000001</v>
      </c>
      <c r="J19" s="254">
        <v>0</v>
      </c>
      <c r="K19" s="254">
        <v>0</v>
      </c>
      <c r="L19" s="254">
        <v>0</v>
      </c>
      <c r="M19" s="254">
        <v>0</v>
      </c>
      <c r="N19" s="254">
        <v>0</v>
      </c>
    </row>
    <row r="20" spans="1:14" ht="15.95" customHeight="1" x14ac:dyDescent="0.15">
      <c r="A20" s="148" t="s">
        <v>30</v>
      </c>
      <c r="B20" s="713" t="s">
        <v>223</v>
      </c>
      <c r="C20" s="254">
        <v>0</v>
      </c>
      <c r="D20" s="254">
        <v>0</v>
      </c>
      <c r="E20" s="254">
        <v>0</v>
      </c>
      <c r="F20" s="254">
        <v>0</v>
      </c>
      <c r="G20" s="254">
        <v>0</v>
      </c>
      <c r="H20" s="254">
        <v>0</v>
      </c>
      <c r="I20" s="254">
        <v>0</v>
      </c>
      <c r="J20" s="254">
        <v>0</v>
      </c>
      <c r="K20" s="254">
        <v>0</v>
      </c>
      <c r="L20" s="254">
        <v>0</v>
      </c>
      <c r="M20" s="254">
        <v>0</v>
      </c>
      <c r="N20" s="254">
        <v>0</v>
      </c>
    </row>
    <row r="21" spans="1:14" ht="15.95" customHeight="1" x14ac:dyDescent="0.15">
      <c r="A21" s="148" t="s">
        <v>31</v>
      </c>
      <c r="B21" s="713" t="s">
        <v>223</v>
      </c>
      <c r="C21" s="254">
        <v>0</v>
      </c>
      <c r="D21" s="254">
        <v>0</v>
      </c>
      <c r="E21" s="254">
        <v>0</v>
      </c>
      <c r="F21" s="254">
        <v>0</v>
      </c>
      <c r="G21" s="254">
        <v>0</v>
      </c>
      <c r="H21" s="254">
        <v>0</v>
      </c>
      <c r="I21" s="254">
        <v>0</v>
      </c>
      <c r="J21" s="254">
        <v>0</v>
      </c>
      <c r="K21" s="254">
        <v>0</v>
      </c>
      <c r="L21" s="254">
        <v>0</v>
      </c>
      <c r="M21" s="254">
        <v>0</v>
      </c>
      <c r="N21" s="254">
        <v>0</v>
      </c>
    </row>
    <row r="22" spans="1:14" ht="15.95" customHeight="1" x14ac:dyDescent="0.15">
      <c r="A22" s="148" t="s">
        <v>32</v>
      </c>
      <c r="B22" s="714">
        <f t="shared" ref="B22:B26" si="1">SUM(C22:N22)</f>
        <v>14.4618324</v>
      </c>
      <c r="C22" s="254">
        <v>0</v>
      </c>
      <c r="D22" s="254">
        <v>0</v>
      </c>
      <c r="E22" s="254">
        <v>0</v>
      </c>
      <c r="F22" s="254">
        <v>0</v>
      </c>
      <c r="G22" s="254">
        <v>0</v>
      </c>
      <c r="H22" s="254">
        <v>0</v>
      </c>
      <c r="I22" s="254">
        <v>0</v>
      </c>
      <c r="J22" s="254">
        <v>0</v>
      </c>
      <c r="K22" s="254">
        <v>0</v>
      </c>
      <c r="L22" s="254">
        <v>2.1231200000000001</v>
      </c>
      <c r="M22" s="254">
        <v>7.1014683999999999</v>
      </c>
      <c r="N22" s="254">
        <v>5.2372440000000005</v>
      </c>
    </row>
    <row r="23" spans="1:14" ht="15.95" customHeight="1" x14ac:dyDescent="0.15">
      <c r="A23" s="148" t="s">
        <v>33</v>
      </c>
      <c r="B23" s="714">
        <f t="shared" si="1"/>
        <v>98.025228000000013</v>
      </c>
      <c r="C23" s="254">
        <v>0</v>
      </c>
      <c r="D23" s="254">
        <v>0</v>
      </c>
      <c r="E23" s="254">
        <v>0</v>
      </c>
      <c r="F23" s="254">
        <v>0</v>
      </c>
      <c r="G23" s="254">
        <v>0</v>
      </c>
      <c r="H23" s="254">
        <v>0</v>
      </c>
      <c r="I23" s="254">
        <v>0</v>
      </c>
      <c r="J23" s="254">
        <v>0</v>
      </c>
      <c r="K23" s="254">
        <v>5.8151519999999994</v>
      </c>
      <c r="L23" s="254">
        <v>47.20705920000001</v>
      </c>
      <c r="M23" s="254">
        <v>40.83624720000001</v>
      </c>
      <c r="N23" s="254">
        <v>4.1667696000000003</v>
      </c>
    </row>
    <row r="24" spans="1:14" ht="15.95" customHeight="1" x14ac:dyDescent="0.15">
      <c r="A24" s="148" t="s">
        <v>34</v>
      </c>
      <c r="B24" s="714">
        <f t="shared" si="1"/>
        <v>11.534054000000001</v>
      </c>
      <c r="C24" s="254">
        <v>0</v>
      </c>
      <c r="D24" s="254">
        <v>6.4469000000000003</v>
      </c>
      <c r="E24" s="254">
        <v>0.59687000000000001</v>
      </c>
      <c r="F24" s="254">
        <v>8.4003999999999995E-2</v>
      </c>
      <c r="G24" s="254">
        <v>1.4329000000000001</v>
      </c>
      <c r="H24" s="254">
        <v>2.1936900000000001</v>
      </c>
      <c r="I24" s="254">
        <v>0</v>
      </c>
      <c r="J24" s="254">
        <v>0</v>
      </c>
      <c r="K24" s="254">
        <v>0</v>
      </c>
      <c r="L24" s="254">
        <v>0</v>
      </c>
      <c r="M24" s="254">
        <v>3.909E-2</v>
      </c>
      <c r="N24" s="254">
        <v>0.74060000000000004</v>
      </c>
    </row>
    <row r="25" spans="1:14" ht="15.95" customHeight="1" x14ac:dyDescent="0.15">
      <c r="A25" s="126" t="s">
        <v>35</v>
      </c>
      <c r="B25" s="714">
        <f t="shared" si="1"/>
        <v>36.756820000000005</v>
      </c>
      <c r="C25" s="254">
        <v>9.7548400000000015</v>
      </c>
      <c r="D25" s="254">
        <v>9.8102599999999995</v>
      </c>
      <c r="E25" s="254">
        <v>9.7350700000000003</v>
      </c>
      <c r="F25" s="254">
        <v>0</v>
      </c>
      <c r="G25" s="254">
        <v>0</v>
      </c>
      <c r="H25" s="254">
        <v>0</v>
      </c>
      <c r="I25" s="254">
        <v>0</v>
      </c>
      <c r="J25" s="254">
        <v>0</v>
      </c>
      <c r="K25" s="254">
        <v>0</v>
      </c>
      <c r="L25" s="254">
        <v>0</v>
      </c>
      <c r="M25" s="254">
        <v>0</v>
      </c>
      <c r="N25" s="254">
        <v>7.4566499999999998</v>
      </c>
    </row>
    <row r="26" spans="1:14" ht="15.95" customHeight="1" x14ac:dyDescent="0.15">
      <c r="A26" s="148" t="s">
        <v>36</v>
      </c>
      <c r="B26" s="714">
        <f t="shared" si="1"/>
        <v>7.8928367000000001</v>
      </c>
      <c r="C26" s="254">
        <v>0</v>
      </c>
      <c r="D26" s="254">
        <v>0</v>
      </c>
      <c r="E26" s="254">
        <v>0</v>
      </c>
      <c r="F26" s="254">
        <v>0</v>
      </c>
      <c r="G26" s="254">
        <v>0</v>
      </c>
      <c r="H26" s="254">
        <v>0</v>
      </c>
      <c r="I26" s="254">
        <v>0</v>
      </c>
      <c r="J26" s="254">
        <v>0</v>
      </c>
      <c r="K26" s="254">
        <v>0.30314000000000002</v>
      </c>
      <c r="L26" s="254">
        <v>1.4921</v>
      </c>
      <c r="M26" s="254">
        <v>2.5384319999999998</v>
      </c>
      <c r="N26" s="254">
        <v>3.5591647000000002</v>
      </c>
    </row>
    <row r="27" spans="1:14" ht="15.95" customHeight="1" x14ac:dyDescent="0.15">
      <c r="A27" s="148" t="s">
        <v>37</v>
      </c>
      <c r="B27" s="714">
        <f t="shared" ref="B27:B33" si="2">SUM(C27:N27)</f>
        <v>0</v>
      </c>
      <c r="C27" s="254">
        <v>0</v>
      </c>
      <c r="D27" s="254">
        <v>0</v>
      </c>
      <c r="E27" s="254">
        <v>0</v>
      </c>
      <c r="F27" s="254">
        <v>0</v>
      </c>
      <c r="G27" s="254">
        <v>0</v>
      </c>
      <c r="H27" s="254">
        <v>0</v>
      </c>
      <c r="I27" s="254">
        <v>0</v>
      </c>
      <c r="J27" s="254">
        <v>0</v>
      </c>
      <c r="K27" s="254">
        <v>0</v>
      </c>
      <c r="L27" s="254">
        <v>0</v>
      </c>
      <c r="M27" s="254">
        <v>0</v>
      </c>
      <c r="N27" s="254">
        <v>0</v>
      </c>
    </row>
    <row r="28" spans="1:14" ht="15.95" customHeight="1" x14ac:dyDescent="0.15">
      <c r="A28" s="148" t="s">
        <v>38</v>
      </c>
      <c r="B28" s="714">
        <f t="shared" si="2"/>
        <v>9.2830500000000029</v>
      </c>
      <c r="C28" s="254">
        <v>0</v>
      </c>
      <c r="D28" s="254">
        <v>0</v>
      </c>
      <c r="E28" s="254">
        <v>1.19475</v>
      </c>
      <c r="F28" s="254">
        <v>3.5770500000000003</v>
      </c>
      <c r="G28" s="254">
        <v>3.2472000000000003</v>
      </c>
      <c r="H28" s="254">
        <v>0.25605</v>
      </c>
      <c r="I28" s="254">
        <v>0</v>
      </c>
      <c r="J28" s="254">
        <v>0</v>
      </c>
      <c r="K28" s="254">
        <v>0</v>
      </c>
      <c r="L28" s="254">
        <v>0</v>
      </c>
      <c r="M28" s="254">
        <v>0</v>
      </c>
      <c r="N28" s="254">
        <v>1.008</v>
      </c>
    </row>
    <row r="29" spans="1:14" ht="15.95" customHeight="1" x14ac:dyDescent="0.15">
      <c r="A29" s="126" t="s">
        <v>39</v>
      </c>
      <c r="B29" s="714">
        <f t="shared" si="2"/>
        <v>30.614489999999993</v>
      </c>
      <c r="C29" s="254">
        <v>5.7732000000000001</v>
      </c>
      <c r="D29" s="254">
        <v>10.796389999999999</v>
      </c>
      <c r="E29" s="254">
        <v>4.09762</v>
      </c>
      <c r="F29" s="254">
        <v>5.8946699999999996</v>
      </c>
      <c r="G29" s="254">
        <v>0.54761000000000004</v>
      </c>
      <c r="H29" s="254">
        <v>0</v>
      </c>
      <c r="I29" s="254">
        <v>0</v>
      </c>
      <c r="J29" s="254">
        <v>0</v>
      </c>
      <c r="K29" s="254">
        <v>0</v>
      </c>
      <c r="L29" s="254">
        <v>0</v>
      </c>
      <c r="M29" s="254">
        <v>1.6346000000000001</v>
      </c>
      <c r="N29" s="254">
        <v>1.8704000000000001</v>
      </c>
    </row>
    <row r="30" spans="1:14" ht="15.95" customHeight="1" x14ac:dyDescent="0.15">
      <c r="A30" s="124" t="s">
        <v>97</v>
      </c>
      <c r="B30" s="714">
        <f t="shared" si="2"/>
        <v>18.741340000000001</v>
      </c>
      <c r="C30" s="254">
        <v>1.3604000000000001</v>
      </c>
      <c r="D30" s="254">
        <v>5.77325</v>
      </c>
      <c r="E30" s="254">
        <v>2.5344799999999998</v>
      </c>
      <c r="F30" s="254">
        <v>5.4318</v>
      </c>
      <c r="G30" s="254">
        <v>0.13641</v>
      </c>
      <c r="H30" s="254">
        <v>0</v>
      </c>
      <c r="I30" s="254">
        <v>0</v>
      </c>
      <c r="J30" s="254">
        <v>0</v>
      </c>
      <c r="K30" s="254">
        <v>0</v>
      </c>
      <c r="L30" s="254">
        <v>0</v>
      </c>
      <c r="M30" s="254">
        <v>1.6346000000000001</v>
      </c>
      <c r="N30" s="254">
        <v>1.8704000000000001</v>
      </c>
    </row>
    <row r="31" spans="1:14" ht="15.95" customHeight="1" x14ac:dyDescent="0.15">
      <c r="A31" s="124" t="s">
        <v>98</v>
      </c>
      <c r="B31" s="714">
        <f t="shared" si="2"/>
        <v>11.873149999999999</v>
      </c>
      <c r="C31" s="254">
        <v>4.4127999999999998</v>
      </c>
      <c r="D31" s="254">
        <v>5.0231399999999997</v>
      </c>
      <c r="E31" s="254">
        <v>1.56314</v>
      </c>
      <c r="F31" s="254">
        <v>0.46287</v>
      </c>
      <c r="G31" s="254">
        <v>0.41120000000000001</v>
      </c>
      <c r="H31" s="254">
        <v>0</v>
      </c>
      <c r="I31" s="254">
        <v>0</v>
      </c>
      <c r="J31" s="254">
        <v>0</v>
      </c>
      <c r="K31" s="254">
        <v>0</v>
      </c>
      <c r="L31" s="254">
        <v>0</v>
      </c>
      <c r="M31" s="254">
        <v>0</v>
      </c>
      <c r="N31" s="254">
        <v>0</v>
      </c>
    </row>
    <row r="32" spans="1:14" ht="15.95" customHeight="1" x14ac:dyDescent="0.15">
      <c r="A32" s="148" t="s">
        <v>42</v>
      </c>
      <c r="B32" s="714">
        <f t="shared" si="2"/>
        <v>41.613264000000001</v>
      </c>
      <c r="C32" s="254">
        <v>26.100144</v>
      </c>
      <c r="D32" s="254">
        <v>3.3566400000000001</v>
      </c>
      <c r="E32" s="254">
        <v>2.1772800000000001</v>
      </c>
      <c r="F32" s="254">
        <v>0</v>
      </c>
      <c r="G32" s="254">
        <v>0</v>
      </c>
      <c r="H32" s="254">
        <v>0</v>
      </c>
      <c r="I32" s="254">
        <v>0</v>
      </c>
      <c r="J32" s="254">
        <v>0</v>
      </c>
      <c r="K32" s="254">
        <v>0</v>
      </c>
      <c r="L32" s="254">
        <v>0</v>
      </c>
      <c r="M32" s="254">
        <v>8.7635520000000007</v>
      </c>
      <c r="N32" s="254">
        <v>1.2156480000000001</v>
      </c>
    </row>
    <row r="33" spans="1:14" ht="15.95" customHeight="1" x14ac:dyDescent="0.15">
      <c r="A33" s="148" t="s">
        <v>43</v>
      </c>
      <c r="B33" s="714">
        <f t="shared" si="2"/>
        <v>446.82529999999997</v>
      </c>
      <c r="C33" s="254">
        <v>0</v>
      </c>
      <c r="D33" s="254">
        <v>83.770099999999999</v>
      </c>
      <c r="E33" s="254">
        <v>81.493499999999997</v>
      </c>
      <c r="F33" s="254">
        <v>0</v>
      </c>
      <c r="G33" s="254">
        <v>0</v>
      </c>
      <c r="H33" s="254">
        <v>0</v>
      </c>
      <c r="I33" s="254">
        <v>0</v>
      </c>
      <c r="J33" s="254">
        <v>0</v>
      </c>
      <c r="K33" s="254">
        <v>0</v>
      </c>
      <c r="L33" s="254">
        <v>0</v>
      </c>
      <c r="M33" s="254">
        <v>243.82520000000002</v>
      </c>
      <c r="N33" s="254">
        <v>37.736500000000007</v>
      </c>
    </row>
    <row r="34" spans="1:14" ht="15.95" customHeight="1" x14ac:dyDescent="0.15">
      <c r="A34" s="126" t="s">
        <v>44</v>
      </c>
      <c r="B34" s="713" t="s">
        <v>223</v>
      </c>
      <c r="C34" s="254">
        <v>0</v>
      </c>
      <c r="D34" s="254">
        <v>0</v>
      </c>
      <c r="E34" s="254">
        <v>0</v>
      </c>
      <c r="F34" s="254">
        <v>0</v>
      </c>
      <c r="G34" s="254">
        <v>0</v>
      </c>
      <c r="H34" s="254">
        <v>0</v>
      </c>
      <c r="I34" s="254">
        <v>0</v>
      </c>
      <c r="J34" s="254">
        <v>0</v>
      </c>
      <c r="K34" s="254">
        <v>0</v>
      </c>
      <c r="L34" s="254">
        <v>0</v>
      </c>
      <c r="M34" s="254">
        <v>0</v>
      </c>
      <c r="N34" s="254">
        <v>0</v>
      </c>
    </row>
    <row r="35" spans="1:14" ht="15.95" customHeight="1" x14ac:dyDescent="0.15">
      <c r="A35" s="126" t="s">
        <v>45</v>
      </c>
      <c r="B35" s="713" t="s">
        <v>223</v>
      </c>
      <c r="C35" s="254">
        <v>0</v>
      </c>
      <c r="D35" s="254">
        <v>0</v>
      </c>
      <c r="E35" s="254">
        <v>0</v>
      </c>
      <c r="F35" s="254">
        <v>0</v>
      </c>
      <c r="G35" s="254">
        <v>0</v>
      </c>
      <c r="H35" s="254">
        <v>0</v>
      </c>
      <c r="I35" s="254">
        <v>0</v>
      </c>
      <c r="J35" s="254">
        <v>0</v>
      </c>
      <c r="K35" s="254">
        <v>0</v>
      </c>
      <c r="L35" s="254">
        <v>0</v>
      </c>
      <c r="M35" s="254">
        <v>0</v>
      </c>
      <c r="N35" s="254">
        <v>0</v>
      </c>
    </row>
    <row r="36" spans="1:14" ht="15.95" customHeight="1" x14ac:dyDescent="0.15">
      <c r="A36" s="126" t="s">
        <v>46</v>
      </c>
      <c r="B36" s="713" t="s">
        <v>223</v>
      </c>
      <c r="C36" s="254">
        <v>0</v>
      </c>
      <c r="D36" s="254">
        <v>0</v>
      </c>
      <c r="E36" s="254">
        <v>0</v>
      </c>
      <c r="F36" s="254">
        <v>0</v>
      </c>
      <c r="G36" s="254">
        <v>0</v>
      </c>
      <c r="H36" s="254">
        <v>0</v>
      </c>
      <c r="I36" s="254">
        <v>0</v>
      </c>
      <c r="J36" s="254">
        <v>0</v>
      </c>
      <c r="K36" s="254">
        <v>0</v>
      </c>
      <c r="L36" s="254">
        <v>0</v>
      </c>
      <c r="M36" s="254">
        <v>0</v>
      </c>
      <c r="N36" s="254">
        <v>0</v>
      </c>
    </row>
    <row r="37" spans="1:14" ht="15.95" customHeight="1" thickBot="1" x14ac:dyDescent="0.2">
      <c r="A37" s="150" t="s">
        <v>47</v>
      </c>
      <c r="B37" s="715" t="s">
        <v>223</v>
      </c>
      <c r="C37" s="255">
        <v>0</v>
      </c>
      <c r="D37" s="255">
        <v>0</v>
      </c>
      <c r="E37" s="255">
        <v>0</v>
      </c>
      <c r="F37" s="255">
        <v>0</v>
      </c>
      <c r="G37" s="255">
        <v>0</v>
      </c>
      <c r="H37" s="255">
        <v>0</v>
      </c>
      <c r="I37" s="255">
        <v>0</v>
      </c>
      <c r="J37" s="255">
        <v>0</v>
      </c>
      <c r="K37" s="255">
        <v>0</v>
      </c>
      <c r="L37" s="255">
        <v>0</v>
      </c>
      <c r="M37" s="255">
        <v>0</v>
      </c>
      <c r="N37" s="255">
        <v>0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Hoja83">
    <tabColor theme="9" tint="0.59999389629810485"/>
  </sheetPr>
  <dimension ref="A4:P48"/>
  <sheetViews>
    <sheetView showGridLines="0" topLeftCell="A13" zoomScaleNormal="100" workbookViewId="0">
      <selection activeCell="F43" sqref="F43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16" ht="12.95" customHeight="1" x14ac:dyDescent="0.25">
      <c r="A4" s="235" t="s">
        <v>478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8" t="s">
        <v>404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/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</row>
    <row r="8" spans="1:16" ht="18" customHeight="1" x14ac:dyDescent="0.15">
      <c r="A8" s="680" t="s">
        <v>87</v>
      </c>
      <c r="B8" s="708">
        <f>'C-81'!B8/'C-80'!B8*1000</f>
        <v>2.0612550805006467</v>
      </c>
      <c r="C8" s="708">
        <f>'C-81'!C8/'C-80'!C8*1000</f>
        <v>2.0293562131331351</v>
      </c>
      <c r="D8" s="708">
        <f>'C-81'!D8/'C-80'!D8*1000</f>
        <v>1.9471068024078715</v>
      </c>
      <c r="E8" s="708">
        <f>'C-81'!E8/'C-80'!E8*1000</f>
        <v>1.9337556016839001</v>
      </c>
      <c r="F8" s="708">
        <f>'C-81'!F8/'C-80'!F8*1000</f>
        <v>1.7017779275484415</v>
      </c>
      <c r="G8" s="708">
        <f>'C-81'!G8/'C-80'!G8*1000</f>
        <v>1.6219862023832248</v>
      </c>
      <c r="H8" s="708">
        <f>'C-81'!H8/'C-80'!H8*1000</f>
        <v>1.8691245136186774</v>
      </c>
      <c r="I8" s="708">
        <f>'C-81'!I8/'C-80'!I8*1000</f>
        <v>1.3158333333333334</v>
      </c>
      <c r="J8" s="708" t="s">
        <v>73</v>
      </c>
      <c r="K8" s="708">
        <f>'C-81'!K8/'C-80'!K8*1000</f>
        <v>3.0853716591023699</v>
      </c>
      <c r="L8" s="708">
        <f>'C-81'!L8/'C-80'!L8*1000</f>
        <v>2.7342916662183252</v>
      </c>
      <c r="M8" s="708">
        <f>'C-81'!M8/'C-80'!M8*1000</f>
        <v>2.0892253609576179</v>
      </c>
      <c r="N8" s="708">
        <f>'C-81'!N8/'C-80'!N8*1000</f>
        <v>2.0427739103645095</v>
      </c>
    </row>
    <row r="9" spans="1:16" ht="15.95" customHeight="1" x14ac:dyDescent="0.15">
      <c r="A9" s="148" t="s">
        <v>19</v>
      </c>
      <c r="B9" s="678" t="s">
        <v>73</v>
      </c>
      <c r="C9" s="246" t="s">
        <v>73</v>
      </c>
      <c r="D9" s="246" t="s">
        <v>73</v>
      </c>
      <c r="E9" s="246" t="s">
        <v>73</v>
      </c>
      <c r="F9" s="246" t="s">
        <v>73</v>
      </c>
      <c r="G9" s="246" t="s">
        <v>73</v>
      </c>
      <c r="H9" s="246" t="s">
        <v>73</v>
      </c>
      <c r="I9" s="246" t="s">
        <v>73</v>
      </c>
      <c r="J9" s="246" t="s">
        <v>73</v>
      </c>
      <c r="K9" s="246" t="s">
        <v>73</v>
      </c>
      <c r="L9" s="246" t="s">
        <v>73</v>
      </c>
      <c r="M9" s="246" t="s">
        <v>73</v>
      </c>
      <c r="N9" s="246" t="s">
        <v>73</v>
      </c>
      <c r="O9" s="154"/>
    </row>
    <row r="10" spans="1:16" ht="15.95" customHeight="1" x14ac:dyDescent="0.15">
      <c r="A10" s="148" t="s">
        <v>20</v>
      </c>
      <c r="B10" s="678" t="s">
        <v>73</v>
      </c>
      <c r="C10" s="246" t="s">
        <v>73</v>
      </c>
      <c r="D10" s="246" t="s">
        <v>73</v>
      </c>
      <c r="E10" s="246" t="s">
        <v>73</v>
      </c>
      <c r="F10" s="246" t="s">
        <v>73</v>
      </c>
      <c r="G10" s="246" t="s">
        <v>73</v>
      </c>
      <c r="H10" s="246" t="s">
        <v>73</v>
      </c>
      <c r="I10" s="246" t="s">
        <v>73</v>
      </c>
      <c r="J10" s="246" t="s">
        <v>73</v>
      </c>
      <c r="K10" s="246" t="s">
        <v>73</v>
      </c>
      <c r="L10" s="246" t="s">
        <v>73</v>
      </c>
      <c r="M10" s="246" t="s">
        <v>73</v>
      </c>
      <c r="N10" s="246" t="s">
        <v>73</v>
      </c>
    </row>
    <row r="11" spans="1:16" ht="15.95" customHeight="1" x14ac:dyDescent="0.15">
      <c r="A11" s="148" t="s">
        <v>21</v>
      </c>
      <c r="B11" s="678" t="s">
        <v>73</v>
      </c>
      <c r="C11" s="246" t="s">
        <v>73</v>
      </c>
      <c r="D11" s="246" t="s">
        <v>73</v>
      </c>
      <c r="E11" s="246" t="s">
        <v>73</v>
      </c>
      <c r="F11" s="246" t="s">
        <v>73</v>
      </c>
      <c r="G11" s="246" t="s">
        <v>73</v>
      </c>
      <c r="H11" s="246" t="s">
        <v>73</v>
      </c>
      <c r="I11" s="246" t="s">
        <v>73</v>
      </c>
      <c r="J11" s="246" t="s">
        <v>73</v>
      </c>
      <c r="K11" s="246" t="s">
        <v>73</v>
      </c>
      <c r="L11" s="246" t="s">
        <v>73</v>
      </c>
      <c r="M11" s="246" t="s">
        <v>73</v>
      </c>
      <c r="N11" s="246" t="s">
        <v>73</v>
      </c>
    </row>
    <row r="12" spans="1:16" ht="15.95" customHeight="1" x14ac:dyDescent="0.15">
      <c r="A12" s="126" t="s">
        <v>22</v>
      </c>
      <c r="B12" s="678" t="s">
        <v>73</v>
      </c>
      <c r="C12" s="246" t="s">
        <v>73</v>
      </c>
      <c r="D12" s="246" t="s">
        <v>73</v>
      </c>
      <c r="E12" s="246" t="s">
        <v>73</v>
      </c>
      <c r="F12" s="246" t="s">
        <v>73</v>
      </c>
      <c r="G12" s="246" t="s">
        <v>73</v>
      </c>
      <c r="H12" s="246" t="s">
        <v>73</v>
      </c>
      <c r="I12" s="246" t="s">
        <v>73</v>
      </c>
      <c r="J12" s="246" t="s">
        <v>73</v>
      </c>
      <c r="K12" s="246" t="s">
        <v>73</v>
      </c>
      <c r="L12" s="246" t="s">
        <v>73</v>
      </c>
      <c r="M12" s="246" t="s">
        <v>73</v>
      </c>
      <c r="N12" s="246" t="s">
        <v>73</v>
      </c>
    </row>
    <row r="13" spans="1:16" ht="15.95" customHeight="1" x14ac:dyDescent="0.15">
      <c r="A13" s="126" t="s">
        <v>23</v>
      </c>
      <c r="B13" s="678" t="s">
        <v>73</v>
      </c>
      <c r="C13" s="246" t="s">
        <v>73</v>
      </c>
      <c r="D13" s="246" t="s">
        <v>73</v>
      </c>
      <c r="E13" s="246" t="s">
        <v>73</v>
      </c>
      <c r="F13" s="246" t="s">
        <v>73</v>
      </c>
      <c r="G13" s="246" t="s">
        <v>73</v>
      </c>
      <c r="H13" s="246" t="s">
        <v>73</v>
      </c>
      <c r="I13" s="246" t="s">
        <v>73</v>
      </c>
      <c r="J13" s="246" t="s">
        <v>73</v>
      </c>
      <c r="K13" s="246" t="s">
        <v>73</v>
      </c>
      <c r="L13" s="246" t="s">
        <v>73</v>
      </c>
      <c r="M13" s="246" t="s">
        <v>73</v>
      </c>
      <c r="N13" s="246" t="s">
        <v>73</v>
      </c>
    </row>
    <row r="14" spans="1:16" ht="15.95" customHeight="1" x14ac:dyDescent="0.15">
      <c r="A14" s="124" t="s">
        <v>94</v>
      </c>
      <c r="B14" s="678" t="s">
        <v>73</v>
      </c>
      <c r="C14" s="246" t="s">
        <v>73</v>
      </c>
      <c r="D14" s="246" t="s">
        <v>73</v>
      </c>
      <c r="E14" s="246" t="s">
        <v>73</v>
      </c>
      <c r="F14" s="246" t="s">
        <v>73</v>
      </c>
      <c r="G14" s="246" t="s">
        <v>73</v>
      </c>
      <c r="H14" s="246" t="s">
        <v>73</v>
      </c>
      <c r="I14" s="246" t="s">
        <v>73</v>
      </c>
      <c r="J14" s="246" t="s">
        <v>73</v>
      </c>
      <c r="K14" s="246" t="s">
        <v>73</v>
      </c>
      <c r="L14" s="246" t="s">
        <v>73</v>
      </c>
      <c r="M14" s="246" t="s">
        <v>73</v>
      </c>
      <c r="N14" s="246" t="s">
        <v>73</v>
      </c>
    </row>
    <row r="15" spans="1:16" ht="15.95" customHeight="1" x14ac:dyDescent="0.15">
      <c r="A15" s="124" t="s">
        <v>95</v>
      </c>
      <c r="B15" s="678" t="s">
        <v>73</v>
      </c>
      <c r="C15" s="246" t="s">
        <v>73</v>
      </c>
      <c r="D15" s="246" t="s">
        <v>73</v>
      </c>
      <c r="E15" s="246" t="s">
        <v>73</v>
      </c>
      <c r="F15" s="246" t="s">
        <v>73</v>
      </c>
      <c r="G15" s="246" t="s">
        <v>73</v>
      </c>
      <c r="H15" s="246" t="s">
        <v>73</v>
      </c>
      <c r="I15" s="246" t="s">
        <v>73</v>
      </c>
      <c r="J15" s="246" t="s">
        <v>73</v>
      </c>
      <c r="K15" s="246" t="s">
        <v>73</v>
      </c>
      <c r="L15" s="246" t="s">
        <v>73</v>
      </c>
      <c r="M15" s="246" t="s">
        <v>73</v>
      </c>
      <c r="N15" s="246" t="s">
        <v>73</v>
      </c>
    </row>
    <row r="16" spans="1:16" ht="15.95" customHeight="1" x14ac:dyDescent="0.15">
      <c r="A16" s="124" t="s">
        <v>96</v>
      </c>
      <c r="B16" s="678" t="s">
        <v>73</v>
      </c>
      <c r="C16" s="246" t="s">
        <v>73</v>
      </c>
      <c r="D16" s="246" t="s">
        <v>73</v>
      </c>
      <c r="E16" s="246" t="s">
        <v>73</v>
      </c>
      <c r="F16" s="246" t="s">
        <v>73</v>
      </c>
      <c r="G16" s="246" t="s">
        <v>73</v>
      </c>
      <c r="H16" s="246" t="s">
        <v>73</v>
      </c>
      <c r="I16" s="246" t="s">
        <v>73</v>
      </c>
      <c r="J16" s="246" t="s">
        <v>73</v>
      </c>
      <c r="K16" s="246" t="s">
        <v>73</v>
      </c>
      <c r="L16" s="246" t="s">
        <v>73</v>
      </c>
      <c r="M16" s="246" t="s">
        <v>73</v>
      </c>
      <c r="N16" s="246" t="s">
        <v>73</v>
      </c>
    </row>
    <row r="17" spans="1:14" ht="15.95" customHeight="1" x14ac:dyDescent="0.15">
      <c r="A17" s="148" t="s">
        <v>27</v>
      </c>
      <c r="B17" s="678" t="s">
        <v>73</v>
      </c>
      <c r="C17" s="246" t="s">
        <v>73</v>
      </c>
      <c r="D17" s="246" t="s">
        <v>73</v>
      </c>
      <c r="E17" s="246" t="s">
        <v>73</v>
      </c>
      <c r="F17" s="246" t="s">
        <v>73</v>
      </c>
      <c r="G17" s="246" t="s">
        <v>73</v>
      </c>
      <c r="H17" s="246" t="s">
        <v>73</v>
      </c>
      <c r="I17" s="246" t="s">
        <v>73</v>
      </c>
      <c r="J17" s="246" t="s">
        <v>73</v>
      </c>
      <c r="K17" s="246" t="s">
        <v>73</v>
      </c>
      <c r="L17" s="246" t="s">
        <v>73</v>
      </c>
      <c r="M17" s="246" t="s">
        <v>73</v>
      </c>
      <c r="N17" s="246" t="s">
        <v>73</v>
      </c>
    </row>
    <row r="18" spans="1:14" ht="15.95" customHeight="1" x14ac:dyDescent="0.15">
      <c r="A18" s="126" t="s">
        <v>28</v>
      </c>
      <c r="B18" s="678" t="s">
        <v>73</v>
      </c>
      <c r="C18" s="246" t="s">
        <v>73</v>
      </c>
      <c r="D18" s="246" t="s">
        <v>73</v>
      </c>
      <c r="E18" s="246" t="s">
        <v>73</v>
      </c>
      <c r="F18" s="246" t="s">
        <v>73</v>
      </c>
      <c r="G18" s="246" t="s">
        <v>73</v>
      </c>
      <c r="H18" s="246" t="s">
        <v>73</v>
      </c>
      <c r="I18" s="246" t="s">
        <v>73</v>
      </c>
      <c r="J18" s="246" t="s">
        <v>73</v>
      </c>
      <c r="K18" s="246" t="s">
        <v>73</v>
      </c>
      <c r="L18" s="246" t="s">
        <v>73</v>
      </c>
      <c r="M18" s="246" t="s">
        <v>73</v>
      </c>
      <c r="N18" s="246" t="s">
        <v>73</v>
      </c>
    </row>
    <row r="19" spans="1:14" ht="15.95" customHeight="1" x14ac:dyDescent="0.15">
      <c r="A19" s="126" t="s">
        <v>29</v>
      </c>
      <c r="B19" s="678">
        <f>'C-81'!B19/'C-80'!B19*1000</f>
        <v>1.559532033426184</v>
      </c>
      <c r="C19" s="246" t="s">
        <v>73</v>
      </c>
      <c r="D19" s="246" t="s">
        <v>73</v>
      </c>
      <c r="E19" s="246">
        <f>'C-81'!E19/'C-80'!E19*1000</f>
        <v>1.2764451827242527</v>
      </c>
      <c r="F19" s="246">
        <f>'C-81'!F19/'C-80'!F19*1000</f>
        <v>2.1860562248995987</v>
      </c>
      <c r="G19" s="246">
        <f>'C-81'!G19/'C-80'!G19*1000</f>
        <v>1.4469879518072291</v>
      </c>
      <c r="H19" s="246">
        <f>'C-81'!H19/'C-80'!H19*1000</f>
        <v>1.6136194029850748</v>
      </c>
      <c r="I19" s="246">
        <f>'C-81'!I19/'C-80'!I19*1000</f>
        <v>1.3158333333333334</v>
      </c>
      <c r="J19" s="246" t="s">
        <v>73</v>
      </c>
      <c r="K19" s="246" t="s">
        <v>73</v>
      </c>
      <c r="L19" s="246" t="s">
        <v>73</v>
      </c>
      <c r="M19" s="246" t="s">
        <v>73</v>
      </c>
      <c r="N19" s="246" t="s">
        <v>73</v>
      </c>
    </row>
    <row r="20" spans="1:14" ht="15.95" customHeight="1" x14ac:dyDescent="0.15">
      <c r="A20" s="148" t="s">
        <v>30</v>
      </c>
      <c r="B20" s="678" t="s">
        <v>73</v>
      </c>
      <c r="C20" s="246" t="s">
        <v>73</v>
      </c>
      <c r="D20" s="246" t="s">
        <v>73</v>
      </c>
      <c r="E20" s="246" t="s">
        <v>73</v>
      </c>
      <c r="F20" s="246" t="s">
        <v>73</v>
      </c>
      <c r="G20" s="246" t="s">
        <v>73</v>
      </c>
      <c r="H20" s="246" t="s">
        <v>73</v>
      </c>
      <c r="I20" s="246" t="s">
        <v>73</v>
      </c>
      <c r="J20" s="246" t="s">
        <v>73</v>
      </c>
      <c r="K20" s="246" t="s">
        <v>73</v>
      </c>
      <c r="L20" s="246" t="s">
        <v>73</v>
      </c>
      <c r="M20" s="246" t="s">
        <v>73</v>
      </c>
      <c r="N20" s="246" t="s">
        <v>73</v>
      </c>
    </row>
    <row r="21" spans="1:14" ht="15.95" customHeight="1" x14ac:dyDescent="0.15">
      <c r="A21" s="148" t="s">
        <v>31</v>
      </c>
      <c r="B21" s="678" t="s">
        <v>73</v>
      </c>
      <c r="C21" s="246" t="s">
        <v>73</v>
      </c>
      <c r="D21" s="246" t="s">
        <v>73</v>
      </c>
      <c r="E21" s="246" t="s">
        <v>73</v>
      </c>
      <c r="F21" s="246" t="s">
        <v>73</v>
      </c>
      <c r="G21" s="246" t="s">
        <v>73</v>
      </c>
      <c r="H21" s="246" t="s">
        <v>73</v>
      </c>
      <c r="I21" s="246" t="s">
        <v>73</v>
      </c>
      <c r="J21" s="246" t="s">
        <v>73</v>
      </c>
      <c r="K21" s="246" t="s">
        <v>73</v>
      </c>
      <c r="L21" s="246" t="s">
        <v>73</v>
      </c>
      <c r="M21" s="246" t="s">
        <v>73</v>
      </c>
      <c r="N21" s="246" t="s">
        <v>73</v>
      </c>
    </row>
    <row r="22" spans="1:14" ht="15.95" customHeight="1" x14ac:dyDescent="0.15">
      <c r="A22" s="148" t="s">
        <v>32</v>
      </c>
      <c r="B22" s="678">
        <f>'C-81'!B22/'C-80'!B22*1000</f>
        <v>1.6892690573531131</v>
      </c>
      <c r="C22" s="246" t="s">
        <v>73</v>
      </c>
      <c r="D22" s="246" t="s">
        <v>73</v>
      </c>
      <c r="E22" s="246" t="s">
        <v>73</v>
      </c>
      <c r="F22" s="246" t="s">
        <v>73</v>
      </c>
      <c r="G22" s="246" t="s">
        <v>73</v>
      </c>
      <c r="H22" s="246" t="s">
        <v>73</v>
      </c>
      <c r="I22" s="246" t="s">
        <v>73</v>
      </c>
      <c r="J22" s="246" t="s">
        <v>73</v>
      </c>
      <c r="K22" s="246" t="s">
        <v>73</v>
      </c>
      <c r="L22" s="246">
        <f>'C-81'!L22/'C-80'!L22*1000</f>
        <v>4.1467187499999998</v>
      </c>
      <c r="M22" s="246">
        <f>'C-81'!M22/'C-80'!M22*1000</f>
        <v>1.652272778036296</v>
      </c>
      <c r="N22" s="246">
        <f>'C-81'!N22/'C-80'!N22*1000</f>
        <v>1.3962260730471876</v>
      </c>
    </row>
    <row r="23" spans="1:14" ht="15.95" customHeight="1" x14ac:dyDescent="0.15">
      <c r="A23" s="148" t="s">
        <v>33</v>
      </c>
      <c r="B23" s="678">
        <f>'C-81'!B23/'C-80'!B23*1000</f>
        <v>2.6702595478071371</v>
      </c>
      <c r="C23" s="246" t="s">
        <v>73</v>
      </c>
      <c r="D23" s="246" t="s">
        <v>73</v>
      </c>
      <c r="E23" s="246" t="s">
        <v>73</v>
      </c>
      <c r="F23" s="246" t="s">
        <v>73</v>
      </c>
      <c r="G23" s="246" t="s">
        <v>73</v>
      </c>
      <c r="H23" s="246" t="s">
        <v>73</v>
      </c>
      <c r="I23" s="246" t="s">
        <v>73</v>
      </c>
      <c r="J23" s="246" t="s">
        <v>73</v>
      </c>
      <c r="K23" s="246" t="s">
        <v>73</v>
      </c>
      <c r="L23" s="246">
        <f>'C-81'!L23/'C-80'!L23*1000</f>
        <v>2.7219661650233529</v>
      </c>
      <c r="M23" s="246">
        <f>'C-81'!M23/'C-80'!M23*1000</f>
        <v>2.6202276034648708</v>
      </c>
      <c r="N23" s="246">
        <f>'C-81'!N23/'C-80'!N23*1000</f>
        <v>2.1567130434782613</v>
      </c>
    </row>
    <row r="24" spans="1:14" ht="15.95" customHeight="1" x14ac:dyDescent="0.15">
      <c r="A24" s="148" t="s">
        <v>34</v>
      </c>
      <c r="B24" s="678">
        <f>'C-81'!B24/'C-80'!B24*1000</f>
        <v>1.8489987175376725</v>
      </c>
      <c r="C24" s="246" t="s">
        <v>73</v>
      </c>
      <c r="D24" s="246">
        <f>'C-81'!D24/'C-80'!D24*1000</f>
        <v>1.8258000566411783</v>
      </c>
      <c r="E24" s="246">
        <f>'C-81'!E24/'C-80'!E24*1000</f>
        <v>1.8536335403726707</v>
      </c>
      <c r="F24" s="246">
        <f>'C-81'!F24/'C-80'!F24*1000</f>
        <v>1.7143673469387755</v>
      </c>
      <c r="G24" s="246">
        <f>'C-81'!G24/'C-80'!G24*1000</f>
        <v>1.8230279898218829</v>
      </c>
      <c r="H24" s="246">
        <f>'C-81'!H24/'C-80'!H24*1000</f>
        <v>1.9447606382978724</v>
      </c>
      <c r="I24" s="246" t="s">
        <v>73</v>
      </c>
      <c r="J24" s="246" t="s">
        <v>73</v>
      </c>
      <c r="K24" s="246" t="s">
        <v>73</v>
      </c>
      <c r="L24" s="246" t="s">
        <v>73</v>
      </c>
      <c r="M24" s="246">
        <f>'C-81'!M24/'C-80'!M24*1000</f>
        <v>1.3960714285714286</v>
      </c>
      <c r="N24" s="246">
        <f>'C-81'!N24/'C-80'!N24*1000</f>
        <v>1.8796954314720813</v>
      </c>
    </row>
    <row r="25" spans="1:14" ht="15.95" customHeight="1" x14ac:dyDescent="0.15">
      <c r="A25" s="126" t="s">
        <v>35</v>
      </c>
      <c r="B25" s="678">
        <f>'C-81'!B25/'C-80'!B25*1000</f>
        <v>2.1174503139581775</v>
      </c>
      <c r="C25" s="246">
        <f>'C-81'!C25/'C-80'!C25*1000</f>
        <v>2.1128091834524589</v>
      </c>
      <c r="D25" s="246">
        <f>'C-81'!D25/'C-80'!D25*1000</f>
        <v>2.1234329004329004</v>
      </c>
      <c r="E25" s="246">
        <f>'C-81'!E25/'C-80'!E25*1000</f>
        <v>2.1246333478830204</v>
      </c>
      <c r="F25" s="246" t="s">
        <v>73</v>
      </c>
      <c r="G25" s="246" t="s">
        <v>73</v>
      </c>
      <c r="H25" s="246" t="s">
        <v>73</v>
      </c>
      <c r="I25" s="246" t="s">
        <v>73</v>
      </c>
      <c r="J25" s="246" t="s">
        <v>73</v>
      </c>
      <c r="K25" s="246" t="s">
        <v>73</v>
      </c>
      <c r="L25" s="246" t="s">
        <v>73</v>
      </c>
      <c r="M25" s="246" t="s">
        <v>73</v>
      </c>
      <c r="N25" s="246">
        <f>'C-81'!N25/'C-80'!N25*1000</f>
        <v>2.1063983050847459</v>
      </c>
    </row>
    <row r="26" spans="1:14" ht="15.95" customHeight="1" x14ac:dyDescent="0.15">
      <c r="A26" s="148" t="s">
        <v>36</v>
      </c>
      <c r="B26" s="678">
        <f>'C-81'!B26/'C-80'!B26*1000</f>
        <v>1.9293172085064778</v>
      </c>
      <c r="C26" s="246" t="s">
        <v>73</v>
      </c>
      <c r="D26" s="246" t="s">
        <v>73</v>
      </c>
      <c r="E26" s="246" t="s">
        <v>73</v>
      </c>
      <c r="F26" s="246" t="s">
        <v>73</v>
      </c>
      <c r="G26" s="246" t="s">
        <v>73</v>
      </c>
      <c r="H26" s="246" t="s">
        <v>73</v>
      </c>
      <c r="I26" s="246" t="s">
        <v>73</v>
      </c>
      <c r="J26" s="246" t="s">
        <v>73</v>
      </c>
      <c r="K26" s="246">
        <f>'C-81'!K26/'C-80'!K26*1000</f>
        <v>2.2792481203007524</v>
      </c>
      <c r="L26" s="246">
        <f>'C-81'!L26/'C-80'!L26*1000</f>
        <v>2.0383879781420764</v>
      </c>
      <c r="M26" s="246">
        <f>'C-81'!M26/'C-80'!M26*1000</f>
        <v>2.5033846153846153</v>
      </c>
      <c r="N26" s="246">
        <f>'C-81'!N26/'C-80'!N26*1000</f>
        <v>1.6090256329113923</v>
      </c>
    </row>
    <row r="27" spans="1:14" ht="15.95" customHeight="1" x14ac:dyDescent="0.15">
      <c r="A27" s="148" t="s">
        <v>37</v>
      </c>
      <c r="B27" s="678" t="s">
        <v>73</v>
      </c>
      <c r="C27" s="246" t="s">
        <v>73</v>
      </c>
      <c r="D27" s="246" t="s">
        <v>73</v>
      </c>
      <c r="E27" s="246" t="s">
        <v>73</v>
      </c>
      <c r="F27" s="246" t="s">
        <v>73</v>
      </c>
      <c r="G27" s="246" t="s">
        <v>73</v>
      </c>
      <c r="H27" s="246" t="s">
        <v>73</v>
      </c>
      <c r="I27" s="246" t="s">
        <v>73</v>
      </c>
      <c r="J27" s="246" t="s">
        <v>73</v>
      </c>
      <c r="K27" s="246" t="s">
        <v>73</v>
      </c>
      <c r="L27" s="246" t="s">
        <v>73</v>
      </c>
      <c r="M27" s="246" t="s">
        <v>73</v>
      </c>
      <c r="N27" s="246" t="s">
        <v>73</v>
      </c>
    </row>
    <row r="28" spans="1:14" ht="15.95" customHeight="1" x14ac:dyDescent="0.15">
      <c r="A28" s="148" t="s">
        <v>38</v>
      </c>
      <c r="B28" s="678">
        <f>'C-81'!B28/'C-80'!B28*1000</f>
        <v>1.6019068162208805</v>
      </c>
      <c r="C28" s="246" t="s">
        <v>73</v>
      </c>
      <c r="D28" s="246" t="s">
        <v>73</v>
      </c>
      <c r="E28" s="246">
        <f>'C-81'!E28/'C-80'!E28*1000</f>
        <v>1.5219745222929935</v>
      </c>
      <c r="F28" s="246">
        <f>'C-81'!F28/'C-80'!F28*1000</f>
        <v>1.6770042194092829</v>
      </c>
      <c r="G28" s="246">
        <f>'C-81'!G28/'C-80'!G28*1000</f>
        <v>1.5816853385289822</v>
      </c>
      <c r="H28" s="246">
        <f>'C-81'!H28/'C-80'!H28*1000</f>
        <v>1.753767123287671</v>
      </c>
      <c r="I28" s="246" t="s">
        <v>73</v>
      </c>
      <c r="J28" s="246" t="s">
        <v>73</v>
      </c>
      <c r="K28" s="246" t="s">
        <v>73</v>
      </c>
      <c r="L28" s="246" t="s">
        <v>73</v>
      </c>
      <c r="M28" s="246" t="s">
        <v>73</v>
      </c>
      <c r="N28" s="246">
        <f>'C-81'!N28/'C-80'!N28*1000</f>
        <v>1.486725663716814</v>
      </c>
    </row>
    <row r="29" spans="1:14" ht="15.95" customHeight="1" x14ac:dyDescent="0.15">
      <c r="A29" s="126" t="s">
        <v>39</v>
      </c>
      <c r="B29" s="678">
        <f>'C-81'!B29/'C-80'!B29*1000</f>
        <v>1.7601311999448059</v>
      </c>
      <c r="C29" s="246">
        <f>'C-81'!C29/'C-80'!C29*1000</f>
        <v>1.7676668707899572</v>
      </c>
      <c r="D29" s="246">
        <f>'C-81'!D29/'C-80'!D29*1000</f>
        <v>1.8054163879598661</v>
      </c>
      <c r="E29" s="246">
        <f>'C-81'!E29/'C-80'!E29*1000</f>
        <v>1.8650978607191624</v>
      </c>
      <c r="F29" s="246">
        <f>'C-81'!F29/'C-80'!F29*1000</f>
        <v>1.6822688356164381</v>
      </c>
      <c r="G29" s="246">
        <f>'C-81'!G29/'C-80'!G29*1000</f>
        <v>1.6579170451105056</v>
      </c>
      <c r="H29" s="246" t="s">
        <v>73</v>
      </c>
      <c r="I29" s="246" t="s">
        <v>73</v>
      </c>
      <c r="J29" s="246" t="s">
        <v>73</v>
      </c>
      <c r="K29" s="246" t="s">
        <v>73</v>
      </c>
      <c r="L29" s="246" t="s">
        <v>73</v>
      </c>
      <c r="M29" s="246">
        <f>'C-81'!M29/'C-80'!M29*1000</f>
        <v>1.6561296859169199</v>
      </c>
      <c r="N29" s="246">
        <f>'C-81'!N29/'C-80'!N29*1000</f>
        <v>1.6566873339238266</v>
      </c>
    </row>
    <row r="30" spans="1:14" ht="15.95" customHeight="1" x14ac:dyDescent="0.15">
      <c r="A30" s="124" t="s">
        <v>97</v>
      </c>
      <c r="B30" s="678">
        <f>'C-81'!B30/'C-80'!B30*1000</f>
        <v>1.7146226544559622</v>
      </c>
      <c r="C30" s="246">
        <f>'C-81'!C30/'C-80'!C30*1000</f>
        <v>1.6004705882352941</v>
      </c>
      <c r="D30" s="246">
        <f>'C-81'!D30/'C-80'!D30*1000</f>
        <v>1.7389307228915662</v>
      </c>
      <c r="E30" s="246">
        <f>'C-81'!E30/'C-80'!E30*1000</f>
        <v>1.8815738678544913</v>
      </c>
      <c r="F30" s="246">
        <f>'C-81'!F30/'C-80'!F30*1000</f>
        <v>1.6884675163195524</v>
      </c>
      <c r="G30" s="246">
        <f>'C-81'!G30/'C-80'!G30*1000</f>
        <v>1.6987546699875469</v>
      </c>
      <c r="H30" s="246" t="s">
        <v>73</v>
      </c>
      <c r="I30" s="246" t="s">
        <v>73</v>
      </c>
      <c r="J30" s="246" t="s">
        <v>73</v>
      </c>
      <c r="K30" s="246" t="s">
        <v>73</v>
      </c>
      <c r="L30" s="246" t="s">
        <v>73</v>
      </c>
      <c r="M30" s="246">
        <f>'C-81'!M30/'C-80'!M30*1000</f>
        <v>1.6561296859169199</v>
      </c>
      <c r="N30" s="246">
        <f>'C-81'!N30/'C-80'!N30*1000</f>
        <v>1.6566873339238266</v>
      </c>
    </row>
    <row r="31" spans="1:14" ht="15.95" customHeight="1" x14ac:dyDescent="0.15">
      <c r="A31" s="124" t="s">
        <v>98</v>
      </c>
      <c r="B31" s="678">
        <f>'C-81'!B31/'C-80'!B31*1000</f>
        <v>1.8370957759554385</v>
      </c>
      <c r="C31" s="246">
        <f>'C-81'!C31/'C-80'!C31*1000</f>
        <v>1.8264900662251655</v>
      </c>
      <c r="D31" s="246">
        <f>'C-81'!D31/'C-80'!D31*1000</f>
        <v>1.8883984962406015</v>
      </c>
      <c r="E31" s="246">
        <f>'C-81'!E31/'C-80'!E31*1000</f>
        <v>1.8389882352941176</v>
      </c>
      <c r="F31" s="246">
        <f>'C-81'!F31/'C-80'!F31*1000</f>
        <v>1.612787456445993</v>
      </c>
      <c r="G31" s="246">
        <f>'C-81'!G31/'C-80'!G31*1000</f>
        <v>1.6448</v>
      </c>
      <c r="H31" s="246" t="s">
        <v>73</v>
      </c>
      <c r="I31" s="246" t="s">
        <v>73</v>
      </c>
      <c r="J31" s="246" t="s">
        <v>73</v>
      </c>
      <c r="K31" s="246" t="s">
        <v>73</v>
      </c>
      <c r="L31" s="246" t="s">
        <v>73</v>
      </c>
      <c r="M31" s="246" t="s">
        <v>73</v>
      </c>
      <c r="N31" s="246" t="s">
        <v>73</v>
      </c>
    </row>
    <row r="32" spans="1:14" ht="15.95" customHeight="1" x14ac:dyDescent="0.15">
      <c r="A32" s="148" t="s">
        <v>42</v>
      </c>
      <c r="B32" s="678">
        <f>'C-81'!B32/'C-80'!B32*1000</f>
        <v>1.9212033240997231</v>
      </c>
      <c r="C32" s="246">
        <f>'C-81'!C32/'C-80'!C32*1000</f>
        <v>2.0665197149643704</v>
      </c>
      <c r="D32" s="246">
        <f>'C-81'!D32/'C-80'!D32*1000</f>
        <v>1.2432000000000001</v>
      </c>
      <c r="E32" s="246">
        <f>'C-81'!E32/'C-80'!E32*1000</f>
        <v>1.4515199999999999</v>
      </c>
      <c r="F32" s="246" t="s">
        <v>73</v>
      </c>
      <c r="G32" s="246" t="s">
        <v>73</v>
      </c>
      <c r="H32" s="246" t="s">
        <v>73</v>
      </c>
      <c r="I32" s="246" t="s">
        <v>73</v>
      </c>
      <c r="J32" s="246" t="s">
        <v>73</v>
      </c>
      <c r="K32" s="246" t="s">
        <v>73</v>
      </c>
      <c r="L32" s="246" t="s">
        <v>73</v>
      </c>
      <c r="M32" s="246" t="s">
        <v>73</v>
      </c>
      <c r="N32" s="246">
        <f>'C-81'!N32/'C-80'!N32*1000</f>
        <v>1.8144</v>
      </c>
    </row>
    <row r="33" spans="1:14" ht="15.95" customHeight="1" x14ac:dyDescent="0.15">
      <c r="A33" s="148" t="s">
        <v>43</v>
      </c>
      <c r="B33" s="678">
        <f>'C-81'!B33/'C-80'!B33*1000</f>
        <v>2.0311164143824718</v>
      </c>
      <c r="C33" s="246" t="s">
        <v>73</v>
      </c>
      <c r="D33" s="246">
        <f>'C-81'!D33/'C-80'!D33*1000</f>
        <v>2.0035900502272184</v>
      </c>
      <c r="E33" s="246">
        <f>'C-81'!E33/'C-80'!E33*1000</f>
        <v>1.9468107978977545</v>
      </c>
      <c r="F33" s="246" t="s">
        <v>73</v>
      </c>
      <c r="G33" s="246" t="s">
        <v>73</v>
      </c>
      <c r="H33" s="246" t="s">
        <v>73</v>
      </c>
      <c r="I33" s="246" t="s">
        <v>73</v>
      </c>
      <c r="J33" s="246" t="s">
        <v>73</v>
      </c>
      <c r="K33" s="246" t="s">
        <v>73</v>
      </c>
      <c r="L33" s="246" t="s">
        <v>73</v>
      </c>
      <c r="M33" s="246">
        <f>'C-81'!M33/'C-80'!M33*1000</f>
        <v>2.0354386843643044</v>
      </c>
      <c r="N33" s="246">
        <f>'C-81'!N33/'C-80'!N33*1000</f>
        <v>2.2829098608590446</v>
      </c>
    </row>
    <row r="34" spans="1:14" ht="15.95" customHeight="1" x14ac:dyDescent="0.15">
      <c r="A34" s="126" t="s">
        <v>44</v>
      </c>
      <c r="B34" s="678" t="s">
        <v>73</v>
      </c>
      <c r="C34" s="246" t="s">
        <v>73</v>
      </c>
      <c r="D34" s="246" t="s">
        <v>73</v>
      </c>
      <c r="E34" s="246" t="s">
        <v>73</v>
      </c>
      <c r="F34" s="246" t="s">
        <v>73</v>
      </c>
      <c r="G34" s="246" t="s">
        <v>73</v>
      </c>
      <c r="H34" s="246" t="s">
        <v>73</v>
      </c>
      <c r="I34" s="246" t="s">
        <v>73</v>
      </c>
      <c r="J34" s="246" t="s">
        <v>73</v>
      </c>
      <c r="K34" s="246" t="s">
        <v>73</v>
      </c>
      <c r="L34" s="246" t="s">
        <v>73</v>
      </c>
      <c r="M34" s="246" t="s">
        <v>73</v>
      </c>
      <c r="N34" s="246" t="s">
        <v>73</v>
      </c>
    </row>
    <row r="35" spans="1:14" ht="15.95" customHeight="1" x14ac:dyDescent="0.15">
      <c r="A35" s="126" t="s">
        <v>45</v>
      </c>
      <c r="B35" s="678" t="s">
        <v>73</v>
      </c>
      <c r="C35" s="246" t="s">
        <v>73</v>
      </c>
      <c r="D35" s="246" t="s">
        <v>73</v>
      </c>
      <c r="E35" s="246" t="s">
        <v>73</v>
      </c>
      <c r="F35" s="246" t="s">
        <v>73</v>
      </c>
      <c r="G35" s="246" t="s">
        <v>73</v>
      </c>
      <c r="H35" s="246" t="s">
        <v>73</v>
      </c>
      <c r="I35" s="246" t="s">
        <v>73</v>
      </c>
      <c r="J35" s="246" t="s">
        <v>73</v>
      </c>
      <c r="K35" s="246" t="s">
        <v>73</v>
      </c>
      <c r="L35" s="246" t="s">
        <v>73</v>
      </c>
      <c r="M35" s="246" t="s">
        <v>73</v>
      </c>
      <c r="N35" s="246" t="s">
        <v>73</v>
      </c>
    </row>
    <row r="36" spans="1:14" ht="15.95" customHeight="1" x14ac:dyDescent="0.15">
      <c r="A36" s="126" t="s">
        <v>46</v>
      </c>
      <c r="B36" s="678" t="s">
        <v>73</v>
      </c>
      <c r="C36" s="246" t="s">
        <v>73</v>
      </c>
      <c r="D36" s="246" t="s">
        <v>73</v>
      </c>
      <c r="E36" s="246" t="s">
        <v>73</v>
      </c>
      <c r="F36" s="246" t="s">
        <v>73</v>
      </c>
      <c r="G36" s="246" t="s">
        <v>73</v>
      </c>
      <c r="H36" s="246" t="s">
        <v>73</v>
      </c>
      <c r="I36" s="246" t="s">
        <v>73</v>
      </c>
      <c r="J36" s="246" t="s">
        <v>73</v>
      </c>
      <c r="K36" s="246" t="s">
        <v>73</v>
      </c>
      <c r="L36" s="246" t="s">
        <v>73</v>
      </c>
      <c r="M36" s="246" t="s">
        <v>73</v>
      </c>
      <c r="N36" s="246" t="s">
        <v>73</v>
      </c>
    </row>
    <row r="37" spans="1:14" ht="15.95" customHeight="1" thickBot="1" x14ac:dyDescent="0.2">
      <c r="A37" s="150" t="s">
        <v>47</v>
      </c>
      <c r="B37" s="679" t="s">
        <v>73</v>
      </c>
      <c r="C37" s="247" t="s">
        <v>73</v>
      </c>
      <c r="D37" s="247" t="s">
        <v>73</v>
      </c>
      <c r="E37" s="247" t="s">
        <v>73</v>
      </c>
      <c r="F37" s="247" t="s">
        <v>73</v>
      </c>
      <c r="G37" s="247" t="s">
        <v>73</v>
      </c>
      <c r="H37" s="247" t="s">
        <v>73</v>
      </c>
      <c r="I37" s="247" t="s">
        <v>73</v>
      </c>
      <c r="J37" s="247" t="s">
        <v>73</v>
      </c>
      <c r="K37" s="247" t="s">
        <v>73</v>
      </c>
      <c r="L37" s="247" t="s">
        <v>73</v>
      </c>
      <c r="M37" s="247" t="s">
        <v>73</v>
      </c>
      <c r="N37" s="247" t="s">
        <v>73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Hoja84">
    <tabColor theme="9" tint="0.59999389629810485"/>
  </sheetPr>
  <dimension ref="A4:AB48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28" ht="12.95" customHeight="1" x14ac:dyDescent="0.25">
      <c r="A4" s="235" t="s">
        <v>581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28" ht="12" customHeight="1" x14ac:dyDescent="0.15">
      <c r="A5" s="239" t="s">
        <v>219</v>
      </c>
      <c r="B5" s="232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3"/>
      <c r="P5" s="883"/>
    </row>
    <row r="6" spans="1:28" ht="6" customHeight="1" thickBot="1" x14ac:dyDescent="0.2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28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</row>
    <row r="8" spans="1:28" ht="18" customHeight="1" x14ac:dyDescent="0.15">
      <c r="A8" s="680" t="s">
        <v>87</v>
      </c>
      <c r="B8" s="697">
        <f t="shared" ref="B8" si="0">SUM(C8:N8)</f>
        <v>4240780.7079999996</v>
      </c>
      <c r="C8" s="681">
        <f t="shared" ref="C8" si="1">(C9+C10+C11+C12+C13+C17+C18+C19+C20+C21+C22+C23+C24+C25+C26+C27+C28+C29+C32+C33+C34+C35+C36+C37)</f>
        <v>425085</v>
      </c>
      <c r="D8" s="681">
        <f t="shared" ref="D8" si="2">(D9+D10+D11+D12+D13+D17+D18+D19+D20+D21+D22+D23+D24+D25+D26+D27+D28+D29+D32+D33+D34+D35+D36+D37)</f>
        <v>1436903</v>
      </c>
      <c r="E8" s="681">
        <f t="shared" ref="E8" si="3">(E9+E10+E11+E12+E13+E17+E18+E19+E20+E21+E22+E23+E24+E25+E26+E27+E28+E29+E32+E33+E34+E35+E36+E37)</f>
        <v>1098162</v>
      </c>
      <c r="F8" s="681">
        <f t="shared" ref="F8" si="4">(F9+F10+F11+F12+F13+F17+F18+F19+F20+F21+F22+F23+F24+F25+F26+F27+F28+F29+F32+F33+F34+F35+F36+F37)</f>
        <v>206834</v>
      </c>
      <c r="G8" s="681">
        <f t="shared" ref="G8" si="5">(G9+G10+G11+G12+G13+G17+G18+G19+G20+G21+G22+G23+G24+G25+G26+G27+G28+G29+G32+G33+G34+G35+G36+G37)</f>
        <v>178162.26799999998</v>
      </c>
      <c r="H8" s="681">
        <f t="shared" ref="H8" si="6">(H9+H10+H11+H12+H13+H17+H18+H19+H20+H21+H22+H23+H24+H25+H26+H27+H28+H29+H32+H33+H34+H35+H36+H37)</f>
        <v>114126.39999999999</v>
      </c>
      <c r="I8" s="681">
        <f t="shared" ref="I8" si="7">(I9+I10+I11+I12+I13+I17+I18+I19+I20+I21+I22+I23+I24+I25+I26+I27+I28+I29+I32+I33+I34+I35+I36+I37)</f>
        <v>102556.23999999999</v>
      </c>
      <c r="J8" s="681">
        <f t="shared" ref="J8" si="8">(J9+J10+J11+J12+J13+J17+J18+J19+J20+J21+J22+J23+J24+J25+J26+J27+J28+J29+J32+J33+J34+J35+J36+J37)</f>
        <v>62063.8</v>
      </c>
      <c r="K8" s="681">
        <f t="shared" ref="K8" si="9">(K9+K10+K11+K12+K13+K17+K18+K19+K20+K21+K22+K23+K24+K25+K26+K27+K28+K29+K32+K33+K34+K35+K36+K37)</f>
        <v>68077</v>
      </c>
      <c r="L8" s="681">
        <f t="shared" ref="L8" si="10">(L9+L10+L11+L12+L13+L17+L18+L19+L20+L21+L22+L23+L24+L25+L26+L27+L28+L29+L32+L33+L34+L35+L36+L37)</f>
        <v>10513</v>
      </c>
      <c r="M8" s="681">
        <f t="shared" ref="M8" si="11">(M9+M10+M11+M12+M13+M17+M18+M19+M20+M21+M22+M23+M24+M25+M26+M27+M28+M29+M32+M33+M34+M35+M36+M37)</f>
        <v>339049</v>
      </c>
      <c r="N8" s="681">
        <f t="shared" ref="N8" si="12">(N9+N10+N11+N12+N13+N17+N18+N19+N20+N21+N22+N23+N24+N25+N26+N27+N28+N29+N32+N33+N34+N35+N36+N37)</f>
        <v>199249</v>
      </c>
    </row>
    <row r="9" spans="1:28" ht="15.95" customHeight="1" x14ac:dyDescent="0.15">
      <c r="A9" s="148" t="s">
        <v>19</v>
      </c>
      <c r="B9" s="704" t="s">
        <v>225</v>
      </c>
      <c r="C9" s="244">
        <v>0</v>
      </c>
      <c r="D9" s="244">
        <v>0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154"/>
    </row>
    <row r="10" spans="1:28" ht="15.95" customHeight="1" x14ac:dyDescent="0.15">
      <c r="A10" s="148" t="s">
        <v>20</v>
      </c>
      <c r="B10" s="699">
        <f>SUM(C10:N10)</f>
        <v>23198</v>
      </c>
      <c r="C10" s="244">
        <v>0</v>
      </c>
      <c r="D10" s="244">
        <v>0</v>
      </c>
      <c r="E10" s="244">
        <v>0</v>
      </c>
      <c r="F10" s="244">
        <v>3875</v>
      </c>
      <c r="G10" s="244">
        <v>5715</v>
      </c>
      <c r="H10" s="244">
        <v>0</v>
      </c>
      <c r="I10" s="244">
        <v>0</v>
      </c>
      <c r="J10" s="244">
        <v>0</v>
      </c>
      <c r="K10" s="244">
        <v>0</v>
      </c>
      <c r="L10" s="244">
        <v>0</v>
      </c>
      <c r="M10" s="244">
        <v>2970</v>
      </c>
      <c r="N10" s="244">
        <v>10638</v>
      </c>
    </row>
    <row r="11" spans="1:28" ht="15.95" customHeight="1" x14ac:dyDescent="0.15">
      <c r="A11" s="148" t="s">
        <v>21</v>
      </c>
      <c r="B11" s="704" t="s">
        <v>225</v>
      </c>
      <c r="C11" s="244">
        <v>0</v>
      </c>
      <c r="D11" s="244">
        <v>0</v>
      </c>
      <c r="E11" s="244">
        <v>0</v>
      </c>
      <c r="F11" s="244">
        <v>0</v>
      </c>
      <c r="G11" s="244">
        <v>0</v>
      </c>
      <c r="H11" s="244">
        <v>0</v>
      </c>
      <c r="I11" s="244">
        <v>0</v>
      </c>
      <c r="J11" s="244">
        <v>0</v>
      </c>
      <c r="K11" s="244">
        <v>0</v>
      </c>
      <c r="L11" s="244">
        <v>0</v>
      </c>
      <c r="M11" s="244">
        <v>0</v>
      </c>
      <c r="N11" s="244">
        <v>0</v>
      </c>
    </row>
    <row r="12" spans="1:28" ht="15.95" customHeight="1" x14ac:dyDescent="0.15">
      <c r="A12" s="126" t="s">
        <v>22</v>
      </c>
      <c r="B12" s="699">
        <f>SUM(C12:N12)</f>
        <v>263458</v>
      </c>
      <c r="C12" s="244">
        <v>1065</v>
      </c>
      <c r="D12" s="244">
        <v>0</v>
      </c>
      <c r="E12" s="244">
        <v>0</v>
      </c>
      <c r="F12" s="244">
        <v>323</v>
      </c>
      <c r="G12" s="244">
        <v>125406</v>
      </c>
      <c r="H12" s="244">
        <v>58215</v>
      </c>
      <c r="I12" s="244">
        <v>34863</v>
      </c>
      <c r="J12" s="244">
        <v>27185</v>
      </c>
      <c r="K12" s="244">
        <v>5730</v>
      </c>
      <c r="L12" s="244">
        <v>3712</v>
      </c>
      <c r="M12" s="244">
        <v>4505</v>
      </c>
      <c r="N12" s="244">
        <v>2454</v>
      </c>
    </row>
    <row r="13" spans="1:28" ht="15.95" customHeight="1" x14ac:dyDescent="0.15">
      <c r="A13" s="126" t="s">
        <v>23</v>
      </c>
      <c r="B13" s="699">
        <f t="shared" ref="B13:B33" si="13">SUM(C13:N13)</f>
        <v>140112.34000000003</v>
      </c>
      <c r="C13" s="244">
        <v>10089</v>
      </c>
      <c r="D13" s="244">
        <v>5049</v>
      </c>
      <c r="E13" s="244">
        <v>11694</v>
      </c>
      <c r="F13" s="244">
        <v>10536</v>
      </c>
      <c r="G13" s="244">
        <v>5887.3</v>
      </c>
      <c r="H13" s="244">
        <v>12169.4</v>
      </c>
      <c r="I13" s="244">
        <v>29663.839999999997</v>
      </c>
      <c r="J13" s="244">
        <v>28547.8</v>
      </c>
      <c r="K13" s="244">
        <v>26476</v>
      </c>
      <c r="L13" s="244">
        <v>0</v>
      </c>
      <c r="M13" s="244">
        <v>0</v>
      </c>
      <c r="N13" s="244">
        <v>0</v>
      </c>
    </row>
    <row r="14" spans="1:28" ht="15.95" customHeight="1" x14ac:dyDescent="0.15">
      <c r="A14" s="124" t="s">
        <v>94</v>
      </c>
      <c r="B14" s="699">
        <f t="shared" si="13"/>
        <v>109789.04000000001</v>
      </c>
      <c r="C14" s="244">
        <v>10089</v>
      </c>
      <c r="D14" s="244">
        <v>5049</v>
      </c>
      <c r="E14" s="244">
        <v>11694</v>
      </c>
      <c r="F14" s="244">
        <v>10536</v>
      </c>
      <c r="G14" s="244">
        <v>5887.3</v>
      </c>
      <c r="H14" s="244">
        <v>12169.4</v>
      </c>
      <c r="I14" s="244">
        <v>19683.439999999999</v>
      </c>
      <c r="J14" s="244">
        <v>14987.3</v>
      </c>
      <c r="K14" s="244">
        <v>19693.599999999999</v>
      </c>
      <c r="L14" s="244">
        <v>0</v>
      </c>
      <c r="M14" s="244">
        <v>0</v>
      </c>
      <c r="N14" s="244">
        <v>0</v>
      </c>
      <c r="P14" s="143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</row>
    <row r="15" spans="1:28" ht="15.95" customHeight="1" x14ac:dyDescent="0.15">
      <c r="A15" s="124" t="s">
        <v>95</v>
      </c>
      <c r="B15" s="699">
        <f t="shared" si="13"/>
        <v>30323.300000000003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244">
        <v>0</v>
      </c>
      <c r="I15" s="244">
        <v>9980.4</v>
      </c>
      <c r="J15" s="244">
        <v>13560.5</v>
      </c>
      <c r="K15" s="244">
        <v>6782.4</v>
      </c>
      <c r="L15" s="244">
        <v>0</v>
      </c>
      <c r="M15" s="244">
        <v>0</v>
      </c>
      <c r="N15" s="244">
        <v>0</v>
      </c>
      <c r="P15" s="143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 spans="1:28" ht="15.95" customHeight="1" x14ac:dyDescent="0.15">
      <c r="A16" s="124" t="s">
        <v>96</v>
      </c>
      <c r="B16" s="699">
        <f t="shared" si="13"/>
        <v>0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</row>
    <row r="17" spans="1:27" ht="15.95" customHeight="1" x14ac:dyDescent="0.15">
      <c r="A17" s="148" t="s">
        <v>27</v>
      </c>
      <c r="B17" s="699">
        <f t="shared" si="13"/>
        <v>6054</v>
      </c>
      <c r="C17" s="244">
        <v>0</v>
      </c>
      <c r="D17" s="244">
        <v>0</v>
      </c>
      <c r="E17" s="244">
        <v>0</v>
      </c>
      <c r="F17" s="244">
        <v>858</v>
      </c>
      <c r="G17" s="244">
        <v>2275</v>
      </c>
      <c r="H17" s="244">
        <v>1828</v>
      </c>
      <c r="I17" s="244">
        <v>873</v>
      </c>
      <c r="J17" s="244">
        <v>220</v>
      </c>
      <c r="K17" s="244">
        <v>0</v>
      </c>
      <c r="L17" s="244">
        <v>0</v>
      </c>
      <c r="M17" s="244">
        <v>0</v>
      </c>
      <c r="N17" s="244">
        <v>0</v>
      </c>
    </row>
    <row r="18" spans="1:27" ht="15.95" customHeight="1" x14ac:dyDescent="0.15">
      <c r="A18" s="126" t="s">
        <v>28</v>
      </c>
      <c r="B18" s="699">
        <f t="shared" si="13"/>
        <v>10280</v>
      </c>
      <c r="C18" s="244">
        <v>2402</v>
      </c>
      <c r="D18" s="244">
        <v>3020</v>
      </c>
      <c r="E18" s="244">
        <v>4858</v>
      </c>
      <c r="F18" s="244">
        <v>0</v>
      </c>
      <c r="G18" s="244">
        <v>0</v>
      </c>
      <c r="H18" s="244">
        <v>0</v>
      </c>
      <c r="I18" s="244">
        <v>0</v>
      </c>
      <c r="J18" s="244">
        <v>0</v>
      </c>
      <c r="K18" s="244">
        <v>0</v>
      </c>
      <c r="L18" s="244">
        <v>0</v>
      </c>
      <c r="M18" s="244">
        <v>0</v>
      </c>
      <c r="N18" s="244">
        <v>0</v>
      </c>
    </row>
    <row r="19" spans="1:27" ht="15.95" customHeight="1" x14ac:dyDescent="0.15">
      <c r="A19" s="126" t="s">
        <v>29</v>
      </c>
      <c r="B19" s="699">
        <f t="shared" si="13"/>
        <v>89625.368000000002</v>
      </c>
      <c r="C19" s="244">
        <v>0</v>
      </c>
      <c r="D19" s="244">
        <v>0</v>
      </c>
      <c r="E19" s="244">
        <v>998</v>
      </c>
      <c r="F19" s="244">
        <v>13078</v>
      </c>
      <c r="G19" s="244">
        <v>10351.968000000001</v>
      </c>
      <c r="H19" s="244">
        <v>29065</v>
      </c>
      <c r="I19" s="244">
        <v>30146.400000000001</v>
      </c>
      <c r="J19" s="244">
        <v>5986</v>
      </c>
      <c r="K19" s="244">
        <v>0</v>
      </c>
      <c r="L19" s="244">
        <v>0</v>
      </c>
      <c r="M19" s="244">
        <v>0</v>
      </c>
      <c r="N19" s="244">
        <v>0</v>
      </c>
    </row>
    <row r="20" spans="1:27" ht="15.95" customHeight="1" x14ac:dyDescent="0.15">
      <c r="A20" s="148" t="s">
        <v>30</v>
      </c>
      <c r="B20" s="699">
        <f t="shared" si="13"/>
        <v>0</v>
      </c>
      <c r="C20" s="244">
        <v>0</v>
      </c>
      <c r="D20" s="244">
        <v>0</v>
      </c>
      <c r="E20" s="244">
        <v>0</v>
      </c>
      <c r="F20" s="244">
        <v>0</v>
      </c>
      <c r="G20" s="244">
        <v>0</v>
      </c>
      <c r="H20" s="244">
        <v>0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</row>
    <row r="21" spans="1:27" ht="15.95" customHeight="1" x14ac:dyDescent="0.15">
      <c r="A21" s="148" t="s">
        <v>31</v>
      </c>
      <c r="B21" s="699">
        <f t="shared" si="13"/>
        <v>78569</v>
      </c>
      <c r="C21" s="244">
        <v>1260</v>
      </c>
      <c r="D21" s="244">
        <v>1504</v>
      </c>
      <c r="E21" s="244">
        <v>1549</v>
      </c>
      <c r="F21" s="244">
        <v>3483</v>
      </c>
      <c r="G21" s="244">
        <v>9050</v>
      </c>
      <c r="H21" s="244">
        <v>12662</v>
      </c>
      <c r="I21" s="244">
        <v>6057</v>
      </c>
      <c r="J21" s="244">
        <v>125</v>
      </c>
      <c r="K21" s="244">
        <v>35061</v>
      </c>
      <c r="L21" s="244">
        <v>5918</v>
      </c>
      <c r="M21" s="244">
        <v>917</v>
      </c>
      <c r="N21" s="244">
        <v>983</v>
      </c>
    </row>
    <row r="22" spans="1:27" ht="15.95" customHeight="1" x14ac:dyDescent="0.15">
      <c r="A22" s="148" t="s">
        <v>32</v>
      </c>
      <c r="B22" s="699">
        <f t="shared" si="13"/>
        <v>396539</v>
      </c>
      <c r="C22" s="244">
        <v>170237</v>
      </c>
      <c r="D22" s="244">
        <v>171012</v>
      </c>
      <c r="E22" s="244">
        <v>55290</v>
      </c>
      <c r="F22" s="244">
        <v>0</v>
      </c>
      <c r="G22" s="244">
        <v>0</v>
      </c>
      <c r="H22" s="244">
        <v>0</v>
      </c>
      <c r="I22" s="244">
        <v>0</v>
      </c>
      <c r="J22" s="244">
        <v>0</v>
      </c>
      <c r="K22" s="244">
        <v>0</v>
      </c>
      <c r="L22" s="244">
        <v>0</v>
      </c>
      <c r="M22" s="244">
        <v>0</v>
      </c>
      <c r="N22" s="244">
        <v>0</v>
      </c>
    </row>
    <row r="23" spans="1:27" ht="15.95" customHeight="1" x14ac:dyDescent="0.15">
      <c r="A23" s="148" t="s">
        <v>33</v>
      </c>
      <c r="B23" s="699">
        <f t="shared" si="13"/>
        <v>872873</v>
      </c>
      <c r="C23" s="244">
        <v>69809</v>
      </c>
      <c r="D23" s="244">
        <v>405653</v>
      </c>
      <c r="E23" s="244">
        <v>293694</v>
      </c>
      <c r="F23" s="244">
        <v>103717</v>
      </c>
      <c r="G23" s="244">
        <v>0</v>
      </c>
      <c r="H23" s="244">
        <v>0</v>
      </c>
      <c r="I23" s="244">
        <v>0</v>
      </c>
      <c r="J23" s="244">
        <v>0</v>
      </c>
      <c r="K23" s="244">
        <v>0</v>
      </c>
      <c r="L23" s="244">
        <v>0</v>
      </c>
      <c r="M23" s="244">
        <v>0</v>
      </c>
      <c r="N23" s="244">
        <v>0</v>
      </c>
    </row>
    <row r="24" spans="1:27" ht="15.95" customHeight="1" x14ac:dyDescent="0.15">
      <c r="A24" s="148" t="s">
        <v>34</v>
      </c>
      <c r="B24" s="699">
        <f t="shared" si="13"/>
        <v>127851</v>
      </c>
      <c r="C24" s="244">
        <v>0</v>
      </c>
      <c r="D24" s="244">
        <v>110365</v>
      </c>
      <c r="E24" s="244">
        <v>14897</v>
      </c>
      <c r="F24" s="244">
        <v>2589</v>
      </c>
      <c r="G24" s="244">
        <v>0</v>
      </c>
      <c r="H24" s="244">
        <v>0</v>
      </c>
      <c r="I24" s="244">
        <v>0</v>
      </c>
      <c r="J24" s="244">
        <v>0</v>
      </c>
      <c r="K24" s="244">
        <v>0</v>
      </c>
      <c r="L24" s="244">
        <v>0</v>
      </c>
      <c r="M24" s="244">
        <v>0</v>
      </c>
      <c r="N24" s="244">
        <v>0</v>
      </c>
    </row>
    <row r="25" spans="1:27" ht="15.95" customHeight="1" x14ac:dyDescent="0.15">
      <c r="A25" s="126" t="s">
        <v>35</v>
      </c>
      <c r="B25" s="699">
        <f t="shared" si="13"/>
        <v>31615</v>
      </c>
      <c r="C25" s="244">
        <v>9215</v>
      </c>
      <c r="D25" s="244">
        <v>8794</v>
      </c>
      <c r="E25" s="244">
        <v>8609</v>
      </c>
      <c r="F25" s="244">
        <v>0</v>
      </c>
      <c r="G25" s="244">
        <v>0</v>
      </c>
      <c r="H25" s="244">
        <v>0</v>
      </c>
      <c r="I25" s="244">
        <v>0</v>
      </c>
      <c r="J25" s="244">
        <v>0</v>
      </c>
      <c r="K25" s="244">
        <v>0</v>
      </c>
      <c r="L25" s="244">
        <v>0</v>
      </c>
      <c r="M25" s="244">
        <v>0</v>
      </c>
      <c r="N25" s="244">
        <v>4997</v>
      </c>
    </row>
    <row r="26" spans="1:27" ht="15.95" customHeight="1" x14ac:dyDescent="0.15">
      <c r="A26" s="148" t="s">
        <v>36</v>
      </c>
      <c r="B26" s="699">
        <f t="shared" si="13"/>
        <v>2453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4">
        <v>0</v>
      </c>
      <c r="J26" s="244">
        <v>0</v>
      </c>
      <c r="K26" s="244">
        <v>806</v>
      </c>
      <c r="L26" s="244">
        <v>882</v>
      </c>
      <c r="M26" s="244">
        <v>702</v>
      </c>
      <c r="N26" s="244">
        <v>63</v>
      </c>
    </row>
    <row r="27" spans="1:27" ht="15.95" customHeight="1" x14ac:dyDescent="0.15">
      <c r="A27" s="148" t="s">
        <v>37</v>
      </c>
      <c r="B27" s="699">
        <f t="shared" si="13"/>
        <v>0</v>
      </c>
      <c r="C27" s="244">
        <v>0</v>
      </c>
      <c r="D27" s="244">
        <v>0</v>
      </c>
      <c r="E27" s="244">
        <v>0</v>
      </c>
      <c r="F27" s="244">
        <v>0</v>
      </c>
      <c r="G27" s="244">
        <v>0</v>
      </c>
      <c r="H27" s="244">
        <v>0</v>
      </c>
      <c r="I27" s="244">
        <v>0</v>
      </c>
      <c r="J27" s="244">
        <v>0</v>
      </c>
      <c r="K27" s="244">
        <v>0</v>
      </c>
      <c r="L27" s="244">
        <v>0</v>
      </c>
      <c r="M27" s="244">
        <v>0</v>
      </c>
      <c r="N27" s="244">
        <v>0</v>
      </c>
    </row>
    <row r="28" spans="1:27" ht="15.95" customHeight="1" x14ac:dyDescent="0.15">
      <c r="A28" s="148" t="s">
        <v>38</v>
      </c>
      <c r="B28" s="699">
        <f t="shared" si="13"/>
        <v>112360</v>
      </c>
      <c r="C28" s="244">
        <v>580</v>
      </c>
      <c r="D28" s="244">
        <v>3036</v>
      </c>
      <c r="E28" s="244">
        <v>29275</v>
      </c>
      <c r="F28" s="244">
        <v>58839</v>
      </c>
      <c r="G28" s="244">
        <v>17789</v>
      </c>
      <c r="H28" s="244">
        <v>187</v>
      </c>
      <c r="I28" s="244">
        <v>953</v>
      </c>
      <c r="J28" s="244">
        <v>0</v>
      </c>
      <c r="K28" s="244">
        <v>4</v>
      </c>
      <c r="L28" s="244">
        <v>1</v>
      </c>
      <c r="M28" s="244">
        <v>0</v>
      </c>
      <c r="N28" s="244">
        <v>1696</v>
      </c>
    </row>
    <row r="29" spans="1:27" ht="15.95" customHeight="1" x14ac:dyDescent="0.15">
      <c r="A29" s="126" t="s">
        <v>39</v>
      </c>
      <c r="B29" s="699">
        <f t="shared" si="13"/>
        <v>67143</v>
      </c>
      <c r="C29" s="244">
        <v>11278</v>
      </c>
      <c r="D29" s="244">
        <v>25810</v>
      </c>
      <c r="E29" s="244">
        <v>13948</v>
      </c>
      <c r="F29" s="244">
        <v>9536</v>
      </c>
      <c r="G29" s="244">
        <v>1688</v>
      </c>
      <c r="H29" s="244">
        <v>0</v>
      </c>
      <c r="I29" s="244">
        <v>0</v>
      </c>
      <c r="J29" s="244">
        <v>0</v>
      </c>
      <c r="K29" s="244">
        <v>0</v>
      </c>
      <c r="L29" s="244">
        <v>0</v>
      </c>
      <c r="M29" s="244">
        <v>1305</v>
      </c>
      <c r="N29" s="244">
        <v>3578</v>
      </c>
    </row>
    <row r="30" spans="1:27" ht="15.95" customHeight="1" x14ac:dyDescent="0.15">
      <c r="A30" s="124" t="s">
        <v>97</v>
      </c>
      <c r="B30" s="699">
        <f t="shared" si="13"/>
        <v>54634</v>
      </c>
      <c r="C30" s="244">
        <v>8676</v>
      </c>
      <c r="D30" s="244">
        <v>19782</v>
      </c>
      <c r="E30" s="244">
        <v>10069</v>
      </c>
      <c r="F30" s="244">
        <v>9536</v>
      </c>
      <c r="G30" s="244">
        <v>1688</v>
      </c>
      <c r="H30" s="244">
        <v>0</v>
      </c>
      <c r="I30" s="244">
        <v>0</v>
      </c>
      <c r="J30" s="244">
        <v>0</v>
      </c>
      <c r="K30" s="244">
        <v>0</v>
      </c>
      <c r="L30" s="244">
        <v>0</v>
      </c>
      <c r="M30" s="244">
        <v>1305</v>
      </c>
      <c r="N30" s="244">
        <v>3578</v>
      </c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</row>
    <row r="31" spans="1:27" ht="15.95" customHeight="1" x14ac:dyDescent="0.15">
      <c r="A31" s="124" t="s">
        <v>98</v>
      </c>
      <c r="B31" s="699">
        <f t="shared" si="13"/>
        <v>12509</v>
      </c>
      <c r="C31" s="244">
        <v>2602</v>
      </c>
      <c r="D31" s="244">
        <v>6028</v>
      </c>
      <c r="E31" s="244">
        <v>3879</v>
      </c>
      <c r="F31" s="244">
        <v>0</v>
      </c>
      <c r="G31" s="244">
        <v>0</v>
      </c>
      <c r="H31" s="244">
        <v>0</v>
      </c>
      <c r="I31" s="244">
        <v>0</v>
      </c>
      <c r="J31" s="244">
        <v>0</v>
      </c>
      <c r="K31" s="244">
        <v>0</v>
      </c>
      <c r="L31" s="244">
        <v>0</v>
      </c>
      <c r="M31" s="244">
        <v>0</v>
      </c>
      <c r="N31" s="244">
        <v>0</v>
      </c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</row>
    <row r="32" spans="1:27" ht="15.95" customHeight="1" x14ac:dyDescent="0.15">
      <c r="A32" s="148" t="s">
        <v>42</v>
      </c>
      <c r="B32" s="699">
        <f t="shared" si="13"/>
        <v>465170</v>
      </c>
      <c r="C32" s="244">
        <v>149150</v>
      </c>
      <c r="D32" s="244">
        <v>29300</v>
      </c>
      <c r="E32" s="244">
        <v>109600</v>
      </c>
      <c r="F32" s="244">
        <v>0</v>
      </c>
      <c r="G32" s="244">
        <v>0</v>
      </c>
      <c r="H32" s="244">
        <v>0</v>
      </c>
      <c r="I32" s="244">
        <v>0</v>
      </c>
      <c r="J32" s="244">
        <v>0</v>
      </c>
      <c r="K32" s="244">
        <v>0</v>
      </c>
      <c r="L32" s="244">
        <v>0</v>
      </c>
      <c r="M32" s="244">
        <v>77270</v>
      </c>
      <c r="N32" s="244">
        <v>99850</v>
      </c>
    </row>
    <row r="33" spans="1:14" ht="15.95" customHeight="1" x14ac:dyDescent="0.15">
      <c r="A33" s="148" t="s">
        <v>43</v>
      </c>
      <c r="B33" s="699">
        <f t="shared" si="13"/>
        <v>1553480</v>
      </c>
      <c r="C33" s="244">
        <v>0</v>
      </c>
      <c r="D33" s="244">
        <v>673360</v>
      </c>
      <c r="E33" s="244">
        <v>553750</v>
      </c>
      <c r="F33" s="244">
        <v>0</v>
      </c>
      <c r="G33" s="244">
        <v>0</v>
      </c>
      <c r="H33" s="244">
        <v>0</v>
      </c>
      <c r="I33" s="244">
        <v>0</v>
      </c>
      <c r="J33" s="244">
        <v>0</v>
      </c>
      <c r="K33" s="244">
        <v>0</v>
      </c>
      <c r="L33" s="244">
        <v>0</v>
      </c>
      <c r="M33" s="244">
        <v>251380</v>
      </c>
      <c r="N33" s="244">
        <v>74990</v>
      </c>
    </row>
    <row r="34" spans="1:14" ht="15.95" customHeight="1" x14ac:dyDescent="0.15">
      <c r="A34" s="126" t="s">
        <v>44</v>
      </c>
      <c r="B34" s="704" t="s">
        <v>225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4">
        <v>0</v>
      </c>
      <c r="J34" s="244">
        <v>0</v>
      </c>
      <c r="K34" s="244">
        <v>0</v>
      </c>
      <c r="L34" s="244">
        <v>0</v>
      </c>
      <c r="M34" s="244">
        <v>0</v>
      </c>
      <c r="N34" s="244">
        <v>0</v>
      </c>
    </row>
    <row r="35" spans="1:14" ht="15.95" customHeight="1" x14ac:dyDescent="0.15">
      <c r="A35" s="126" t="s">
        <v>45</v>
      </c>
      <c r="B35" s="704" t="s">
        <v>225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4">
        <v>0</v>
      </c>
      <c r="J35" s="244">
        <v>0</v>
      </c>
      <c r="K35" s="244">
        <v>0</v>
      </c>
      <c r="L35" s="244">
        <v>0</v>
      </c>
      <c r="M35" s="244">
        <v>0</v>
      </c>
      <c r="N35" s="244">
        <v>0</v>
      </c>
    </row>
    <row r="36" spans="1:14" ht="15.95" customHeight="1" x14ac:dyDescent="0.15">
      <c r="A36" s="126" t="s">
        <v>46</v>
      </c>
      <c r="B36" s="704" t="s">
        <v>225</v>
      </c>
      <c r="C36" s="244">
        <v>0</v>
      </c>
      <c r="D36" s="244">
        <v>0</v>
      </c>
      <c r="E36" s="244">
        <v>0</v>
      </c>
      <c r="F36" s="244">
        <v>0</v>
      </c>
      <c r="G36" s="244">
        <v>0</v>
      </c>
      <c r="H36" s="244">
        <v>0</v>
      </c>
      <c r="I36" s="244">
        <v>0</v>
      </c>
      <c r="J36" s="244">
        <v>0</v>
      </c>
      <c r="K36" s="244">
        <v>0</v>
      </c>
      <c r="L36" s="244">
        <v>0</v>
      </c>
      <c r="M36" s="244">
        <v>0</v>
      </c>
      <c r="N36" s="244">
        <v>0</v>
      </c>
    </row>
    <row r="37" spans="1:14" ht="15.95" customHeight="1" thickBot="1" x14ac:dyDescent="0.2">
      <c r="A37" s="150" t="s">
        <v>47</v>
      </c>
      <c r="B37" s="705" t="s">
        <v>225</v>
      </c>
      <c r="C37" s="245">
        <v>0</v>
      </c>
      <c r="D37" s="245">
        <v>0</v>
      </c>
      <c r="E37" s="245">
        <v>0</v>
      </c>
      <c r="F37" s="245">
        <v>0</v>
      </c>
      <c r="G37" s="245">
        <v>0</v>
      </c>
      <c r="H37" s="245">
        <v>0</v>
      </c>
      <c r="I37" s="245">
        <v>0</v>
      </c>
      <c r="J37" s="245">
        <v>0</v>
      </c>
      <c r="K37" s="245">
        <v>0</v>
      </c>
      <c r="L37" s="245">
        <v>0</v>
      </c>
      <c r="M37" s="245">
        <v>0</v>
      </c>
      <c r="N37" s="245">
        <v>0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Hoja85">
    <tabColor theme="9" tint="0.59999389629810485"/>
  </sheetPr>
  <dimension ref="A4:AA48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21" width="8" style="126" customWidth="1"/>
    <col min="22" max="16384" width="7" style="126"/>
  </cols>
  <sheetData>
    <row r="4" spans="1:27" ht="12.95" customHeight="1" x14ac:dyDescent="0.25">
      <c r="A4" s="235" t="s">
        <v>479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27" ht="12" customHeight="1" x14ac:dyDescent="0.15">
      <c r="A5" s="239" t="s">
        <v>218</v>
      </c>
      <c r="B5" s="232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3"/>
      <c r="P5" s="883"/>
    </row>
    <row r="6" spans="1:27" ht="6" customHeight="1" thickBo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27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</row>
    <row r="8" spans="1:27" ht="18" customHeight="1" x14ac:dyDescent="0.15">
      <c r="A8" s="680" t="s">
        <v>87</v>
      </c>
      <c r="B8" s="711">
        <f>SUM(C8:N8)</f>
        <v>8009.8296005761076</v>
      </c>
      <c r="C8" s="712">
        <f t="shared" ref="C8:N8" si="0">(C9+C10+C11+C12+C13+C17+C18+C19+C20+C21+C22+C23+C24+C25+C26+C27+C28+C29+C32+C33+C34+C35+C36+C37)</f>
        <v>756.86376882500053</v>
      </c>
      <c r="D8" s="712">
        <f t="shared" si="0"/>
        <v>2624.4265395599996</v>
      </c>
      <c r="E8" s="712">
        <f t="shared" si="0"/>
        <v>2057.3053230400001</v>
      </c>
      <c r="F8" s="712">
        <f t="shared" si="0"/>
        <v>401.06301070423467</v>
      </c>
      <c r="G8" s="712">
        <f t="shared" si="0"/>
        <v>456.3795273666189</v>
      </c>
      <c r="H8" s="712">
        <f t="shared" si="0"/>
        <v>251.01877758399999</v>
      </c>
      <c r="I8" s="712">
        <f t="shared" si="0"/>
        <v>204.87573460000002</v>
      </c>
      <c r="J8" s="712">
        <f t="shared" si="0"/>
        <v>131.662791</v>
      </c>
      <c r="K8" s="712">
        <f t="shared" si="0"/>
        <v>130.46010392000002</v>
      </c>
      <c r="L8" s="712">
        <f t="shared" si="0"/>
        <v>21.995616856255001</v>
      </c>
      <c r="M8" s="712">
        <f t="shared" si="0"/>
        <v>638.48620496000001</v>
      </c>
      <c r="N8" s="712">
        <f t="shared" si="0"/>
        <v>335.29220215999999</v>
      </c>
    </row>
    <row r="9" spans="1:27" ht="15.95" customHeight="1" x14ac:dyDescent="0.15">
      <c r="A9" s="148" t="s">
        <v>19</v>
      </c>
      <c r="B9" s="713" t="s">
        <v>223</v>
      </c>
      <c r="C9" s="254">
        <v>0</v>
      </c>
      <c r="D9" s="254">
        <v>0</v>
      </c>
      <c r="E9" s="254">
        <v>0</v>
      </c>
      <c r="F9" s="254">
        <v>0</v>
      </c>
      <c r="G9" s="254">
        <v>0</v>
      </c>
      <c r="H9" s="254">
        <v>0</v>
      </c>
      <c r="I9" s="254">
        <v>0</v>
      </c>
      <c r="J9" s="254">
        <v>0</v>
      </c>
      <c r="K9" s="254">
        <v>0</v>
      </c>
      <c r="L9" s="254">
        <v>0</v>
      </c>
      <c r="M9" s="254">
        <v>0</v>
      </c>
      <c r="N9" s="254">
        <v>0</v>
      </c>
      <c r="O9" s="154"/>
    </row>
    <row r="10" spans="1:27" ht="15.95" customHeight="1" x14ac:dyDescent="0.15">
      <c r="A10" s="148" t="s">
        <v>408</v>
      </c>
      <c r="B10" s="714">
        <f t="shared" ref="B10:B18" si="1">SUM(C10:N10)</f>
        <v>25.515822110853545</v>
      </c>
      <c r="C10" s="254">
        <v>0</v>
      </c>
      <c r="D10" s="254">
        <v>0</v>
      </c>
      <c r="E10" s="254">
        <v>0</v>
      </c>
      <c r="F10" s="254">
        <v>5.4941318162345825</v>
      </c>
      <c r="G10" s="254">
        <v>7.2902902946189654</v>
      </c>
      <c r="H10" s="254">
        <v>0</v>
      </c>
      <c r="I10" s="254">
        <v>0</v>
      </c>
      <c r="J10" s="254">
        <v>0</v>
      </c>
      <c r="K10" s="254">
        <v>0</v>
      </c>
      <c r="L10" s="254">
        <v>0</v>
      </c>
      <c r="M10" s="254">
        <v>4.7904</v>
      </c>
      <c r="N10" s="254">
        <v>7.9409999999999998</v>
      </c>
    </row>
    <row r="11" spans="1:27" ht="15.95" customHeight="1" x14ac:dyDescent="0.15">
      <c r="A11" s="148" t="s">
        <v>21</v>
      </c>
      <c r="B11" s="713" t="s">
        <v>223</v>
      </c>
      <c r="C11" s="254">
        <v>0</v>
      </c>
      <c r="D11" s="254">
        <v>0</v>
      </c>
      <c r="E11" s="254">
        <v>0</v>
      </c>
      <c r="F11" s="254">
        <v>0</v>
      </c>
      <c r="G11" s="254">
        <v>0</v>
      </c>
      <c r="H11" s="254">
        <v>0</v>
      </c>
      <c r="I11" s="254">
        <v>0</v>
      </c>
      <c r="J11" s="254">
        <v>0</v>
      </c>
      <c r="K11" s="254">
        <v>0</v>
      </c>
      <c r="L11" s="254">
        <v>0</v>
      </c>
      <c r="M11" s="254">
        <v>0</v>
      </c>
      <c r="N11" s="254">
        <v>0</v>
      </c>
    </row>
    <row r="12" spans="1:27" ht="15.95" customHeight="1" x14ac:dyDescent="0.15">
      <c r="A12" s="126" t="s">
        <v>22</v>
      </c>
      <c r="B12" s="714">
        <f t="shared" si="1"/>
        <v>798.61761999999999</v>
      </c>
      <c r="C12" s="254">
        <v>2.3917100000000002</v>
      </c>
      <c r="D12" s="254">
        <v>0</v>
      </c>
      <c r="E12" s="254">
        <v>0</v>
      </c>
      <c r="F12" s="254">
        <v>0.91800000000000004</v>
      </c>
      <c r="G12" s="254">
        <v>381.95342999999997</v>
      </c>
      <c r="H12" s="254">
        <v>176.46634</v>
      </c>
      <c r="I12" s="254">
        <v>105.85262</v>
      </c>
      <c r="J12" s="254">
        <v>81.543440000000004</v>
      </c>
      <c r="K12" s="254">
        <v>17.254900000000003</v>
      </c>
      <c r="L12" s="254">
        <v>11.16628</v>
      </c>
      <c r="M12" s="254">
        <v>14.051939999999998</v>
      </c>
      <c r="N12" s="254">
        <v>7.0189599999999999</v>
      </c>
    </row>
    <row r="13" spans="1:27" ht="15.95" customHeight="1" x14ac:dyDescent="0.15">
      <c r="A13" s="126" t="s">
        <v>23</v>
      </c>
      <c r="B13" s="714">
        <f t="shared" si="1"/>
        <v>218.560473</v>
      </c>
      <c r="C13" s="254">
        <v>13.4369</v>
      </c>
      <c r="D13" s="254">
        <v>7.8425000000000002</v>
      </c>
      <c r="E13" s="254">
        <v>18.064</v>
      </c>
      <c r="F13" s="254">
        <v>16.704360000000001</v>
      </c>
      <c r="G13" s="254">
        <v>8.9465800000000009</v>
      </c>
      <c r="H13" s="254">
        <v>18.312799999999999</v>
      </c>
      <c r="I13" s="254">
        <v>48.994200000000006</v>
      </c>
      <c r="J13" s="254">
        <v>42.000381000000004</v>
      </c>
      <c r="K13" s="254">
        <v>44.258752000000001</v>
      </c>
      <c r="L13" s="254">
        <v>0</v>
      </c>
      <c r="M13" s="254">
        <v>0</v>
      </c>
      <c r="N13" s="254">
        <v>0</v>
      </c>
    </row>
    <row r="14" spans="1:27" ht="15.95" customHeight="1" x14ac:dyDescent="0.15">
      <c r="A14" s="124" t="s">
        <v>94</v>
      </c>
      <c r="B14" s="714">
        <f t="shared" si="1"/>
        <v>179.77514200000002</v>
      </c>
      <c r="C14" s="254">
        <v>13.4369</v>
      </c>
      <c r="D14" s="254">
        <v>7.8425000000000002</v>
      </c>
      <c r="E14" s="254">
        <v>18.064</v>
      </c>
      <c r="F14" s="254">
        <v>16.704360000000001</v>
      </c>
      <c r="G14" s="254">
        <v>8.9465800000000009</v>
      </c>
      <c r="H14" s="254">
        <v>18.312799999999999</v>
      </c>
      <c r="I14" s="254">
        <v>36.689700000000002</v>
      </c>
      <c r="J14" s="254">
        <v>24.3658</v>
      </c>
      <c r="K14" s="254">
        <v>35.412502000000003</v>
      </c>
      <c r="L14" s="254">
        <v>0</v>
      </c>
      <c r="M14" s="254">
        <v>0</v>
      </c>
      <c r="N14" s="254">
        <v>0</v>
      </c>
      <c r="AA14" s="151"/>
    </row>
    <row r="15" spans="1:27" ht="15.95" customHeight="1" x14ac:dyDescent="0.15">
      <c r="A15" s="124" t="s">
        <v>95</v>
      </c>
      <c r="B15" s="714">
        <f t="shared" si="1"/>
        <v>38.785330999999999</v>
      </c>
      <c r="C15" s="254">
        <v>0</v>
      </c>
      <c r="D15" s="254">
        <v>0</v>
      </c>
      <c r="E15" s="254">
        <v>0</v>
      </c>
      <c r="F15" s="254">
        <v>0</v>
      </c>
      <c r="G15" s="254">
        <v>0</v>
      </c>
      <c r="H15" s="254">
        <v>0</v>
      </c>
      <c r="I15" s="254">
        <v>12.304500000000001</v>
      </c>
      <c r="J15" s="254">
        <v>17.634581000000001</v>
      </c>
      <c r="K15" s="254">
        <v>8.8462499999999995</v>
      </c>
      <c r="L15" s="254">
        <v>0</v>
      </c>
      <c r="M15" s="254">
        <v>0</v>
      </c>
      <c r="N15" s="254">
        <v>0</v>
      </c>
      <c r="AA15" s="151"/>
    </row>
    <row r="16" spans="1:27" ht="15.95" customHeight="1" x14ac:dyDescent="0.15">
      <c r="A16" s="124" t="s">
        <v>96</v>
      </c>
      <c r="B16" s="713" t="s">
        <v>223</v>
      </c>
      <c r="C16" s="254">
        <v>0</v>
      </c>
      <c r="D16" s="254">
        <v>0</v>
      </c>
      <c r="E16" s="254">
        <v>0</v>
      </c>
      <c r="F16" s="254">
        <v>0</v>
      </c>
      <c r="G16" s="254">
        <v>0</v>
      </c>
      <c r="H16" s="254">
        <v>0</v>
      </c>
      <c r="I16" s="254">
        <v>0</v>
      </c>
      <c r="J16" s="254">
        <v>0</v>
      </c>
      <c r="K16" s="254">
        <v>0</v>
      </c>
      <c r="L16" s="254">
        <v>0</v>
      </c>
      <c r="M16" s="254">
        <v>0</v>
      </c>
      <c r="N16" s="254">
        <v>0</v>
      </c>
    </row>
    <row r="17" spans="1:27" ht="15.95" customHeight="1" x14ac:dyDescent="0.15">
      <c r="A17" s="148" t="s">
        <v>27</v>
      </c>
      <c r="B17" s="714">
        <f t="shared" si="1"/>
        <v>3.7032329440000002</v>
      </c>
      <c r="C17" s="254">
        <v>0</v>
      </c>
      <c r="D17" s="254">
        <v>0</v>
      </c>
      <c r="E17" s="254">
        <v>0</v>
      </c>
      <c r="F17" s="254">
        <v>0.53993368799999997</v>
      </c>
      <c r="G17" s="254">
        <v>1.4236326720000001</v>
      </c>
      <c r="H17" s="254">
        <v>1.1489415840000001</v>
      </c>
      <c r="I17" s="254">
        <v>0.45431500000000002</v>
      </c>
      <c r="J17" s="254">
        <v>0.13641</v>
      </c>
      <c r="K17" s="254">
        <v>0</v>
      </c>
      <c r="L17" s="254">
        <v>0</v>
      </c>
      <c r="M17" s="254">
        <v>0</v>
      </c>
      <c r="N17" s="254">
        <v>0</v>
      </c>
    </row>
    <row r="18" spans="1:27" ht="15.95" customHeight="1" x14ac:dyDescent="0.15">
      <c r="A18" s="126" t="s">
        <v>28</v>
      </c>
      <c r="B18" s="714">
        <f t="shared" si="1"/>
        <v>19.720188445000602</v>
      </c>
      <c r="C18" s="254">
        <v>3.7058742450005999</v>
      </c>
      <c r="D18" s="254">
        <v>4.3555999999999999</v>
      </c>
      <c r="E18" s="254">
        <v>11.6587142</v>
      </c>
      <c r="F18" s="254">
        <v>0</v>
      </c>
      <c r="G18" s="254">
        <v>0</v>
      </c>
      <c r="H18" s="254">
        <v>0</v>
      </c>
      <c r="I18" s="254">
        <v>0</v>
      </c>
      <c r="J18" s="254">
        <v>0</v>
      </c>
      <c r="K18" s="254">
        <v>0</v>
      </c>
      <c r="L18" s="254">
        <v>0</v>
      </c>
      <c r="M18" s="254">
        <v>0</v>
      </c>
      <c r="N18" s="254">
        <v>0</v>
      </c>
    </row>
    <row r="19" spans="1:27" ht="15.95" customHeight="1" x14ac:dyDescent="0.15">
      <c r="A19" s="126" t="s">
        <v>29</v>
      </c>
      <c r="B19" s="714">
        <f>SUM(C19:N19)</f>
        <v>123.0931052</v>
      </c>
      <c r="C19" s="254">
        <v>0</v>
      </c>
      <c r="D19" s="254">
        <v>0</v>
      </c>
      <c r="E19" s="254">
        <v>1.3242100000000001</v>
      </c>
      <c r="F19" s="254">
        <v>18.16328</v>
      </c>
      <c r="G19" s="254">
        <v>18.055094400000002</v>
      </c>
      <c r="H19" s="254">
        <v>36.731620799999995</v>
      </c>
      <c r="I19" s="254">
        <v>41.036900000000003</v>
      </c>
      <c r="J19" s="254">
        <v>7.782</v>
      </c>
      <c r="K19" s="254">
        <v>0</v>
      </c>
      <c r="L19" s="254">
        <v>0</v>
      </c>
      <c r="M19" s="254">
        <v>0</v>
      </c>
      <c r="N19" s="254">
        <v>0</v>
      </c>
    </row>
    <row r="20" spans="1:27" ht="15.95" customHeight="1" x14ac:dyDescent="0.15">
      <c r="A20" s="148" t="s">
        <v>30</v>
      </c>
      <c r="B20" s="713" t="s">
        <v>223</v>
      </c>
      <c r="C20" s="254">
        <v>0</v>
      </c>
      <c r="D20" s="254">
        <v>0</v>
      </c>
      <c r="E20" s="254">
        <v>0</v>
      </c>
      <c r="F20" s="254">
        <v>0</v>
      </c>
      <c r="G20" s="254">
        <v>0</v>
      </c>
      <c r="H20" s="254">
        <v>0</v>
      </c>
      <c r="I20" s="254">
        <v>0</v>
      </c>
      <c r="J20" s="254">
        <v>0</v>
      </c>
      <c r="K20" s="254">
        <v>0</v>
      </c>
      <c r="L20" s="254">
        <v>0</v>
      </c>
      <c r="M20" s="254">
        <v>0</v>
      </c>
      <c r="N20" s="254">
        <v>0</v>
      </c>
    </row>
    <row r="21" spans="1:27" ht="15.95" customHeight="1" x14ac:dyDescent="0.15">
      <c r="A21" s="148" t="s">
        <v>31</v>
      </c>
      <c r="B21" s="714">
        <f t="shared" ref="B21:B33" si="2">SUM(C21:N21)</f>
        <v>130.527776496255</v>
      </c>
      <c r="C21" s="254">
        <v>1.96712</v>
      </c>
      <c r="D21" s="254">
        <v>1.9314288000000002</v>
      </c>
      <c r="E21" s="254">
        <v>2.9727063999999999</v>
      </c>
      <c r="F21" s="254">
        <v>4.9399696000000004</v>
      </c>
      <c r="G21" s="254">
        <v>12.4</v>
      </c>
      <c r="H21" s="254">
        <v>18.136775199999999</v>
      </c>
      <c r="I21" s="254">
        <v>7.3852495999999999</v>
      </c>
      <c r="J21" s="254">
        <v>0.20055999999999999</v>
      </c>
      <c r="K21" s="254">
        <v>67.817659919999997</v>
      </c>
      <c r="L21" s="254">
        <v>9.506111856255</v>
      </c>
      <c r="M21" s="254">
        <v>1.6427529599999999</v>
      </c>
      <c r="N21" s="254">
        <v>1.62744216</v>
      </c>
    </row>
    <row r="22" spans="1:27" ht="15.95" customHeight="1" x14ac:dyDescent="0.15">
      <c r="A22" s="148" t="s">
        <v>409</v>
      </c>
      <c r="B22" s="714">
        <f t="shared" si="2"/>
        <v>736.45811417999994</v>
      </c>
      <c r="C22" s="254">
        <v>331.95193577999999</v>
      </c>
      <c r="D22" s="254">
        <v>284.60330076000002</v>
      </c>
      <c r="E22" s="254">
        <v>119.90287763999997</v>
      </c>
      <c r="F22" s="254">
        <v>0</v>
      </c>
      <c r="G22" s="254">
        <v>0</v>
      </c>
      <c r="H22" s="254">
        <v>0</v>
      </c>
      <c r="I22" s="254">
        <v>0</v>
      </c>
      <c r="J22" s="254">
        <v>0</v>
      </c>
      <c r="K22" s="254">
        <v>0</v>
      </c>
      <c r="L22" s="254">
        <v>0</v>
      </c>
      <c r="M22" s="254">
        <v>0</v>
      </c>
      <c r="N22" s="254">
        <v>0</v>
      </c>
    </row>
    <row r="23" spans="1:27" ht="15.95" customHeight="1" x14ac:dyDescent="0.15">
      <c r="A23" s="148" t="s">
        <v>33</v>
      </c>
      <c r="B23" s="714">
        <f t="shared" si="2"/>
        <v>1594.6475832000001</v>
      </c>
      <c r="C23" s="254">
        <v>100.09046880000001</v>
      </c>
      <c r="D23" s="254">
        <v>674.77535999999975</v>
      </c>
      <c r="E23" s="254">
        <v>566.79950880000013</v>
      </c>
      <c r="F23" s="254">
        <v>252.98224560000006</v>
      </c>
      <c r="G23" s="254">
        <v>0</v>
      </c>
      <c r="H23" s="254">
        <v>0</v>
      </c>
      <c r="I23" s="254">
        <v>0</v>
      </c>
      <c r="J23" s="254">
        <v>0</v>
      </c>
      <c r="K23" s="254">
        <v>0</v>
      </c>
      <c r="L23" s="254">
        <v>0</v>
      </c>
      <c r="M23" s="254">
        <v>0</v>
      </c>
      <c r="N23" s="254">
        <v>0</v>
      </c>
    </row>
    <row r="24" spans="1:27" ht="15.95" customHeight="1" x14ac:dyDescent="0.15">
      <c r="A24" s="148" t="s">
        <v>34</v>
      </c>
      <c r="B24" s="714">
        <f t="shared" si="2"/>
        <v>197.29185899999999</v>
      </c>
      <c r="C24" s="254">
        <v>0</v>
      </c>
      <c r="D24" s="254">
        <v>170.32579999999999</v>
      </c>
      <c r="E24" s="254">
        <v>22.364329000000001</v>
      </c>
      <c r="F24" s="254">
        <v>4.6017299999999999</v>
      </c>
      <c r="G24" s="254">
        <v>0</v>
      </c>
      <c r="H24" s="254">
        <v>0</v>
      </c>
      <c r="I24" s="254">
        <v>0</v>
      </c>
      <c r="J24" s="254">
        <v>0</v>
      </c>
      <c r="K24" s="254">
        <v>0</v>
      </c>
      <c r="L24" s="254">
        <v>0</v>
      </c>
      <c r="M24" s="254">
        <v>0</v>
      </c>
      <c r="N24" s="254">
        <v>0</v>
      </c>
    </row>
    <row r="25" spans="1:27" ht="15.95" customHeight="1" x14ac:dyDescent="0.15">
      <c r="A25" s="126" t="s">
        <v>410</v>
      </c>
      <c r="B25" s="714">
        <f t="shared" si="2"/>
        <v>47.642514999999996</v>
      </c>
      <c r="C25" s="254">
        <v>13.738489999999999</v>
      </c>
      <c r="D25" s="254">
        <v>13.210854999999999</v>
      </c>
      <c r="E25" s="254">
        <v>12.96602</v>
      </c>
      <c r="F25" s="254">
        <v>0</v>
      </c>
      <c r="G25" s="254">
        <v>0</v>
      </c>
      <c r="H25" s="254">
        <v>0</v>
      </c>
      <c r="I25" s="254">
        <v>0</v>
      </c>
      <c r="J25" s="254">
        <v>0</v>
      </c>
      <c r="K25" s="254">
        <v>0</v>
      </c>
      <c r="L25" s="254">
        <v>0</v>
      </c>
      <c r="M25" s="254">
        <v>0</v>
      </c>
      <c r="N25" s="254">
        <v>7.7271500000000017</v>
      </c>
    </row>
    <row r="26" spans="1:27" ht="15.95" customHeight="1" x14ac:dyDescent="0.15">
      <c r="A26" s="148" t="s">
        <v>36</v>
      </c>
      <c r="B26" s="714">
        <f t="shared" si="2"/>
        <v>3.7241310000000003</v>
      </c>
      <c r="C26" s="254">
        <v>0</v>
      </c>
      <c r="D26" s="254">
        <v>0</v>
      </c>
      <c r="E26" s="254">
        <v>0</v>
      </c>
      <c r="F26" s="254">
        <v>0</v>
      </c>
      <c r="G26" s="254">
        <v>0</v>
      </c>
      <c r="H26" s="254">
        <v>0</v>
      </c>
      <c r="I26" s="254">
        <v>0</v>
      </c>
      <c r="J26" s="254">
        <v>0</v>
      </c>
      <c r="K26" s="254">
        <v>1.1242920000000001</v>
      </c>
      <c r="L26" s="254">
        <v>1.3214250000000001</v>
      </c>
      <c r="M26" s="254">
        <v>1.1844840000000001</v>
      </c>
      <c r="N26" s="254">
        <v>9.393E-2</v>
      </c>
    </row>
    <row r="27" spans="1:27" ht="15.95" customHeight="1" x14ac:dyDescent="0.15">
      <c r="A27" s="148" t="s">
        <v>37</v>
      </c>
      <c r="B27" s="714">
        <f t="shared" si="2"/>
        <v>0</v>
      </c>
      <c r="C27" s="254">
        <v>0</v>
      </c>
      <c r="D27" s="254">
        <v>0</v>
      </c>
      <c r="E27" s="254">
        <v>0</v>
      </c>
      <c r="F27" s="254">
        <v>0</v>
      </c>
      <c r="G27" s="254">
        <v>0</v>
      </c>
      <c r="H27" s="254">
        <v>0</v>
      </c>
      <c r="I27" s="254">
        <v>0</v>
      </c>
      <c r="J27" s="254">
        <v>0</v>
      </c>
      <c r="K27" s="254">
        <v>0</v>
      </c>
      <c r="L27" s="254">
        <v>0</v>
      </c>
      <c r="M27" s="254">
        <v>0</v>
      </c>
      <c r="N27" s="254">
        <v>0</v>
      </c>
    </row>
    <row r="28" spans="1:27" ht="15.95" customHeight="1" x14ac:dyDescent="0.15">
      <c r="A28" s="148" t="s">
        <v>38</v>
      </c>
      <c r="B28" s="714">
        <f t="shared" si="2"/>
        <v>149.87475000000001</v>
      </c>
      <c r="C28" s="254">
        <v>0.82980000000000009</v>
      </c>
      <c r="D28" s="254">
        <v>4.1724000000000006</v>
      </c>
      <c r="E28" s="254">
        <v>38.495249999999999</v>
      </c>
      <c r="F28" s="254">
        <v>79.363350000000011</v>
      </c>
      <c r="G28" s="254">
        <v>23.5242</v>
      </c>
      <c r="H28" s="254">
        <v>0.2223</v>
      </c>
      <c r="I28" s="254">
        <v>1.15245</v>
      </c>
      <c r="J28" s="254">
        <v>0</v>
      </c>
      <c r="K28" s="254">
        <v>4.4999999999999997E-3</v>
      </c>
      <c r="L28" s="254">
        <v>1.8E-3</v>
      </c>
      <c r="M28" s="254">
        <v>0</v>
      </c>
      <c r="N28" s="254">
        <v>2.1087000000000002</v>
      </c>
    </row>
    <row r="29" spans="1:27" ht="15.95" customHeight="1" x14ac:dyDescent="0.15">
      <c r="A29" s="126" t="s">
        <v>411</v>
      </c>
      <c r="B29" s="714">
        <f t="shared" si="2"/>
        <v>120.80582199999998</v>
      </c>
      <c r="C29" s="254">
        <v>19.59657</v>
      </c>
      <c r="D29" s="254">
        <v>48.154754999999994</v>
      </c>
      <c r="E29" s="254">
        <v>24.603147</v>
      </c>
      <c r="F29" s="254">
        <v>17.356010000000001</v>
      </c>
      <c r="G29" s="254">
        <v>2.7863000000000002</v>
      </c>
      <c r="H29" s="254">
        <v>0</v>
      </c>
      <c r="I29" s="254">
        <v>0</v>
      </c>
      <c r="J29" s="254">
        <v>0</v>
      </c>
      <c r="K29" s="254">
        <v>0</v>
      </c>
      <c r="L29" s="254">
        <v>0</v>
      </c>
      <c r="M29" s="254">
        <v>2.20364</v>
      </c>
      <c r="N29" s="254">
        <v>6.1054000000000004</v>
      </c>
    </row>
    <row r="30" spans="1:27" ht="15.95" customHeight="1" x14ac:dyDescent="0.15">
      <c r="A30" s="124" t="s">
        <v>97</v>
      </c>
      <c r="B30" s="714">
        <f t="shared" si="2"/>
        <v>100.11751699999999</v>
      </c>
      <c r="C30" s="254">
        <v>15.064120000000001</v>
      </c>
      <c r="D30" s="254">
        <v>38.312596999999997</v>
      </c>
      <c r="E30" s="254">
        <v>18.289449999999999</v>
      </c>
      <c r="F30" s="254">
        <v>17.356010000000001</v>
      </c>
      <c r="G30" s="254">
        <v>2.7863000000000002</v>
      </c>
      <c r="H30" s="254">
        <v>0</v>
      </c>
      <c r="I30" s="254">
        <v>0</v>
      </c>
      <c r="J30" s="254">
        <v>0</v>
      </c>
      <c r="K30" s="254">
        <v>0</v>
      </c>
      <c r="L30" s="254">
        <v>0</v>
      </c>
      <c r="M30" s="254">
        <v>2.20364</v>
      </c>
      <c r="N30" s="254">
        <v>6.1054000000000004</v>
      </c>
      <c r="AA30" s="151"/>
    </row>
    <row r="31" spans="1:27" ht="15.95" customHeight="1" x14ac:dyDescent="0.15">
      <c r="A31" s="124" t="s">
        <v>98</v>
      </c>
      <c r="B31" s="714">
        <f t="shared" si="2"/>
        <v>20.688305</v>
      </c>
      <c r="C31" s="254">
        <v>4.5324499999999999</v>
      </c>
      <c r="D31" s="254">
        <v>9.8421579999999995</v>
      </c>
      <c r="E31" s="254">
        <v>6.3136970000000003</v>
      </c>
      <c r="F31" s="254">
        <v>0</v>
      </c>
      <c r="G31" s="254">
        <v>0</v>
      </c>
      <c r="H31" s="254">
        <v>0</v>
      </c>
      <c r="I31" s="254">
        <v>0</v>
      </c>
      <c r="J31" s="254">
        <v>0</v>
      </c>
      <c r="K31" s="254">
        <v>0</v>
      </c>
      <c r="L31" s="254">
        <v>0</v>
      </c>
      <c r="M31" s="254">
        <v>0</v>
      </c>
      <c r="N31" s="254">
        <v>0</v>
      </c>
      <c r="AA31" s="151"/>
    </row>
    <row r="32" spans="1:27" ht="15.95" customHeight="1" x14ac:dyDescent="0.15">
      <c r="A32" s="148" t="s">
        <v>42</v>
      </c>
      <c r="B32" s="714">
        <f t="shared" si="2"/>
        <v>742.78360799999996</v>
      </c>
      <c r="C32" s="254">
        <v>269.1549</v>
      </c>
      <c r="D32" s="254">
        <v>38.000340000000008</v>
      </c>
      <c r="E32" s="254">
        <v>154.60955999999996</v>
      </c>
      <c r="F32" s="254">
        <v>0</v>
      </c>
      <c r="G32" s="254">
        <v>0</v>
      </c>
      <c r="H32" s="254">
        <v>0</v>
      </c>
      <c r="I32" s="254">
        <v>0</v>
      </c>
      <c r="J32" s="254">
        <v>0</v>
      </c>
      <c r="K32" s="254">
        <v>0</v>
      </c>
      <c r="L32" s="254">
        <v>0</v>
      </c>
      <c r="M32" s="254">
        <v>129.53908799999999</v>
      </c>
      <c r="N32" s="254">
        <v>151.47971999999999</v>
      </c>
    </row>
    <row r="33" spans="1:14" ht="15.95" customHeight="1" x14ac:dyDescent="0.15">
      <c r="A33" s="148" t="s">
        <v>43</v>
      </c>
      <c r="B33" s="714">
        <f t="shared" si="2"/>
        <v>3096.8629999999994</v>
      </c>
      <c r="C33" s="254">
        <v>0</v>
      </c>
      <c r="D33" s="254">
        <v>1377.0541999999998</v>
      </c>
      <c r="E33" s="254">
        <v>1083.5450000000001</v>
      </c>
      <c r="F33" s="254">
        <v>0</v>
      </c>
      <c r="G33" s="254">
        <v>0</v>
      </c>
      <c r="H33" s="254">
        <v>0</v>
      </c>
      <c r="I33" s="254">
        <v>0</v>
      </c>
      <c r="J33" s="254">
        <v>0</v>
      </c>
      <c r="K33" s="254">
        <v>0</v>
      </c>
      <c r="L33" s="254">
        <v>0</v>
      </c>
      <c r="M33" s="254">
        <v>485.07390000000004</v>
      </c>
      <c r="N33" s="254">
        <v>151.18990000000002</v>
      </c>
    </row>
    <row r="34" spans="1:14" ht="15.95" customHeight="1" x14ac:dyDescent="0.15">
      <c r="A34" s="126" t="s">
        <v>44</v>
      </c>
      <c r="B34" s="713" t="s">
        <v>223</v>
      </c>
      <c r="C34" s="254">
        <v>0</v>
      </c>
      <c r="D34" s="254">
        <v>0</v>
      </c>
      <c r="E34" s="254">
        <v>0</v>
      </c>
      <c r="F34" s="254">
        <v>0</v>
      </c>
      <c r="G34" s="254">
        <v>0</v>
      </c>
      <c r="H34" s="254">
        <v>0</v>
      </c>
      <c r="I34" s="254">
        <v>0</v>
      </c>
      <c r="J34" s="254">
        <v>0</v>
      </c>
      <c r="K34" s="254">
        <v>0</v>
      </c>
      <c r="L34" s="254">
        <v>0</v>
      </c>
      <c r="M34" s="254">
        <v>0</v>
      </c>
      <c r="N34" s="254">
        <v>0</v>
      </c>
    </row>
    <row r="35" spans="1:14" ht="15.95" customHeight="1" x14ac:dyDescent="0.15">
      <c r="A35" s="126" t="s">
        <v>45</v>
      </c>
      <c r="B35" s="713" t="s">
        <v>223</v>
      </c>
      <c r="C35" s="254">
        <v>0</v>
      </c>
      <c r="D35" s="254">
        <v>0</v>
      </c>
      <c r="E35" s="254">
        <v>0</v>
      </c>
      <c r="F35" s="254">
        <v>0</v>
      </c>
      <c r="G35" s="254">
        <v>0</v>
      </c>
      <c r="H35" s="254">
        <v>0</v>
      </c>
      <c r="I35" s="254">
        <v>0</v>
      </c>
      <c r="J35" s="254">
        <v>0</v>
      </c>
      <c r="K35" s="254">
        <v>0</v>
      </c>
      <c r="L35" s="254">
        <v>0</v>
      </c>
      <c r="M35" s="254">
        <v>0</v>
      </c>
      <c r="N35" s="254">
        <v>0</v>
      </c>
    </row>
    <row r="36" spans="1:14" ht="15.95" customHeight="1" x14ac:dyDescent="0.15">
      <c r="A36" s="126" t="s">
        <v>46</v>
      </c>
      <c r="B36" s="713" t="s">
        <v>223</v>
      </c>
      <c r="C36" s="254">
        <v>0</v>
      </c>
      <c r="D36" s="254">
        <v>0</v>
      </c>
      <c r="E36" s="254">
        <v>0</v>
      </c>
      <c r="F36" s="254">
        <v>0</v>
      </c>
      <c r="G36" s="254">
        <v>0</v>
      </c>
      <c r="H36" s="254">
        <v>0</v>
      </c>
      <c r="I36" s="254">
        <v>0</v>
      </c>
      <c r="J36" s="254">
        <v>0</v>
      </c>
      <c r="K36" s="254">
        <v>0</v>
      </c>
      <c r="L36" s="254">
        <v>0</v>
      </c>
      <c r="M36" s="254">
        <v>0</v>
      </c>
      <c r="N36" s="254">
        <v>0</v>
      </c>
    </row>
    <row r="37" spans="1:14" ht="15.95" customHeight="1" thickBot="1" x14ac:dyDescent="0.2">
      <c r="A37" s="150" t="s">
        <v>47</v>
      </c>
      <c r="B37" s="715" t="s">
        <v>223</v>
      </c>
      <c r="C37" s="255">
        <v>0</v>
      </c>
      <c r="D37" s="255">
        <v>0</v>
      </c>
      <c r="E37" s="255">
        <v>0</v>
      </c>
      <c r="F37" s="255">
        <v>0</v>
      </c>
      <c r="G37" s="255">
        <v>0</v>
      </c>
      <c r="H37" s="255">
        <v>0</v>
      </c>
      <c r="I37" s="255">
        <v>0</v>
      </c>
      <c r="J37" s="255">
        <v>0</v>
      </c>
      <c r="K37" s="255">
        <v>0</v>
      </c>
      <c r="L37" s="255">
        <v>0</v>
      </c>
      <c r="M37" s="255">
        <v>0</v>
      </c>
      <c r="N37" s="255">
        <v>0</v>
      </c>
    </row>
    <row r="38" spans="1:14" ht="9" customHeight="1" x14ac:dyDescent="0.15">
      <c r="A38" s="468" t="s">
        <v>412</v>
      </c>
      <c r="B38" s="496"/>
      <c r="C38" s="496"/>
      <c r="D38" s="496"/>
      <c r="E38" s="496"/>
      <c r="F38" s="242"/>
      <c r="G38" s="143"/>
      <c r="H38" s="143"/>
      <c r="I38" s="143"/>
      <c r="J38" s="143"/>
      <c r="K38" s="143"/>
      <c r="L38" s="143"/>
      <c r="M38" s="143"/>
      <c r="N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  <c r="J39" s="143"/>
      <c r="K39" s="143"/>
      <c r="L39" s="143"/>
      <c r="M39" s="143"/>
      <c r="N39" s="143"/>
    </row>
    <row r="40" spans="1:14" ht="9" customHeight="1" x14ac:dyDescent="0.15">
      <c r="A40" s="470" t="s">
        <v>413</v>
      </c>
      <c r="B40" s="496"/>
      <c r="C40" s="496"/>
      <c r="D40" s="496"/>
      <c r="E40" s="496"/>
      <c r="F40" s="242"/>
      <c r="G40" s="143"/>
      <c r="H40" s="143"/>
      <c r="I40" s="143"/>
      <c r="J40" s="143"/>
      <c r="K40" s="143"/>
      <c r="L40" s="143"/>
      <c r="M40" s="143"/>
      <c r="N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Hoja86">
    <tabColor theme="9" tint="0.59999389629810485"/>
  </sheetPr>
  <dimension ref="A4:P48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2" width="12" style="126" customWidth="1"/>
    <col min="3" max="14" width="9.25" style="126" customWidth="1"/>
    <col min="15" max="16384" width="7" style="126"/>
  </cols>
  <sheetData>
    <row r="4" spans="1:16" ht="12.95" customHeight="1" x14ac:dyDescent="0.25">
      <c r="A4" s="235" t="s">
        <v>480</v>
      </c>
      <c r="B4" s="231"/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</row>
    <row r="5" spans="1:16" ht="12" customHeight="1" x14ac:dyDescent="0.15">
      <c r="A5" s="238" t="s">
        <v>369</v>
      </c>
      <c r="B5" s="231"/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</row>
    <row r="6" spans="1:16" ht="6" customHeight="1" thickBot="1" x14ac:dyDescent="0.2"/>
    <row r="7" spans="1:16" ht="18" customHeight="1" x14ac:dyDescent="0.15">
      <c r="A7" s="774" t="s">
        <v>16</v>
      </c>
      <c r="B7" s="775" t="s">
        <v>103</v>
      </c>
      <c r="C7" s="774" t="s">
        <v>53</v>
      </c>
      <c r="D7" s="774" t="s">
        <v>54</v>
      </c>
      <c r="E7" s="774" t="s">
        <v>55</v>
      </c>
      <c r="F7" s="774" t="s">
        <v>56</v>
      </c>
      <c r="G7" s="774" t="s">
        <v>57</v>
      </c>
      <c r="H7" s="774" t="s">
        <v>58</v>
      </c>
      <c r="I7" s="774" t="s">
        <v>59</v>
      </c>
      <c r="J7" s="774" t="s">
        <v>60</v>
      </c>
      <c r="K7" s="774" t="s">
        <v>61</v>
      </c>
      <c r="L7" s="774" t="s">
        <v>62</v>
      </c>
      <c r="M7" s="774" t="s">
        <v>63</v>
      </c>
      <c r="N7" s="774" t="s">
        <v>64</v>
      </c>
    </row>
    <row r="8" spans="1:16" ht="18" customHeight="1" x14ac:dyDescent="0.15">
      <c r="A8" s="680" t="s">
        <v>87</v>
      </c>
      <c r="B8" s="708">
        <f>'C-84'!B8/'C-83'!B8*1000</f>
        <v>1.8887629783511335</v>
      </c>
      <c r="C8" s="708">
        <f>'C-84'!C8/'C-83'!C8*1000</f>
        <v>1.7804998266817238</v>
      </c>
      <c r="D8" s="708">
        <f>'C-84'!D8/'C-83'!D8*1000</f>
        <v>1.8264465587169068</v>
      </c>
      <c r="E8" s="708">
        <f>'C-84'!E8/'C-83'!E8*1000</f>
        <v>1.8734078606252995</v>
      </c>
      <c r="F8" s="708">
        <f>'C-84'!F8/'C-83'!F8*1000</f>
        <v>1.9390574601092405</v>
      </c>
      <c r="G8" s="708">
        <f>'C-84'!G8/'C-83'!G8*1000</f>
        <v>2.5615947332160083</v>
      </c>
      <c r="H8" s="708">
        <f>'C-84'!H8/'C-83'!H8*1000</f>
        <v>2.1994803795090356</v>
      </c>
      <c r="I8" s="708">
        <f>'C-84'!I8/'C-83'!I8*1000</f>
        <v>1.9976915553846362</v>
      </c>
      <c r="J8" s="708">
        <f>'C-84'!J8/'C-83'!J8*1000</f>
        <v>2.1214104034880235</v>
      </c>
      <c r="K8" s="708">
        <f>'C-84'!K8/'C-83'!K8*1000</f>
        <v>1.9163609430497821</v>
      </c>
      <c r="L8" s="708">
        <f>'C-84'!L8/'C-83'!L8*1000</f>
        <v>2.0922302726391138</v>
      </c>
      <c r="M8" s="708">
        <f>'C-84'!M8/'C-83'!M8*1000</f>
        <v>1.88316793431038</v>
      </c>
      <c r="N8" s="708">
        <f>'C-84'!N8/'C-83'!N8*1000</f>
        <v>1.6827798491334962</v>
      </c>
    </row>
    <row r="9" spans="1:16" ht="15.95" customHeight="1" x14ac:dyDescent="0.15">
      <c r="A9" s="148" t="s">
        <v>19</v>
      </c>
      <c r="B9" s="678" t="s">
        <v>73</v>
      </c>
      <c r="C9" s="246" t="s">
        <v>73</v>
      </c>
      <c r="D9" s="246" t="s">
        <v>73</v>
      </c>
      <c r="E9" s="246" t="s">
        <v>73</v>
      </c>
      <c r="F9" s="246" t="s">
        <v>73</v>
      </c>
      <c r="G9" s="246" t="s">
        <v>73</v>
      </c>
      <c r="H9" s="246" t="s">
        <v>73</v>
      </c>
      <c r="I9" s="246" t="s">
        <v>73</v>
      </c>
      <c r="J9" s="246" t="s">
        <v>73</v>
      </c>
      <c r="K9" s="246" t="s">
        <v>73</v>
      </c>
      <c r="L9" s="246" t="s">
        <v>73</v>
      </c>
      <c r="M9" s="246" t="s">
        <v>73</v>
      </c>
      <c r="N9" s="246" t="s">
        <v>73</v>
      </c>
      <c r="O9" s="154"/>
    </row>
    <row r="10" spans="1:16" ht="15.95" customHeight="1" x14ac:dyDescent="0.15">
      <c r="A10" s="148" t="s">
        <v>20</v>
      </c>
      <c r="B10" s="678">
        <f>'C-84'!B10/'C-83'!B10*1000</f>
        <v>1.0999147388073776</v>
      </c>
      <c r="C10" s="246" t="s">
        <v>73</v>
      </c>
      <c r="D10" s="246" t="s">
        <v>73</v>
      </c>
      <c r="E10" s="246" t="s">
        <v>73</v>
      </c>
      <c r="F10" s="246">
        <f>'C-84'!F10/'C-83'!F10*1000</f>
        <v>1.4178404687056987</v>
      </c>
      <c r="G10" s="246">
        <f>'C-84'!G10/'C-83'!G10*1000</f>
        <v>1.2756413463900202</v>
      </c>
      <c r="H10" s="246" t="s">
        <v>73</v>
      </c>
      <c r="I10" s="246" t="s">
        <v>73</v>
      </c>
      <c r="J10" s="246" t="s">
        <v>73</v>
      </c>
      <c r="K10" s="246" t="s">
        <v>73</v>
      </c>
      <c r="L10" s="246" t="s">
        <v>73</v>
      </c>
      <c r="M10" s="246">
        <f>'C-84'!M10/'C-83'!M10*1000</f>
        <v>1.6129292929292929</v>
      </c>
      <c r="N10" s="246">
        <f>'C-84'!N10/'C-83'!N10*1000</f>
        <v>0.74647490129723626</v>
      </c>
    </row>
    <row r="11" spans="1:16" ht="15.95" customHeight="1" x14ac:dyDescent="0.15">
      <c r="A11" s="148" t="s">
        <v>21</v>
      </c>
      <c r="B11" s="678" t="s">
        <v>73</v>
      </c>
      <c r="C11" s="246" t="s">
        <v>73</v>
      </c>
      <c r="D11" s="246" t="s">
        <v>73</v>
      </c>
      <c r="E11" s="246" t="s">
        <v>73</v>
      </c>
      <c r="F11" s="246" t="s">
        <v>73</v>
      </c>
      <c r="G11" s="246" t="s">
        <v>73</v>
      </c>
      <c r="H11" s="246" t="s">
        <v>73</v>
      </c>
      <c r="I11" s="246" t="s">
        <v>73</v>
      </c>
      <c r="J11" s="246" t="s">
        <v>73</v>
      </c>
      <c r="K11" s="246" t="s">
        <v>73</v>
      </c>
      <c r="L11" s="246" t="s">
        <v>73</v>
      </c>
      <c r="M11" s="246" t="s">
        <v>73</v>
      </c>
      <c r="N11" s="246" t="s">
        <v>73</v>
      </c>
    </row>
    <row r="12" spans="1:16" ht="15.95" customHeight="1" x14ac:dyDescent="0.15">
      <c r="A12" s="126" t="s">
        <v>22</v>
      </c>
      <c r="B12" s="678">
        <f>'C-84'!B12/'C-83'!B12*1000</f>
        <v>3.031290072800978</v>
      </c>
      <c r="C12" s="246">
        <f>'C-84'!C12/'C-83'!C12*1000</f>
        <v>2.2457370892018784</v>
      </c>
      <c r="D12" s="246" t="s">
        <v>73</v>
      </c>
      <c r="E12" s="246" t="s">
        <v>73</v>
      </c>
      <c r="F12" s="246">
        <f>'C-84'!F12/'C-83'!F12*1000</f>
        <v>2.8421052631578951</v>
      </c>
      <c r="G12" s="246">
        <f>'C-84'!G12/'C-83'!G12*1000</f>
        <v>3.0457348930673174</v>
      </c>
      <c r="H12" s="246">
        <f>'C-84'!H12/'C-83'!H12*1000</f>
        <v>3.0312864382032121</v>
      </c>
      <c r="I12" s="246">
        <f>'C-84'!I12/'C-83'!I12*1000</f>
        <v>3.0362453030433412</v>
      </c>
      <c r="J12" s="246">
        <f>'C-84'!J12/'C-83'!J12*1000</f>
        <v>2.9995747654956779</v>
      </c>
      <c r="K12" s="246">
        <f>'C-84'!K12/'C-83'!K12*1000</f>
        <v>3.0113263525305416</v>
      </c>
      <c r="L12" s="246">
        <f>'C-84'!L12/'C-83'!L12*1000</f>
        <v>3.0081573275862068</v>
      </c>
      <c r="M12" s="246">
        <f>'C-84'!M12/'C-83'!M12*1000</f>
        <v>3.119187569367369</v>
      </c>
      <c r="N12" s="246">
        <f>'C-84'!N12/'C-83'!N12*1000</f>
        <v>2.8602118989405056</v>
      </c>
    </row>
    <row r="13" spans="1:16" ht="15.95" customHeight="1" x14ac:dyDescent="0.15">
      <c r="A13" s="126" t="s">
        <v>23</v>
      </c>
      <c r="B13" s="678">
        <f>'C-84'!B13/'C-83'!B13*1000</f>
        <v>1.5598945317735751</v>
      </c>
      <c r="C13" s="246">
        <f>'C-84'!C13/'C-83'!C13*1000</f>
        <v>1.331836653781346</v>
      </c>
      <c r="D13" s="246">
        <f>'C-84'!D13/'C-83'!D13*1000</f>
        <v>1.5532778768072888</v>
      </c>
      <c r="E13" s="246">
        <f>'C-84'!E13/'C-83'!E13*1000</f>
        <v>1.5447237899777664</v>
      </c>
      <c r="F13" s="246">
        <f>'C-84'!F13/'C-83'!F13*1000</f>
        <v>1.5854555808656039</v>
      </c>
      <c r="G13" s="246">
        <f>'C-84'!G13/'C-83'!G13*1000</f>
        <v>1.5196405822703107</v>
      </c>
      <c r="H13" s="246">
        <f>'C-84'!H13/'C-83'!H13*1000</f>
        <v>1.5048235738820319</v>
      </c>
      <c r="I13" s="246">
        <f>'C-84'!I13/'C-83'!I13*1000</f>
        <v>1.6516472580758261</v>
      </c>
      <c r="J13" s="246">
        <f>'C-84'!J13/'C-83'!J13*1000</f>
        <v>1.4712300422449367</v>
      </c>
      <c r="K13" s="246">
        <f>'C-84'!K13/'C-83'!K13*1000</f>
        <v>1.6716555370901951</v>
      </c>
      <c r="L13" s="246" t="s">
        <v>73</v>
      </c>
      <c r="M13" s="246" t="s">
        <v>73</v>
      </c>
      <c r="N13" s="246" t="s">
        <v>73</v>
      </c>
    </row>
    <row r="14" spans="1:16" ht="15.95" customHeight="1" x14ac:dyDescent="0.15">
      <c r="A14" s="124" t="s">
        <v>94</v>
      </c>
      <c r="B14" s="678">
        <f>'C-84'!B14/'C-83'!B14*1000</f>
        <v>1.6374598229477186</v>
      </c>
      <c r="C14" s="246">
        <f>'C-84'!C14/'C-83'!C14*1000</f>
        <v>1.331836653781346</v>
      </c>
      <c r="D14" s="246">
        <f>'C-84'!D14/'C-83'!D14*1000</f>
        <v>1.5532778768072888</v>
      </c>
      <c r="E14" s="246">
        <f>'C-84'!E14/'C-83'!E14*1000</f>
        <v>1.5447237899777664</v>
      </c>
      <c r="F14" s="246">
        <f>'C-84'!F14/'C-83'!F14*1000</f>
        <v>1.5854555808656039</v>
      </c>
      <c r="G14" s="246">
        <f>'C-84'!G14/'C-83'!G14*1000</f>
        <v>1.5196405822703107</v>
      </c>
      <c r="H14" s="246">
        <f>'C-84'!H14/'C-83'!H14*1000</f>
        <v>1.5048235738820319</v>
      </c>
      <c r="I14" s="246">
        <f>'C-84'!I14/'C-83'!I14*1000</f>
        <v>1.8639882053137056</v>
      </c>
      <c r="J14" s="246">
        <f>'C-84'!J14/'C-83'!J14*1000</f>
        <v>1.6257631461303905</v>
      </c>
      <c r="K14" s="246">
        <f>'C-84'!K14/'C-83'!K14*1000</f>
        <v>1.7981731120770204</v>
      </c>
      <c r="L14" s="246" t="s">
        <v>73</v>
      </c>
      <c r="M14" s="246" t="s">
        <v>73</v>
      </c>
      <c r="N14" s="246" t="s">
        <v>73</v>
      </c>
    </row>
    <row r="15" spans="1:16" ht="15.95" customHeight="1" x14ac:dyDescent="0.15">
      <c r="A15" s="124" t="s">
        <v>95</v>
      </c>
      <c r="B15" s="678">
        <f>'C-84'!B15/'C-83'!B15*1000</f>
        <v>1.2790603595255132</v>
      </c>
      <c r="C15" s="246" t="s">
        <v>73</v>
      </c>
      <c r="D15" s="246" t="s">
        <v>73</v>
      </c>
      <c r="E15" s="246" t="s">
        <v>73</v>
      </c>
      <c r="F15" s="246" t="s">
        <v>73</v>
      </c>
      <c r="G15" s="246" t="s">
        <v>73</v>
      </c>
      <c r="H15" s="246" t="s">
        <v>73</v>
      </c>
      <c r="I15" s="246">
        <f>'C-84'!I15/'C-83'!I15*1000</f>
        <v>1.2328664181796323</v>
      </c>
      <c r="J15" s="246">
        <f>'C-84'!J15/'C-83'!J15*1000</f>
        <v>1.3004373732531986</v>
      </c>
      <c r="K15" s="246">
        <f>'C-84'!K15/'C-83'!K15*1000</f>
        <v>1.3042949398443029</v>
      </c>
      <c r="L15" s="246" t="s">
        <v>73</v>
      </c>
      <c r="M15" s="246" t="s">
        <v>73</v>
      </c>
      <c r="N15" s="246" t="s">
        <v>73</v>
      </c>
    </row>
    <row r="16" spans="1:16" ht="15.95" customHeight="1" x14ac:dyDescent="0.15">
      <c r="A16" s="124" t="s">
        <v>96</v>
      </c>
      <c r="B16" s="678" t="s">
        <v>73</v>
      </c>
      <c r="C16" s="246" t="s">
        <v>73</v>
      </c>
      <c r="D16" s="246" t="s">
        <v>73</v>
      </c>
      <c r="E16" s="246" t="s">
        <v>73</v>
      </c>
      <c r="F16" s="246" t="s">
        <v>73</v>
      </c>
      <c r="G16" s="246" t="s">
        <v>73</v>
      </c>
      <c r="H16" s="246" t="s">
        <v>73</v>
      </c>
      <c r="I16" s="246" t="s">
        <v>73</v>
      </c>
      <c r="J16" s="246" t="s">
        <v>73</v>
      </c>
      <c r="K16" s="246" t="s">
        <v>73</v>
      </c>
      <c r="L16" s="246" t="s">
        <v>73</v>
      </c>
      <c r="M16" s="246" t="s">
        <v>73</v>
      </c>
      <c r="N16" s="246" t="s">
        <v>73</v>
      </c>
    </row>
    <row r="17" spans="1:14" ht="15.95" customHeight="1" x14ac:dyDescent="0.15">
      <c r="A17" s="148" t="s">
        <v>27</v>
      </c>
      <c r="B17" s="678">
        <f>'C-84'!B17/'C-83'!B17*1000</f>
        <v>0.61170018896597289</v>
      </c>
      <c r="C17" s="246" t="s">
        <v>73</v>
      </c>
      <c r="D17" s="246" t="s">
        <v>73</v>
      </c>
      <c r="E17" s="246" t="s">
        <v>73</v>
      </c>
      <c r="F17" s="246">
        <f>'C-84'!F17/'C-83'!F17*1000</f>
        <v>0.62929334265734271</v>
      </c>
      <c r="G17" s="246">
        <f>'C-84'!G17/'C-83'!G17*1000</f>
        <v>0.62577260307692317</v>
      </c>
      <c r="H17" s="246">
        <f>'C-84'!H17/'C-83'!H17*1000</f>
        <v>0.62852384245076587</v>
      </c>
      <c r="I17" s="246">
        <f>'C-84'!I17/'C-83'!I17*1000</f>
        <v>0.52040664375715928</v>
      </c>
      <c r="J17" s="246">
        <f>'C-84'!J17/'C-83'!J17*1000</f>
        <v>0.62004545454545457</v>
      </c>
      <c r="K17" s="246" t="s">
        <v>73</v>
      </c>
      <c r="L17" s="246" t="s">
        <v>73</v>
      </c>
      <c r="M17" s="246" t="s">
        <v>73</v>
      </c>
      <c r="N17" s="246" t="s">
        <v>73</v>
      </c>
    </row>
    <row r="18" spans="1:14" ht="15.95" customHeight="1" x14ac:dyDescent="0.15">
      <c r="A18" s="126" t="s">
        <v>28</v>
      </c>
      <c r="B18" s="678">
        <f>'C-84'!B18/'C-83'!B18*1000</f>
        <v>1.9183062689689301</v>
      </c>
      <c r="C18" s="246">
        <f>'C-84'!C18/'C-83'!C18*1000</f>
        <v>1.5428285782683597</v>
      </c>
      <c r="D18" s="246">
        <f>'C-84'!D18/'C-83'!D18*1000</f>
        <v>1.4422516556291389</v>
      </c>
      <c r="E18" s="246">
        <f>'C-84'!E18/'C-83'!E18*1000</f>
        <v>2.3999000000000001</v>
      </c>
      <c r="F18" s="246" t="s">
        <v>73</v>
      </c>
      <c r="G18" s="246" t="s">
        <v>73</v>
      </c>
      <c r="H18" s="246" t="s">
        <v>73</v>
      </c>
      <c r="I18" s="246" t="s">
        <v>73</v>
      </c>
      <c r="J18" s="246" t="s">
        <v>73</v>
      </c>
      <c r="K18" s="246" t="s">
        <v>73</v>
      </c>
      <c r="L18" s="246" t="s">
        <v>73</v>
      </c>
      <c r="M18" s="246" t="s">
        <v>73</v>
      </c>
      <c r="N18" s="246" t="s">
        <v>73</v>
      </c>
    </row>
    <row r="19" spans="1:14" ht="15.95" customHeight="1" x14ac:dyDescent="0.15">
      <c r="A19" s="126" t="s">
        <v>29</v>
      </c>
      <c r="B19" s="678">
        <f>'C-84'!B19/'C-83'!B19*1000</f>
        <v>1.3734181286708913</v>
      </c>
      <c r="C19" s="246" t="s">
        <v>73</v>
      </c>
      <c r="D19" s="246" t="s">
        <v>73</v>
      </c>
      <c r="E19" s="246">
        <f>'C-84'!E19/'C-83'!E19*1000</f>
        <v>1.3268637274549098</v>
      </c>
      <c r="F19" s="246">
        <f>'C-84'!F19/'C-83'!F19*1000</f>
        <v>1.3888423306315951</v>
      </c>
      <c r="G19" s="246">
        <f>'C-84'!G19/'C-83'!G19*1000</f>
        <v>1.7441219292795342</v>
      </c>
      <c r="H19" s="246">
        <f>'C-84'!H19/'C-83'!H19*1000</f>
        <v>1.2637750146223978</v>
      </c>
      <c r="I19" s="246">
        <f>'C-84'!I19/'C-83'!I19*1000</f>
        <v>1.3612537483745986</v>
      </c>
      <c r="J19" s="246">
        <f>'C-84'!J19/'C-83'!J19*1000</f>
        <v>1.3000334112930172</v>
      </c>
      <c r="K19" s="246" t="s">
        <v>73</v>
      </c>
      <c r="L19" s="246" t="s">
        <v>73</v>
      </c>
      <c r="M19" s="246" t="s">
        <v>73</v>
      </c>
      <c r="N19" s="246" t="s">
        <v>73</v>
      </c>
    </row>
    <row r="20" spans="1:14" ht="15.95" customHeight="1" x14ac:dyDescent="0.15">
      <c r="A20" s="148" t="s">
        <v>30</v>
      </c>
      <c r="B20" s="678" t="s">
        <v>73</v>
      </c>
      <c r="C20" s="246" t="s">
        <v>73</v>
      </c>
      <c r="D20" s="246" t="s">
        <v>73</v>
      </c>
      <c r="E20" s="246" t="s">
        <v>73</v>
      </c>
      <c r="F20" s="246" t="s">
        <v>73</v>
      </c>
      <c r="G20" s="246" t="s">
        <v>73</v>
      </c>
      <c r="H20" s="246" t="s">
        <v>73</v>
      </c>
      <c r="I20" s="246" t="s">
        <v>73</v>
      </c>
      <c r="J20" s="246" t="s">
        <v>73</v>
      </c>
      <c r="K20" s="246" t="s">
        <v>73</v>
      </c>
      <c r="L20" s="246" t="s">
        <v>73</v>
      </c>
      <c r="M20" s="246" t="s">
        <v>73</v>
      </c>
      <c r="N20" s="246" t="s">
        <v>73</v>
      </c>
    </row>
    <row r="21" spans="1:14" ht="15.95" customHeight="1" x14ac:dyDescent="0.15">
      <c r="A21" s="148" t="s">
        <v>31</v>
      </c>
      <c r="B21" s="678">
        <f>'C-84'!B21/'C-83'!B21*1000</f>
        <v>1.6613139596565438</v>
      </c>
      <c r="C21" s="246">
        <f>'C-84'!C21/'C-83'!C21*1000</f>
        <v>1.5612063492063493</v>
      </c>
      <c r="D21" s="246">
        <f>'C-84'!D21/'C-83'!D21*1000</f>
        <v>1.2841946808510638</v>
      </c>
      <c r="E21" s="246">
        <f>'C-84'!E21/'C-83'!E21*1000</f>
        <v>1.9191132343447384</v>
      </c>
      <c r="F21" s="246">
        <f>'C-84'!F21/'C-83'!F21*1000</f>
        <v>1.4183088142405973</v>
      </c>
      <c r="G21" s="246">
        <f>'C-84'!G21/'C-83'!G21*1000</f>
        <v>1.3701657458563536</v>
      </c>
      <c r="H21" s="246">
        <f>'C-84'!H21/'C-83'!H21*1000</f>
        <v>1.4323783920391722</v>
      </c>
      <c r="I21" s="246">
        <f>'C-84'!I21/'C-83'!I21*1000</f>
        <v>1.2192916625392107</v>
      </c>
      <c r="J21" s="246">
        <f>'C-84'!J21/'C-83'!J21*1000</f>
        <v>1.6044799999999999</v>
      </c>
      <c r="K21" s="246">
        <f>'C-84'!K21/'C-83'!K21*1000</f>
        <v>1.9342762590912979</v>
      </c>
      <c r="L21" s="246">
        <f>'C-84'!L21/'C-83'!L21*1000</f>
        <v>1.6063048084242986</v>
      </c>
      <c r="M21" s="246">
        <f>'C-84'!M21/'C-83'!M21*1000</f>
        <v>1.7914427044711014</v>
      </c>
      <c r="N21" s="246">
        <f>'C-84'!N21/'C-83'!N21*1000</f>
        <v>1.6555871414038656</v>
      </c>
    </row>
    <row r="22" spans="1:14" ht="15.95" customHeight="1" x14ac:dyDescent="0.15">
      <c r="A22" s="148" t="s">
        <v>32</v>
      </c>
      <c r="B22" s="678">
        <f>'C-84'!B22/'C-83'!B22*1000</f>
        <v>1.8572148368256336</v>
      </c>
      <c r="C22" s="246">
        <f>'C-84'!C22/'C-83'!C22*1000</f>
        <v>1.9499399999999998</v>
      </c>
      <c r="D22" s="246">
        <f>'C-84'!D22/'C-83'!D22*1000</f>
        <v>1.6642300000000001</v>
      </c>
      <c r="E22" s="246">
        <f>'C-84'!E22/'C-83'!E22*1000</f>
        <v>2.1686177905588706</v>
      </c>
      <c r="F22" s="246" t="s">
        <v>73</v>
      </c>
      <c r="G22" s="246" t="s">
        <v>73</v>
      </c>
      <c r="H22" s="246" t="s">
        <v>73</v>
      </c>
      <c r="I22" s="246" t="s">
        <v>73</v>
      </c>
      <c r="J22" s="246" t="s">
        <v>73</v>
      </c>
      <c r="K22" s="246" t="s">
        <v>73</v>
      </c>
      <c r="L22" s="246" t="s">
        <v>73</v>
      </c>
      <c r="M22" s="246" t="s">
        <v>73</v>
      </c>
      <c r="N22" s="246" t="s">
        <v>73</v>
      </c>
    </row>
    <row r="23" spans="1:14" ht="15.95" customHeight="1" x14ac:dyDescent="0.15">
      <c r="A23" s="148" t="s">
        <v>33</v>
      </c>
      <c r="B23" s="678">
        <f>'C-84'!B23/'C-83'!B23*1000</f>
        <v>1.8268953022948358</v>
      </c>
      <c r="C23" s="246">
        <f>'C-84'!C23/'C-83'!C23*1000</f>
        <v>1.433776000229197</v>
      </c>
      <c r="D23" s="246">
        <f>'C-84'!D23/'C-83'!D23*1000</f>
        <v>1.663429975866072</v>
      </c>
      <c r="E23" s="246">
        <f>'C-84'!E23/'C-83'!E23*1000</f>
        <v>1.9298981552227834</v>
      </c>
      <c r="F23" s="246">
        <f>'C-84'!F23/'C-83'!F23*1000</f>
        <v>2.4391589189814598</v>
      </c>
      <c r="G23" s="246" t="s">
        <v>73</v>
      </c>
      <c r="H23" s="246" t="s">
        <v>73</v>
      </c>
      <c r="I23" s="246" t="s">
        <v>73</v>
      </c>
      <c r="J23" s="246" t="s">
        <v>73</v>
      </c>
      <c r="K23" s="246" t="s">
        <v>73</v>
      </c>
      <c r="L23" s="246" t="s">
        <v>73</v>
      </c>
      <c r="M23" s="246" t="s">
        <v>73</v>
      </c>
      <c r="N23" s="246" t="s">
        <v>73</v>
      </c>
    </row>
    <row r="24" spans="1:14" ht="15.95" customHeight="1" x14ac:dyDescent="0.15">
      <c r="A24" s="148" t="s">
        <v>34</v>
      </c>
      <c r="B24" s="678">
        <f>'C-84'!B24/'C-83'!B24*1000</f>
        <v>1.5431389586315318</v>
      </c>
      <c r="C24" s="246" t="s">
        <v>73</v>
      </c>
      <c r="D24" s="246">
        <f>'C-84'!D24/'C-83'!D24*1000</f>
        <v>1.5432954288044216</v>
      </c>
      <c r="E24" s="246">
        <f>'C-84'!E24/'C-83'!E24*1000</f>
        <v>1.5012639457608916</v>
      </c>
      <c r="F24" s="246">
        <f>'C-84'!F24/'C-83'!F24*1000</f>
        <v>1.7774159907300116</v>
      </c>
      <c r="G24" s="246" t="s">
        <v>73</v>
      </c>
      <c r="H24" s="246" t="s">
        <v>73</v>
      </c>
      <c r="I24" s="246" t="s">
        <v>73</v>
      </c>
      <c r="J24" s="246" t="s">
        <v>73</v>
      </c>
      <c r="K24" s="246" t="s">
        <v>73</v>
      </c>
      <c r="L24" s="246" t="s">
        <v>73</v>
      </c>
      <c r="M24" s="246" t="s">
        <v>73</v>
      </c>
      <c r="N24" s="246" t="s">
        <v>73</v>
      </c>
    </row>
    <row r="25" spans="1:14" ht="15.95" customHeight="1" x14ac:dyDescent="0.15">
      <c r="A25" s="126" t="s">
        <v>35</v>
      </c>
      <c r="B25" s="678">
        <f>'C-84'!B25/'C-83'!B25*1000</f>
        <v>1.5069591965839</v>
      </c>
      <c r="C25" s="246">
        <f>'C-84'!C25/'C-83'!C25*1000</f>
        <v>1.4908833423765597</v>
      </c>
      <c r="D25" s="246">
        <f>'C-84'!D25/'C-83'!D25*1000</f>
        <v>1.5022577894018647</v>
      </c>
      <c r="E25" s="246">
        <f>'C-84'!E25/'C-83'!E25*1000</f>
        <v>1.5061005924032989</v>
      </c>
      <c r="F25" s="246" t="s">
        <v>73</v>
      </c>
      <c r="G25" s="246" t="s">
        <v>73</v>
      </c>
      <c r="H25" s="246" t="s">
        <v>73</v>
      </c>
      <c r="I25" s="246" t="s">
        <v>73</v>
      </c>
      <c r="J25" s="246" t="s">
        <v>73</v>
      </c>
      <c r="K25" s="246" t="s">
        <v>73</v>
      </c>
      <c r="L25" s="246" t="s">
        <v>73</v>
      </c>
      <c r="M25" s="246" t="s">
        <v>73</v>
      </c>
      <c r="N25" s="246">
        <f>'C-84'!N25/'C-83'!N25*1000</f>
        <v>1.5463578146888135</v>
      </c>
    </row>
    <row r="26" spans="1:14" ht="15.95" customHeight="1" x14ac:dyDescent="0.15">
      <c r="A26" s="148" t="s">
        <v>36</v>
      </c>
      <c r="B26" s="678">
        <f>'C-84'!B26/'C-83'!B26*1000</f>
        <v>1.5181944557684468</v>
      </c>
      <c r="C26" s="246" t="s">
        <v>73</v>
      </c>
      <c r="D26" s="246" t="s">
        <v>73</v>
      </c>
      <c r="E26" s="246" t="s">
        <v>73</v>
      </c>
      <c r="F26" s="246" t="s">
        <v>73</v>
      </c>
      <c r="G26" s="246" t="s">
        <v>73</v>
      </c>
      <c r="H26" s="246" t="s">
        <v>73</v>
      </c>
      <c r="I26" s="246" t="s">
        <v>73</v>
      </c>
      <c r="J26" s="246" t="s">
        <v>73</v>
      </c>
      <c r="K26" s="246">
        <f>'C-84'!K26/'C-83'!K26*1000</f>
        <v>1.3949032258064518</v>
      </c>
      <c r="L26" s="246">
        <f>'C-84'!L26/'C-83'!L26*1000</f>
        <v>1.4982142857142859</v>
      </c>
      <c r="M26" s="246">
        <f>'C-84'!M26/'C-83'!M26*1000</f>
        <v>1.6872991452991455</v>
      </c>
      <c r="N26" s="246">
        <f>'C-84'!N26/'C-83'!N26*1000</f>
        <v>1.490952380952381</v>
      </c>
    </row>
    <row r="27" spans="1:14" ht="15.95" customHeight="1" x14ac:dyDescent="0.15">
      <c r="A27" s="148" t="s">
        <v>37</v>
      </c>
      <c r="B27" s="678" t="s">
        <v>73</v>
      </c>
      <c r="C27" s="246" t="s">
        <v>73</v>
      </c>
      <c r="D27" s="246" t="s">
        <v>73</v>
      </c>
      <c r="E27" s="246" t="s">
        <v>73</v>
      </c>
      <c r="F27" s="246" t="s">
        <v>73</v>
      </c>
      <c r="G27" s="246" t="s">
        <v>73</v>
      </c>
      <c r="H27" s="246" t="s">
        <v>73</v>
      </c>
      <c r="I27" s="246" t="s">
        <v>73</v>
      </c>
      <c r="J27" s="246" t="s">
        <v>73</v>
      </c>
      <c r="K27" s="246" t="s">
        <v>73</v>
      </c>
      <c r="L27" s="246" t="s">
        <v>73</v>
      </c>
      <c r="M27" s="246" t="s">
        <v>73</v>
      </c>
      <c r="N27" s="246" t="s">
        <v>73</v>
      </c>
    </row>
    <row r="28" spans="1:14" ht="15.95" customHeight="1" x14ac:dyDescent="0.15">
      <c r="A28" s="148" t="s">
        <v>38</v>
      </c>
      <c r="B28" s="678">
        <f>'C-84'!B28/'C-83'!B28*1000</f>
        <v>1.3338799394802421</v>
      </c>
      <c r="C28" s="246">
        <f>'C-84'!C28/'C-83'!C28*1000</f>
        <v>1.430689655172414</v>
      </c>
      <c r="D28" s="246">
        <f>'C-84'!D28/'C-83'!D28*1000</f>
        <v>1.3743083003952572</v>
      </c>
      <c r="E28" s="246">
        <f>'C-84'!E28/'C-83'!E28*1000</f>
        <v>1.3149530315969256</v>
      </c>
      <c r="F28" s="246">
        <f>'C-84'!F28/'C-83'!F28*1000</f>
        <v>1.3488222097588336</v>
      </c>
      <c r="G28" s="246">
        <f>'C-84'!G28/'C-83'!G28*1000</f>
        <v>1.322401484063185</v>
      </c>
      <c r="H28" s="246">
        <f>'C-84'!H28/'C-83'!H28*1000</f>
        <v>1.1887700534759358</v>
      </c>
      <c r="I28" s="246">
        <f>'C-84'!I28/'C-83'!I28*1000</f>
        <v>1.209286463798531</v>
      </c>
      <c r="J28" s="246" t="s">
        <v>73</v>
      </c>
      <c r="K28" s="246">
        <f>'C-84'!K28/'C-83'!K28*1000</f>
        <v>1.125</v>
      </c>
      <c r="L28" s="246">
        <f>'C-84'!L28/'C-83'!L28*1000</f>
        <v>1.8</v>
      </c>
      <c r="M28" s="246" t="s">
        <v>73</v>
      </c>
      <c r="N28" s="246">
        <f>'C-84'!N28/'C-83'!N28*1000</f>
        <v>1.2433372641509435</v>
      </c>
    </row>
    <row r="29" spans="1:14" ht="15.95" customHeight="1" x14ac:dyDescent="0.15">
      <c r="A29" s="126" t="s">
        <v>39</v>
      </c>
      <c r="B29" s="678">
        <f>'C-84'!B29/'C-83'!B29*1000</f>
        <v>1.7992318186557048</v>
      </c>
      <c r="C29" s="246">
        <f>'C-84'!C29/'C-83'!C29*1000</f>
        <v>1.7375926582727435</v>
      </c>
      <c r="D29" s="246">
        <f>'C-84'!D29/'C-83'!D29*1000</f>
        <v>1.8657402169701662</v>
      </c>
      <c r="E29" s="246">
        <f>'C-84'!E29/'C-83'!E29*1000</f>
        <v>1.7639193432750215</v>
      </c>
      <c r="F29" s="246">
        <f>'C-84'!F29/'C-83'!F29*1000</f>
        <v>1.8200513842281882</v>
      </c>
      <c r="G29" s="246">
        <f>'C-84'!G29/'C-83'!G29*1000</f>
        <v>1.6506516587677726</v>
      </c>
      <c r="H29" s="246" t="s">
        <v>73</v>
      </c>
      <c r="I29" s="246" t="s">
        <v>73</v>
      </c>
      <c r="J29" s="246" t="s">
        <v>73</v>
      </c>
      <c r="K29" s="246" t="s">
        <v>73</v>
      </c>
      <c r="L29" s="246" t="s">
        <v>73</v>
      </c>
      <c r="M29" s="246">
        <f>'C-84'!M29/'C-83'!M29*1000</f>
        <v>1.6886130268199235</v>
      </c>
      <c r="N29" s="246">
        <f>'C-84'!N29/'C-83'!N29*1000</f>
        <v>1.7063722750139743</v>
      </c>
    </row>
    <row r="30" spans="1:14" ht="15.95" customHeight="1" x14ac:dyDescent="0.15">
      <c r="A30" s="124" t="s">
        <v>97</v>
      </c>
      <c r="B30" s="678">
        <f>'C-84'!B30/'C-83'!B30*1000</f>
        <v>1.8325130321777645</v>
      </c>
      <c r="C30" s="246">
        <f>'C-84'!C30/'C-83'!C30*1000</f>
        <v>1.7362978331028123</v>
      </c>
      <c r="D30" s="246">
        <f>'C-84'!D30/'C-83'!D30*1000</f>
        <v>1.9367403194823576</v>
      </c>
      <c r="E30" s="246">
        <f>'C-84'!E30/'C-83'!E30*1000</f>
        <v>1.8164117588638393</v>
      </c>
      <c r="F30" s="246">
        <f>'C-84'!F30/'C-83'!F30*1000</f>
        <v>1.8200513842281882</v>
      </c>
      <c r="G30" s="246">
        <f>'C-84'!G30/'C-83'!G30*1000</f>
        <v>1.6506516587677726</v>
      </c>
      <c r="H30" s="246" t="s">
        <v>73</v>
      </c>
      <c r="I30" s="246" t="s">
        <v>73</v>
      </c>
      <c r="J30" s="246" t="s">
        <v>73</v>
      </c>
      <c r="K30" s="246" t="s">
        <v>73</v>
      </c>
      <c r="L30" s="246" t="s">
        <v>73</v>
      </c>
      <c r="M30" s="246">
        <f>'C-84'!M30/'C-83'!M30*1000</f>
        <v>1.6886130268199235</v>
      </c>
      <c r="N30" s="246">
        <f>'C-84'!N30/'C-83'!N30*1000</f>
        <v>1.7063722750139743</v>
      </c>
    </row>
    <row r="31" spans="1:14" ht="15.95" customHeight="1" x14ac:dyDescent="0.15">
      <c r="A31" s="124" t="s">
        <v>98</v>
      </c>
      <c r="B31" s="678">
        <f>'C-84'!B31/'C-83'!B31*1000</f>
        <v>1.6538736110000798</v>
      </c>
      <c r="C31" s="246">
        <f>'C-84'!C31/'C-83'!C31*1000</f>
        <v>1.7419100691775558</v>
      </c>
      <c r="D31" s="246">
        <f>'C-84'!D31/'C-83'!D31*1000</f>
        <v>1.632740212342402</v>
      </c>
      <c r="E31" s="246">
        <f>'C-84'!E31/'C-83'!E31*1000</f>
        <v>1.6276609951018306</v>
      </c>
      <c r="F31" s="246" t="s">
        <v>73</v>
      </c>
      <c r="G31" s="246" t="s">
        <v>73</v>
      </c>
      <c r="H31" s="246" t="s">
        <v>73</v>
      </c>
      <c r="I31" s="246" t="s">
        <v>73</v>
      </c>
      <c r="J31" s="246" t="s">
        <v>73</v>
      </c>
      <c r="K31" s="246" t="s">
        <v>73</v>
      </c>
      <c r="L31" s="246" t="s">
        <v>73</v>
      </c>
      <c r="M31" s="246" t="s">
        <v>73</v>
      </c>
      <c r="N31" s="246" t="s">
        <v>73</v>
      </c>
    </row>
    <row r="32" spans="1:14" ht="15.95" customHeight="1" x14ac:dyDescent="0.15">
      <c r="A32" s="148" t="s">
        <v>42</v>
      </c>
      <c r="B32" s="678">
        <f>'C-84'!B32/'C-83'!B32*1000</f>
        <v>1.596800326762259</v>
      </c>
      <c r="C32" s="246">
        <f>'C-84'!C32/'C-83'!C32*1000</f>
        <v>1.8045920214549112</v>
      </c>
      <c r="D32" s="246">
        <f>'C-84'!D32/'C-83'!D32*1000</f>
        <v>1.2969399317406145</v>
      </c>
      <c r="E32" s="246">
        <f>'C-84'!E32/'C-83'!E32*1000</f>
        <v>1.4106711678832113</v>
      </c>
      <c r="F32" s="246" t="s">
        <v>73</v>
      </c>
      <c r="G32" s="246" t="s">
        <v>73</v>
      </c>
      <c r="H32" s="246" t="s">
        <v>73</v>
      </c>
      <c r="I32" s="246" t="s">
        <v>73</v>
      </c>
      <c r="J32" s="246" t="s">
        <v>73</v>
      </c>
      <c r="K32" s="246" t="s">
        <v>73</v>
      </c>
      <c r="L32" s="246" t="s">
        <v>73</v>
      </c>
      <c r="M32" s="246">
        <f>'C-84'!M32/'C-83'!M32*1000</f>
        <v>1.6764473663776367</v>
      </c>
      <c r="N32" s="246">
        <f>'C-84'!N32/'C-83'!N32*1000</f>
        <v>1.5170728092138206</v>
      </c>
    </row>
    <row r="33" spans="1:14" ht="15.95" customHeight="1" x14ac:dyDescent="0.15">
      <c r="A33" s="148" t="s">
        <v>43</v>
      </c>
      <c r="B33" s="678">
        <f>'C-84'!B33/'C-83'!B33*1000</f>
        <v>1.9935003991039471</v>
      </c>
      <c r="C33" s="246" t="s">
        <v>73</v>
      </c>
      <c r="D33" s="246">
        <f>'C-84'!D33/'C-83'!D33*1000</f>
        <v>2.0450490079600807</v>
      </c>
      <c r="E33" s="246">
        <f>'C-84'!E33/'C-83'!E33*1000</f>
        <v>1.956740406320542</v>
      </c>
      <c r="F33" s="246" t="s">
        <v>73</v>
      </c>
      <c r="G33" s="246" t="s">
        <v>73</v>
      </c>
      <c r="H33" s="246" t="s">
        <v>73</v>
      </c>
      <c r="I33" s="246" t="s">
        <v>73</v>
      </c>
      <c r="J33" s="246" t="s">
        <v>73</v>
      </c>
      <c r="K33" s="246" t="s">
        <v>73</v>
      </c>
      <c r="L33" s="246" t="s">
        <v>73</v>
      </c>
      <c r="M33" s="246">
        <f>'C-84'!M33/'C-83'!M33*1000</f>
        <v>1.9296439653114807</v>
      </c>
      <c r="N33" s="246">
        <f>'C-84'!N33/'C-83'!N33*1000</f>
        <v>2.0161341512201627</v>
      </c>
    </row>
    <row r="34" spans="1:14" ht="15.95" customHeight="1" x14ac:dyDescent="0.15">
      <c r="A34" s="126" t="s">
        <v>44</v>
      </c>
      <c r="B34" s="678">
        <v>0</v>
      </c>
      <c r="C34" s="246" t="s">
        <v>73</v>
      </c>
      <c r="D34" s="246" t="s">
        <v>73</v>
      </c>
      <c r="E34" s="246" t="s">
        <v>73</v>
      </c>
      <c r="F34" s="246" t="s">
        <v>73</v>
      </c>
      <c r="G34" s="246" t="s">
        <v>73</v>
      </c>
      <c r="H34" s="246" t="s">
        <v>73</v>
      </c>
      <c r="I34" s="246" t="s">
        <v>73</v>
      </c>
      <c r="J34" s="246" t="s">
        <v>73</v>
      </c>
      <c r="K34" s="246" t="s">
        <v>73</v>
      </c>
      <c r="L34" s="246" t="s">
        <v>73</v>
      </c>
      <c r="M34" s="246" t="s">
        <v>73</v>
      </c>
      <c r="N34" s="246" t="s">
        <v>73</v>
      </c>
    </row>
    <row r="35" spans="1:14" ht="15.95" customHeight="1" x14ac:dyDescent="0.15">
      <c r="A35" s="126" t="s">
        <v>45</v>
      </c>
      <c r="B35" s="678">
        <v>0</v>
      </c>
      <c r="C35" s="246" t="s">
        <v>73</v>
      </c>
      <c r="D35" s="246" t="s">
        <v>73</v>
      </c>
      <c r="E35" s="246" t="s">
        <v>73</v>
      </c>
      <c r="F35" s="246" t="s">
        <v>73</v>
      </c>
      <c r="G35" s="246" t="s">
        <v>73</v>
      </c>
      <c r="H35" s="246" t="s">
        <v>73</v>
      </c>
      <c r="I35" s="246" t="s">
        <v>73</v>
      </c>
      <c r="J35" s="246" t="s">
        <v>73</v>
      </c>
      <c r="K35" s="246" t="s">
        <v>73</v>
      </c>
      <c r="L35" s="246" t="s">
        <v>73</v>
      </c>
      <c r="M35" s="246" t="s">
        <v>73</v>
      </c>
      <c r="N35" s="246" t="s">
        <v>73</v>
      </c>
    </row>
    <row r="36" spans="1:14" ht="15.95" customHeight="1" x14ac:dyDescent="0.15">
      <c r="A36" s="126" t="s">
        <v>46</v>
      </c>
      <c r="B36" s="678">
        <v>0</v>
      </c>
      <c r="C36" s="246" t="s">
        <v>73</v>
      </c>
      <c r="D36" s="246" t="s">
        <v>73</v>
      </c>
      <c r="E36" s="246" t="s">
        <v>73</v>
      </c>
      <c r="F36" s="246" t="s">
        <v>73</v>
      </c>
      <c r="G36" s="246" t="s">
        <v>73</v>
      </c>
      <c r="H36" s="246" t="s">
        <v>73</v>
      </c>
      <c r="I36" s="246" t="s">
        <v>73</v>
      </c>
      <c r="J36" s="246" t="s">
        <v>73</v>
      </c>
      <c r="K36" s="246" t="s">
        <v>73</v>
      </c>
      <c r="L36" s="246" t="s">
        <v>73</v>
      </c>
      <c r="M36" s="246" t="s">
        <v>73</v>
      </c>
      <c r="N36" s="246" t="s">
        <v>73</v>
      </c>
    </row>
    <row r="37" spans="1:14" ht="15.95" customHeight="1" thickBot="1" x14ac:dyDescent="0.2">
      <c r="A37" s="150" t="s">
        <v>47</v>
      </c>
      <c r="B37" s="679">
        <v>0</v>
      </c>
      <c r="C37" s="247" t="s">
        <v>73</v>
      </c>
      <c r="D37" s="247" t="s">
        <v>73</v>
      </c>
      <c r="E37" s="247" t="s">
        <v>73</v>
      </c>
      <c r="F37" s="247" t="s">
        <v>73</v>
      </c>
      <c r="G37" s="247" t="s">
        <v>73</v>
      </c>
      <c r="H37" s="247" t="s">
        <v>73</v>
      </c>
      <c r="I37" s="247" t="s">
        <v>73</v>
      </c>
      <c r="J37" s="247" t="s">
        <v>73</v>
      </c>
      <c r="K37" s="247" t="s">
        <v>73</v>
      </c>
      <c r="L37" s="247" t="s">
        <v>73</v>
      </c>
      <c r="M37" s="247" t="s">
        <v>73</v>
      </c>
      <c r="N37" s="247" t="s">
        <v>73</v>
      </c>
    </row>
    <row r="38" spans="1:14" ht="9" customHeight="1" x14ac:dyDescent="0.15">
      <c r="A38" s="468" t="s">
        <v>350</v>
      </c>
      <c r="B38" s="496"/>
      <c r="C38" s="496"/>
      <c r="D38" s="496"/>
      <c r="E38" s="496"/>
      <c r="F38" s="242"/>
      <c r="G38" s="143"/>
      <c r="H38" s="143"/>
      <c r="I38" s="143"/>
    </row>
    <row r="39" spans="1:14" ht="9" customHeight="1" x14ac:dyDescent="0.15">
      <c r="A39" s="468" t="s">
        <v>321</v>
      </c>
      <c r="B39" s="496"/>
      <c r="C39" s="496"/>
      <c r="D39" s="496"/>
      <c r="E39" s="496"/>
      <c r="F39" s="242"/>
      <c r="G39" s="143"/>
      <c r="H39" s="143"/>
      <c r="I39" s="143"/>
    </row>
    <row r="40" spans="1:14" ht="9" customHeight="1" x14ac:dyDescent="0.15">
      <c r="A40" s="470" t="s">
        <v>320</v>
      </c>
      <c r="B40" s="496"/>
      <c r="C40" s="496"/>
      <c r="D40" s="496"/>
      <c r="E40" s="496"/>
      <c r="F40" s="242"/>
      <c r="G40" s="143"/>
      <c r="H40" s="143"/>
      <c r="I40" s="143"/>
    </row>
    <row r="41" spans="1:14" ht="13.35" customHeight="1" x14ac:dyDescent="0.15">
      <c r="A41" s="11"/>
    </row>
    <row r="42" spans="1:14" ht="13.35" customHeight="1" x14ac:dyDescent="0.15">
      <c r="A42" s="70"/>
    </row>
    <row r="43" spans="1:14" ht="13.35" customHeight="1" x14ac:dyDescent="0.15">
      <c r="A43" s="70"/>
    </row>
    <row r="44" spans="1:14" ht="13.35" customHeight="1" x14ac:dyDescent="0.15">
      <c r="A44" s="22"/>
    </row>
    <row r="45" spans="1:14" ht="13.35" customHeight="1" x14ac:dyDescent="0.15">
      <c r="A45" s="30"/>
    </row>
    <row r="46" spans="1:14" ht="13.35" customHeight="1" x14ac:dyDescent="0.15">
      <c r="A46" s="22"/>
    </row>
    <row r="47" spans="1:14" ht="13.35" customHeight="1" x14ac:dyDescent="0.15">
      <c r="A47" s="70"/>
    </row>
    <row r="48" spans="1:14" ht="13.35" customHeight="1" x14ac:dyDescent="0.15">
      <c r="A48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Hoja87">
    <tabColor theme="9" tint="0.59999389629810485"/>
  </sheetPr>
  <dimension ref="A1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1.25" style="17" customWidth="1"/>
    <col min="2" max="9" width="8" style="17" customWidth="1"/>
    <col min="10" max="16384" width="7" style="17"/>
  </cols>
  <sheetData/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Hoja88">
    <tabColor theme="9" tint="0.59999389629810485"/>
  </sheetPr>
  <dimension ref="A4:V48"/>
  <sheetViews>
    <sheetView showGridLines="0" topLeftCell="A16" zoomScaleNormal="100" workbookViewId="0">
      <selection activeCell="C8" sqref="C8:N9"/>
    </sheetView>
  </sheetViews>
  <sheetFormatPr baseColWidth="10" defaultColWidth="7" defaultRowHeight="13.35" customHeight="1" x14ac:dyDescent="0.15"/>
  <cols>
    <col min="1" max="2" width="7.875" style="135" customWidth="1"/>
    <col min="3" max="14" width="8.125" style="135" customWidth="1"/>
    <col min="15" max="18" width="8.25" style="135" customWidth="1"/>
    <col min="19" max="16384" width="7" style="135"/>
  </cols>
  <sheetData>
    <row r="4" spans="1:22" ht="13.35" customHeight="1" x14ac:dyDescent="0.15">
      <c r="A4" s="257" t="s">
        <v>481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</row>
    <row r="5" spans="1:22" ht="6" customHeight="1" thickBot="1" x14ac:dyDescent="0.2"/>
    <row r="6" spans="1:22" ht="18" customHeight="1" x14ac:dyDescent="0.15">
      <c r="A6" s="781" t="s">
        <v>101</v>
      </c>
      <c r="B6" s="781" t="s">
        <v>51</v>
      </c>
      <c r="C6" s="781">
        <v>2012</v>
      </c>
      <c r="D6" s="781">
        <v>2013</v>
      </c>
      <c r="E6" s="781">
        <v>2014</v>
      </c>
      <c r="F6" s="781">
        <v>2015</v>
      </c>
      <c r="G6" s="781">
        <v>2016</v>
      </c>
      <c r="H6" s="781">
        <v>2017</v>
      </c>
      <c r="I6" s="781">
        <v>2018</v>
      </c>
      <c r="J6" s="781">
        <v>2019</v>
      </c>
      <c r="K6" s="781">
        <v>2020</v>
      </c>
      <c r="L6" s="781">
        <v>2021</v>
      </c>
      <c r="M6" s="781" t="s">
        <v>405</v>
      </c>
      <c r="N6" s="781" t="s">
        <v>424</v>
      </c>
    </row>
    <row r="7" spans="1:22" ht="6" customHeight="1" x14ac:dyDescent="0.15"/>
    <row r="8" spans="1:22" ht="15.95" customHeight="1" x14ac:dyDescent="0.15">
      <c r="A8" s="135" t="s">
        <v>5</v>
      </c>
      <c r="B8" s="135" t="s">
        <v>102</v>
      </c>
      <c r="C8" s="258">
        <v>766737</v>
      </c>
      <c r="D8" s="258">
        <v>784706</v>
      </c>
      <c r="E8" s="258">
        <v>719830</v>
      </c>
      <c r="F8" s="258">
        <v>657672</v>
      </c>
      <c r="G8" s="258">
        <v>665021</v>
      </c>
      <c r="H8" s="258">
        <v>667314</v>
      </c>
      <c r="I8" s="258">
        <v>705349</v>
      </c>
      <c r="J8" s="258">
        <v>699004</v>
      </c>
      <c r="K8" s="258">
        <v>568862</v>
      </c>
      <c r="L8" s="258">
        <v>547647</v>
      </c>
      <c r="M8" s="258">
        <v>510664</v>
      </c>
      <c r="N8" s="258">
        <v>538577</v>
      </c>
    </row>
    <row r="9" spans="1:22" ht="15.95" customHeight="1" x14ac:dyDescent="0.15">
      <c r="B9" s="135" t="s">
        <v>226</v>
      </c>
      <c r="C9" s="258">
        <v>10215</v>
      </c>
      <c r="D9" s="258">
        <v>10499</v>
      </c>
      <c r="E9" s="258">
        <v>9607</v>
      </c>
      <c r="F9" s="258">
        <v>8987</v>
      </c>
      <c r="G9" s="258">
        <v>9175</v>
      </c>
      <c r="H9" s="258">
        <v>9416</v>
      </c>
      <c r="I9" s="258">
        <v>10009</v>
      </c>
      <c r="J9" s="258">
        <v>10051</v>
      </c>
      <c r="K9" s="258">
        <v>8194</v>
      </c>
      <c r="L9" s="258">
        <v>7824</v>
      </c>
      <c r="M9" s="258">
        <v>7523.7156850231368</v>
      </c>
      <c r="N9" s="258">
        <v>7827.2722002268865</v>
      </c>
    </row>
    <row r="10" spans="1:22" ht="15.95" customHeight="1" x14ac:dyDescent="0.15">
      <c r="B10" s="135" t="s">
        <v>370</v>
      </c>
      <c r="C10" s="260">
        <f t="shared" ref="C10:N10" si="0">(C9/C8)*1000</f>
        <v>13.322690831406335</v>
      </c>
      <c r="D10" s="260">
        <f t="shared" si="0"/>
        <v>13.379533226456788</v>
      </c>
      <c r="E10" s="260">
        <f t="shared" si="0"/>
        <v>13.346206743258826</v>
      </c>
      <c r="F10" s="260">
        <f t="shared" si="0"/>
        <v>13.664866377160651</v>
      </c>
      <c r="G10" s="260">
        <f t="shared" si="0"/>
        <v>13.796556800461939</v>
      </c>
      <c r="H10" s="260">
        <f t="shared" si="0"/>
        <v>14.110298899768324</v>
      </c>
      <c r="I10" s="260">
        <f t="shared" si="0"/>
        <v>14.190138498814063</v>
      </c>
      <c r="J10" s="260">
        <f t="shared" si="0"/>
        <v>14.379030735160313</v>
      </c>
      <c r="K10" s="260">
        <f t="shared" si="0"/>
        <v>14.404196448347754</v>
      </c>
      <c r="L10" s="260">
        <f t="shared" si="0"/>
        <v>14.286575111339969</v>
      </c>
      <c r="M10" s="260">
        <f t="shared" si="0"/>
        <v>14.733201645354161</v>
      </c>
      <c r="N10" s="260">
        <f t="shared" si="0"/>
        <v>14.533246314318818</v>
      </c>
    </row>
    <row r="11" spans="1:22" ht="15.95" customHeight="1" x14ac:dyDescent="0.15"/>
    <row r="12" spans="1:22" ht="15.95" customHeight="1" x14ac:dyDescent="0.15">
      <c r="A12" s="135" t="s">
        <v>6</v>
      </c>
      <c r="B12" s="135" t="s">
        <v>102</v>
      </c>
      <c r="C12" s="258">
        <v>1599829</v>
      </c>
      <c r="D12" s="258">
        <v>1831541</v>
      </c>
      <c r="E12" s="258">
        <v>1889773</v>
      </c>
      <c r="F12" s="258">
        <v>1829016</v>
      </c>
      <c r="G12" s="258">
        <v>1928215</v>
      </c>
      <c r="H12" s="258">
        <v>2007199</v>
      </c>
      <c r="I12" s="258">
        <v>2015636</v>
      </c>
      <c r="J12" s="258">
        <v>2101612</v>
      </c>
      <c r="K12" s="258">
        <v>2049213</v>
      </c>
      <c r="L12" s="258">
        <v>2280343</v>
      </c>
      <c r="M12" s="258">
        <v>2343759</v>
      </c>
      <c r="N12" s="258">
        <v>2418304</v>
      </c>
    </row>
    <row r="13" spans="1:22" ht="15.95" customHeight="1" x14ac:dyDescent="0.15">
      <c r="B13" s="135" t="s">
        <v>226</v>
      </c>
      <c r="C13" s="258">
        <v>95826</v>
      </c>
      <c r="D13" s="258">
        <v>110014</v>
      </c>
      <c r="E13" s="258">
        <v>116142</v>
      </c>
      <c r="F13" s="258">
        <v>116257</v>
      </c>
      <c r="G13" s="258">
        <v>124394</v>
      </c>
      <c r="H13" s="258">
        <v>131519</v>
      </c>
      <c r="I13" s="258">
        <v>134306</v>
      </c>
      <c r="J13" s="258">
        <v>141557</v>
      </c>
      <c r="K13" s="258">
        <v>142360</v>
      </c>
      <c r="L13" s="258">
        <v>159229</v>
      </c>
      <c r="M13" s="258">
        <v>164819.63719532482</v>
      </c>
      <c r="N13" s="258">
        <v>168188.13654362998</v>
      </c>
    </row>
    <row r="14" spans="1:22" ht="15.95" customHeight="1" x14ac:dyDescent="0.15">
      <c r="B14" s="135" t="s">
        <v>370</v>
      </c>
      <c r="C14" s="260">
        <f t="shared" ref="C14:N14" si="1">(C13/C12)*1000</f>
        <v>59.897651561510642</v>
      </c>
      <c r="D14" s="260">
        <f t="shared" si="1"/>
        <v>60.066359420837429</v>
      </c>
      <c r="E14" s="260">
        <f t="shared" si="1"/>
        <v>61.458175135320488</v>
      </c>
      <c r="F14" s="260">
        <f t="shared" si="1"/>
        <v>63.562593219523499</v>
      </c>
      <c r="G14" s="260">
        <f t="shared" si="1"/>
        <v>64.512515461190787</v>
      </c>
      <c r="H14" s="260">
        <f t="shared" si="1"/>
        <v>65.523647630354532</v>
      </c>
      <c r="I14" s="260">
        <f t="shared" si="1"/>
        <v>66.632070473041765</v>
      </c>
      <c r="J14" s="260">
        <f t="shared" si="1"/>
        <v>67.356391189239503</v>
      </c>
      <c r="K14" s="260">
        <f t="shared" si="1"/>
        <v>69.470572361194272</v>
      </c>
      <c r="L14" s="260">
        <f t="shared" si="1"/>
        <v>69.826776059566484</v>
      </c>
      <c r="M14" s="260">
        <f t="shared" si="1"/>
        <v>70.322775163881957</v>
      </c>
      <c r="N14" s="260">
        <f t="shared" si="1"/>
        <v>69.547971034092484</v>
      </c>
    </row>
    <row r="15" spans="1:22" ht="15.95" customHeight="1" x14ac:dyDescent="0.15"/>
    <row r="16" spans="1:22" ht="15.95" customHeight="1" x14ac:dyDescent="0.15">
      <c r="A16" s="135" t="s">
        <v>7</v>
      </c>
      <c r="B16" s="135" t="s">
        <v>102</v>
      </c>
      <c r="C16" s="258">
        <v>1047040</v>
      </c>
      <c r="D16" s="258">
        <v>1084096</v>
      </c>
      <c r="E16" s="258">
        <v>1097918</v>
      </c>
      <c r="F16" s="258">
        <v>1105750</v>
      </c>
      <c r="G16" s="258">
        <v>1072158</v>
      </c>
      <c r="H16" s="258">
        <v>1050952</v>
      </c>
      <c r="I16" s="258">
        <v>1046948</v>
      </c>
      <c r="J16" s="258">
        <v>1027182</v>
      </c>
      <c r="K16" s="258">
        <v>886339</v>
      </c>
      <c r="L16" s="258">
        <v>940647</v>
      </c>
      <c r="M16" s="258">
        <v>967343</v>
      </c>
      <c r="N16" s="258">
        <v>1003406</v>
      </c>
    </row>
    <row r="17" spans="1:14" ht="15.95" customHeight="1" x14ac:dyDescent="0.15">
      <c r="B17" s="135" t="s">
        <v>226</v>
      </c>
      <c r="C17" s="258">
        <v>186292</v>
      </c>
      <c r="D17" s="258">
        <v>191533</v>
      </c>
      <c r="E17" s="258">
        <v>196466</v>
      </c>
      <c r="F17" s="258">
        <v>197818</v>
      </c>
      <c r="G17" s="258">
        <v>196621</v>
      </c>
      <c r="H17" s="258">
        <v>196101</v>
      </c>
      <c r="I17" s="258">
        <v>195504</v>
      </c>
      <c r="J17" s="258">
        <v>192652</v>
      </c>
      <c r="K17" s="258">
        <v>170112</v>
      </c>
      <c r="L17" s="258">
        <v>184124</v>
      </c>
      <c r="M17" s="258">
        <v>187691.02150343833</v>
      </c>
      <c r="N17" s="258">
        <v>191229.1286732264</v>
      </c>
    </row>
    <row r="18" spans="1:14" ht="15.95" customHeight="1" thickBot="1" x14ac:dyDescent="0.2">
      <c r="A18" s="142"/>
      <c r="B18" s="142" t="s">
        <v>370</v>
      </c>
      <c r="C18" s="259">
        <f t="shared" ref="C18:N18" si="2">(C17/C16)*1000</f>
        <v>177.92252444987776</v>
      </c>
      <c r="D18" s="259">
        <f t="shared" si="2"/>
        <v>176.67531288741955</v>
      </c>
      <c r="E18" s="259">
        <f t="shared" si="2"/>
        <v>178.94414701280058</v>
      </c>
      <c r="F18" s="259">
        <f t="shared" si="2"/>
        <v>178.89938955460093</v>
      </c>
      <c r="G18" s="259">
        <f t="shared" si="2"/>
        <v>183.38808272661305</v>
      </c>
      <c r="H18" s="259">
        <f t="shared" si="2"/>
        <v>186.59367887401137</v>
      </c>
      <c r="I18" s="259">
        <f t="shared" si="2"/>
        <v>186.73706812563756</v>
      </c>
      <c r="J18" s="259">
        <f t="shared" si="2"/>
        <v>187.55390962847869</v>
      </c>
      <c r="K18" s="259">
        <f t="shared" si="2"/>
        <v>191.92656534350851</v>
      </c>
      <c r="L18" s="259">
        <f t="shared" si="2"/>
        <v>195.74186703407338</v>
      </c>
      <c r="M18" s="259">
        <f t="shared" si="2"/>
        <v>194.02737343779643</v>
      </c>
      <c r="N18" s="259">
        <f t="shared" si="2"/>
        <v>190.58001314844282</v>
      </c>
    </row>
    <row r="19" spans="1:14" ht="9" customHeight="1" x14ac:dyDescent="0.15">
      <c r="A19" s="992" t="s">
        <v>322</v>
      </c>
      <c r="B19" s="499"/>
      <c r="C19" s="499"/>
      <c r="D19" s="499"/>
      <c r="E19" s="499"/>
      <c r="F19" s="499"/>
      <c r="G19" s="499"/>
      <c r="H19" s="499"/>
      <c r="I19" s="499"/>
    </row>
    <row r="20" spans="1:14" ht="9" customHeight="1" x14ac:dyDescent="0.15">
      <c r="A20" s="500" t="s">
        <v>325</v>
      </c>
      <c r="B20" s="499"/>
      <c r="C20" s="499"/>
      <c r="D20" s="499"/>
      <c r="E20" s="499"/>
      <c r="F20" s="499"/>
      <c r="G20" s="499"/>
      <c r="H20" s="499"/>
      <c r="I20" s="499"/>
    </row>
    <row r="21" spans="1:14" ht="9" customHeight="1" x14ac:dyDescent="0.15">
      <c r="A21" s="993" t="s">
        <v>320</v>
      </c>
      <c r="B21" s="499"/>
      <c r="C21" s="499"/>
      <c r="D21" s="499"/>
      <c r="E21" s="499"/>
      <c r="F21" s="499"/>
      <c r="G21" s="499"/>
      <c r="H21" s="499"/>
      <c r="I21" s="499"/>
    </row>
    <row r="22" spans="1:14" ht="10.35" customHeight="1" x14ac:dyDescent="0.15">
      <c r="A22" s="993"/>
      <c r="B22" s="499"/>
      <c r="C22" s="499"/>
      <c r="D22" s="499"/>
      <c r="E22" s="499"/>
      <c r="F22" s="499"/>
      <c r="G22" s="499"/>
      <c r="H22" s="499"/>
      <c r="I22" s="499"/>
    </row>
    <row r="23" spans="1:14" ht="10.35" customHeight="1" x14ac:dyDescent="0.15">
      <c r="A23" s="993"/>
      <c r="B23" s="499"/>
      <c r="C23" s="499"/>
      <c r="D23" s="499"/>
      <c r="E23" s="499"/>
      <c r="F23" s="499"/>
      <c r="G23" s="499"/>
      <c r="H23" s="499"/>
      <c r="I23" s="499"/>
    </row>
    <row r="24" spans="1:14" ht="10.35" customHeight="1" x14ac:dyDescent="0.15">
      <c r="A24" s="993"/>
      <c r="B24" s="499"/>
      <c r="C24" s="499"/>
      <c r="D24" s="499"/>
      <c r="E24" s="499"/>
      <c r="F24" s="499"/>
      <c r="G24" s="499"/>
      <c r="H24" s="499"/>
      <c r="I24" s="499"/>
    </row>
    <row r="25" spans="1:14" ht="66.95" customHeight="1" x14ac:dyDescent="0.15">
      <c r="A25" s="993"/>
      <c r="B25" s="499"/>
      <c r="C25" s="499"/>
      <c r="D25" s="499"/>
      <c r="E25" s="499"/>
      <c r="F25" s="499"/>
      <c r="G25" s="499"/>
      <c r="H25" s="499"/>
      <c r="I25" s="499"/>
    </row>
    <row r="26" spans="1:14" ht="10.35" customHeight="1" x14ac:dyDescent="0.15">
      <c r="A26" s="993"/>
      <c r="B26" s="499"/>
      <c r="C26" s="499"/>
      <c r="D26" s="499"/>
      <c r="E26" s="499"/>
      <c r="F26" s="499"/>
      <c r="G26" s="499"/>
      <c r="H26" s="499"/>
      <c r="I26" s="499"/>
    </row>
    <row r="27" spans="1:14" ht="10.35" customHeight="1" x14ac:dyDescent="0.15">
      <c r="A27" s="993"/>
      <c r="B27" s="499"/>
      <c r="C27" s="499"/>
      <c r="D27" s="499"/>
      <c r="E27" s="499"/>
      <c r="F27" s="499"/>
      <c r="G27" s="499"/>
      <c r="H27" s="499"/>
      <c r="I27" s="499"/>
    </row>
    <row r="28" spans="1:14" ht="10.35" customHeight="1" x14ac:dyDescent="0.15">
      <c r="A28" s="994"/>
    </row>
    <row r="29" spans="1:14" ht="10.35" customHeight="1" x14ac:dyDescent="0.15">
      <c r="A29" s="994"/>
    </row>
    <row r="31" spans="1:14" ht="13.35" customHeight="1" x14ac:dyDescent="0.15">
      <c r="A31" s="257" t="s">
        <v>582</v>
      </c>
    </row>
    <row r="32" spans="1:14" ht="6" customHeight="1" thickBot="1" x14ac:dyDescent="0.2">
      <c r="A32" s="135" t="s">
        <v>176</v>
      </c>
    </row>
    <row r="33" spans="1:14" ht="18" customHeight="1" x14ac:dyDescent="0.15">
      <c r="A33" s="781" t="s">
        <v>101</v>
      </c>
      <c r="B33" s="781" t="s">
        <v>51</v>
      </c>
      <c r="C33" s="781">
        <v>2012</v>
      </c>
      <c r="D33" s="781">
        <v>2013</v>
      </c>
      <c r="E33" s="781">
        <v>2014</v>
      </c>
      <c r="F33" s="781">
        <v>2015</v>
      </c>
      <c r="G33" s="781">
        <v>2016</v>
      </c>
      <c r="H33" s="781">
        <v>2017</v>
      </c>
      <c r="I33" s="781">
        <v>2018</v>
      </c>
      <c r="J33" s="781">
        <v>2019</v>
      </c>
      <c r="K33" s="781">
        <v>2020</v>
      </c>
      <c r="L33" s="781">
        <v>2021</v>
      </c>
      <c r="M33" s="781" t="s">
        <v>405</v>
      </c>
      <c r="N33" s="781" t="s">
        <v>424</v>
      </c>
    </row>
    <row r="34" spans="1:14" ht="5.0999999999999996" customHeight="1" x14ac:dyDescent="0.15"/>
    <row r="35" spans="1:14" ht="15.95" customHeight="1" x14ac:dyDescent="0.15">
      <c r="A35" s="135" t="s">
        <v>5</v>
      </c>
      <c r="B35" s="135" t="s">
        <v>102</v>
      </c>
      <c r="C35" s="258">
        <v>93443</v>
      </c>
      <c r="D35" s="258">
        <v>104683</v>
      </c>
      <c r="E35" s="258">
        <v>99971</v>
      </c>
      <c r="F35" s="258">
        <v>91859</v>
      </c>
      <c r="G35" s="258">
        <v>90115</v>
      </c>
      <c r="H35" s="258">
        <v>81139</v>
      </c>
      <c r="I35" s="258">
        <v>77288</v>
      </c>
      <c r="J35" s="258">
        <v>71971</v>
      </c>
      <c r="K35" s="258">
        <v>52613</v>
      </c>
      <c r="L35" s="258">
        <v>59634</v>
      </c>
      <c r="M35" s="258">
        <v>65223</v>
      </c>
      <c r="N35" s="258">
        <v>59701</v>
      </c>
    </row>
    <row r="36" spans="1:14" ht="15.95" customHeight="1" x14ac:dyDescent="0.15">
      <c r="B36" s="135" t="s">
        <v>226</v>
      </c>
      <c r="C36" s="258">
        <v>1186</v>
      </c>
      <c r="D36" s="258">
        <v>1326</v>
      </c>
      <c r="E36" s="258">
        <v>1312</v>
      </c>
      <c r="F36" s="258">
        <v>1205</v>
      </c>
      <c r="G36" s="258">
        <v>1170</v>
      </c>
      <c r="H36" s="258">
        <v>1059</v>
      </c>
      <c r="I36" s="258">
        <v>1036</v>
      </c>
      <c r="J36" s="258">
        <v>989</v>
      </c>
      <c r="K36" s="258">
        <v>718</v>
      </c>
      <c r="L36" s="258">
        <v>793</v>
      </c>
      <c r="M36" s="258">
        <v>870</v>
      </c>
      <c r="N36" s="258">
        <v>825.39779999999996</v>
      </c>
    </row>
    <row r="37" spans="1:14" ht="15.95" customHeight="1" x14ac:dyDescent="0.15">
      <c r="B37" s="135" t="s">
        <v>370</v>
      </c>
      <c r="C37" s="260">
        <f t="shared" ref="C37:N37" si="3">(C36/C35)*1000</f>
        <v>12.69222948749505</v>
      </c>
      <c r="D37" s="260">
        <f t="shared" si="3"/>
        <v>12.666813140624553</v>
      </c>
      <c r="E37" s="260">
        <f t="shared" si="3"/>
        <v>13.123805903712077</v>
      </c>
      <c r="F37" s="260">
        <f t="shared" si="3"/>
        <v>13.117930741680183</v>
      </c>
      <c r="G37" s="260">
        <f t="shared" si="3"/>
        <v>12.983410087110913</v>
      </c>
      <c r="H37" s="260">
        <f t="shared" si="3"/>
        <v>13.051676752239985</v>
      </c>
      <c r="I37" s="260">
        <f t="shared" si="3"/>
        <v>13.404409481420142</v>
      </c>
      <c r="J37" s="260">
        <f t="shared" si="3"/>
        <v>13.741645940726126</v>
      </c>
      <c r="K37" s="260">
        <f t="shared" si="3"/>
        <v>13.64681732651626</v>
      </c>
      <c r="L37" s="260">
        <f t="shared" si="3"/>
        <v>13.297783143844116</v>
      </c>
      <c r="M37" s="260">
        <f t="shared" si="3"/>
        <v>13.338852858654157</v>
      </c>
      <c r="N37" s="260">
        <f t="shared" si="3"/>
        <v>13.825527210599486</v>
      </c>
    </row>
    <row r="38" spans="1:14" ht="15.95" customHeight="1" x14ac:dyDescent="0.15">
      <c r="C38" s="260"/>
      <c r="D38" s="260"/>
      <c r="E38" s="260"/>
      <c r="F38" s="260"/>
      <c r="G38" s="260"/>
      <c r="H38" s="260"/>
      <c r="I38" s="260"/>
      <c r="J38" s="260"/>
      <c r="K38" s="260"/>
      <c r="L38" s="260"/>
      <c r="M38" s="260"/>
      <c r="N38" s="260"/>
    </row>
    <row r="39" spans="1:14" ht="15.95" customHeight="1" x14ac:dyDescent="0.15">
      <c r="A39" s="135" t="s">
        <v>6</v>
      </c>
      <c r="B39" s="135" t="s">
        <v>102</v>
      </c>
      <c r="C39" s="258">
        <v>767182</v>
      </c>
      <c r="D39" s="258">
        <v>875255</v>
      </c>
      <c r="E39" s="258">
        <v>892131</v>
      </c>
      <c r="F39" s="258">
        <v>868815</v>
      </c>
      <c r="G39" s="258">
        <v>908816</v>
      </c>
      <c r="H39" s="258">
        <v>950421</v>
      </c>
      <c r="I39" s="258">
        <v>987246</v>
      </c>
      <c r="J39" s="258">
        <v>1054758</v>
      </c>
      <c r="K39" s="258">
        <v>1096912</v>
      </c>
      <c r="L39" s="258">
        <v>1193408</v>
      </c>
      <c r="M39" s="258">
        <v>1291649</v>
      </c>
      <c r="N39" s="258">
        <v>1193927</v>
      </c>
    </row>
    <row r="40" spans="1:14" ht="15.95" customHeight="1" x14ac:dyDescent="0.15">
      <c r="B40" s="135" t="s">
        <v>226</v>
      </c>
      <c r="C40" s="258">
        <v>50075</v>
      </c>
      <c r="D40" s="258">
        <v>57304</v>
      </c>
      <c r="E40" s="258">
        <v>59737</v>
      </c>
      <c r="F40" s="258">
        <v>60204</v>
      </c>
      <c r="G40" s="258">
        <v>63662</v>
      </c>
      <c r="H40" s="258">
        <v>67417</v>
      </c>
      <c r="I40" s="258">
        <v>71176</v>
      </c>
      <c r="J40" s="258">
        <v>77874</v>
      </c>
      <c r="K40" s="258">
        <v>85956</v>
      </c>
      <c r="L40" s="258">
        <v>90483</v>
      </c>
      <c r="M40" s="258">
        <v>100945</v>
      </c>
      <c r="N40" s="258">
        <v>94638.31057999999</v>
      </c>
    </row>
    <row r="41" spans="1:14" ht="15.95" customHeight="1" x14ac:dyDescent="0.15">
      <c r="B41" s="135" t="s">
        <v>370</v>
      </c>
      <c r="C41" s="260">
        <f t="shared" ref="C41:N41" si="4">(C40/C39)*1000</f>
        <v>65.271343696802063</v>
      </c>
      <c r="D41" s="260">
        <f t="shared" si="4"/>
        <v>65.471205534387124</v>
      </c>
      <c r="E41" s="260">
        <f t="shared" si="4"/>
        <v>66.959897145150208</v>
      </c>
      <c r="F41" s="260">
        <f t="shared" si="4"/>
        <v>69.294383729562682</v>
      </c>
      <c r="G41" s="260">
        <f t="shared" si="4"/>
        <v>70.049382933399059</v>
      </c>
      <c r="H41" s="260">
        <f t="shared" si="4"/>
        <v>70.933828271892139</v>
      </c>
      <c r="I41" s="260">
        <f t="shared" si="4"/>
        <v>72.095506084603016</v>
      </c>
      <c r="J41" s="260">
        <f t="shared" si="4"/>
        <v>73.831153686438029</v>
      </c>
      <c r="K41" s="260">
        <f t="shared" si="4"/>
        <v>78.361801128987551</v>
      </c>
      <c r="L41" s="260">
        <f t="shared" si="4"/>
        <v>75.818999034697271</v>
      </c>
      <c r="M41" s="260">
        <f t="shared" si="4"/>
        <v>78.152036660114319</v>
      </c>
      <c r="N41" s="260">
        <f t="shared" si="4"/>
        <v>79.266412921393012</v>
      </c>
    </row>
    <row r="42" spans="1:14" ht="15.95" customHeight="1" x14ac:dyDescent="0.15"/>
    <row r="43" spans="1:14" ht="15.95" customHeight="1" x14ac:dyDescent="0.15">
      <c r="A43" s="135" t="s">
        <v>7</v>
      </c>
      <c r="B43" s="135" t="s">
        <v>102</v>
      </c>
      <c r="C43" s="258">
        <v>291757</v>
      </c>
      <c r="D43" s="258">
        <v>313386</v>
      </c>
      <c r="E43" s="258">
        <v>345335</v>
      </c>
      <c r="F43" s="258">
        <v>334236</v>
      </c>
      <c r="G43" s="258">
        <v>325835</v>
      </c>
      <c r="H43" s="258">
        <v>331736</v>
      </c>
      <c r="I43" s="258">
        <v>329967</v>
      </c>
      <c r="J43" s="258">
        <v>332385</v>
      </c>
      <c r="K43" s="258">
        <v>296103</v>
      </c>
      <c r="L43" s="258">
        <v>314639</v>
      </c>
      <c r="M43" s="258">
        <v>314083</v>
      </c>
      <c r="N43" s="258">
        <v>315644</v>
      </c>
    </row>
    <row r="44" spans="1:14" ht="15.95" customHeight="1" x14ac:dyDescent="0.15">
      <c r="B44" s="135" t="s">
        <v>226</v>
      </c>
      <c r="C44" s="258">
        <v>67859</v>
      </c>
      <c r="D44" s="258">
        <v>73352</v>
      </c>
      <c r="E44" s="258">
        <v>80801</v>
      </c>
      <c r="F44" s="258">
        <v>78478</v>
      </c>
      <c r="G44" s="258">
        <v>79618</v>
      </c>
      <c r="H44" s="258">
        <v>80918</v>
      </c>
      <c r="I44" s="258">
        <v>82117</v>
      </c>
      <c r="J44" s="258">
        <v>81317</v>
      </c>
      <c r="K44" s="258">
        <v>74077</v>
      </c>
      <c r="L44" s="258">
        <v>79974</v>
      </c>
      <c r="M44" s="258">
        <v>78105</v>
      </c>
      <c r="N44" s="258">
        <v>79501.113700000002</v>
      </c>
    </row>
    <row r="45" spans="1:14" ht="15.95" customHeight="1" thickBot="1" x14ac:dyDescent="0.2">
      <c r="A45" s="142"/>
      <c r="B45" s="142" t="s">
        <v>370</v>
      </c>
      <c r="C45" s="259">
        <f t="shared" ref="C45:N45" si="5">(C44/C43)*1000</f>
        <v>232.58739293316015</v>
      </c>
      <c r="D45" s="259">
        <f t="shared" si="5"/>
        <v>234.06278519142526</v>
      </c>
      <c r="E45" s="259">
        <f t="shared" si="5"/>
        <v>233.97860048937989</v>
      </c>
      <c r="F45" s="259">
        <f t="shared" si="5"/>
        <v>234.79816656494214</v>
      </c>
      <c r="G45" s="259">
        <f t="shared" si="5"/>
        <v>244.35066828302669</v>
      </c>
      <c r="H45" s="259">
        <f t="shared" si="5"/>
        <v>243.92287843345312</v>
      </c>
      <c r="I45" s="259">
        <f t="shared" si="5"/>
        <v>248.86428036743069</v>
      </c>
      <c r="J45" s="259">
        <f t="shared" si="5"/>
        <v>244.64702077410234</v>
      </c>
      <c r="K45" s="259">
        <f t="shared" si="5"/>
        <v>250.17308166415063</v>
      </c>
      <c r="L45" s="259">
        <f t="shared" si="5"/>
        <v>254.17700920737735</v>
      </c>
      <c r="M45" s="259">
        <f t="shared" si="5"/>
        <v>248.67630530783262</v>
      </c>
      <c r="N45" s="259">
        <f t="shared" si="5"/>
        <v>251.86955462483053</v>
      </c>
    </row>
    <row r="46" spans="1:14" ht="9" customHeight="1" x14ac:dyDescent="0.15">
      <c r="A46" s="992" t="s">
        <v>350</v>
      </c>
      <c r="B46" s="496"/>
      <c r="C46" s="499"/>
      <c r="D46" s="499"/>
      <c r="E46" s="499"/>
      <c r="F46" s="256"/>
      <c r="G46" s="256"/>
      <c r="H46" s="256"/>
      <c r="I46" s="256"/>
      <c r="J46" s="256"/>
      <c r="K46" s="256"/>
      <c r="L46" s="256"/>
      <c r="M46" s="256"/>
      <c r="N46" s="256"/>
    </row>
    <row r="47" spans="1:14" ht="9" customHeight="1" x14ac:dyDescent="0.15">
      <c r="A47" s="992" t="s">
        <v>321</v>
      </c>
      <c r="B47" s="496"/>
      <c r="C47" s="499"/>
      <c r="D47" s="499"/>
      <c r="E47" s="499"/>
      <c r="F47" s="256"/>
      <c r="G47" s="256"/>
      <c r="H47" s="256"/>
      <c r="I47" s="256"/>
      <c r="J47" s="256"/>
      <c r="K47" s="256"/>
      <c r="L47" s="256"/>
      <c r="M47" s="256"/>
      <c r="N47" s="256"/>
    </row>
    <row r="48" spans="1:14" ht="9" customHeight="1" x14ac:dyDescent="0.15">
      <c r="A48" s="993" t="s">
        <v>320</v>
      </c>
      <c r="B48" s="496"/>
      <c r="C48" s="499"/>
      <c r="D48" s="499"/>
      <c r="E48" s="499"/>
      <c r="F48" s="256"/>
      <c r="G48" s="256"/>
      <c r="H48" s="256"/>
      <c r="I48" s="256"/>
      <c r="J48" s="256"/>
      <c r="K48" s="256"/>
      <c r="L48" s="256"/>
      <c r="M48" s="256"/>
      <c r="N48" s="256"/>
    </row>
  </sheetData>
  <printOptions horizontalCentered="1" verticalCentered="1"/>
  <pageMargins left="0" right="0" top="0" bottom="0" header="0" footer="0"/>
  <pageSetup paperSize="8" orientation="portrait" r:id="rId1"/>
  <headerFooter scaleWithDoc="0" alignWithMargins="0"/>
  <rowBreaks count="1" manualBreakCount="1">
    <brk id="30" max="1638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syncVertical="1" syncRef="A1" transitionEvaluation="1" codeName="Hoja89">
    <tabColor theme="9" tint="0.59999389629810485"/>
  </sheetPr>
  <dimension ref="A1:L48"/>
  <sheetViews>
    <sheetView showGridLines="0" tabSelected="1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6.75" style="135" customWidth="1"/>
    <col min="2" max="7" width="12" style="135" customWidth="1"/>
    <col min="8" max="8" width="8" style="135" customWidth="1"/>
    <col min="9" max="16384" width="7" style="135"/>
  </cols>
  <sheetData>
    <row r="1" spans="1:12" ht="13.35" customHeight="1" x14ac:dyDescent="0.15">
      <c r="B1" s="136"/>
    </row>
    <row r="3" spans="1:12" ht="13.35" customHeight="1" x14ac:dyDescent="0.25">
      <c r="A3" s="263" t="s">
        <v>583</v>
      </c>
      <c r="B3" s="137"/>
      <c r="C3" s="137"/>
      <c r="D3" s="137"/>
      <c r="E3" s="137"/>
      <c r="F3" s="137"/>
      <c r="G3" s="137"/>
      <c r="H3" s="138"/>
      <c r="I3" s="138"/>
    </row>
    <row r="4" spans="1:12" ht="6" customHeight="1" thickBot="1" x14ac:dyDescent="0.2">
      <c r="A4" s="139"/>
      <c r="B4" s="139"/>
      <c r="C4" s="139"/>
      <c r="D4" s="139"/>
      <c r="E4" s="136"/>
      <c r="F4" s="136"/>
      <c r="G4" s="136"/>
      <c r="H4" s="136"/>
      <c r="I4" s="136"/>
    </row>
    <row r="5" spans="1:12" ht="15.95" customHeight="1" x14ac:dyDescent="0.15">
      <c r="A5" s="1037" t="s">
        <v>16</v>
      </c>
      <c r="B5" s="1034">
        <v>2022</v>
      </c>
      <c r="C5" s="1035"/>
      <c r="D5" s="1036"/>
      <c r="E5" s="1034" t="s">
        <v>424</v>
      </c>
      <c r="F5" s="1035"/>
      <c r="G5" s="1035"/>
      <c r="H5" s="136"/>
      <c r="I5" s="136"/>
    </row>
    <row r="6" spans="1:12" ht="15.95" customHeight="1" x14ac:dyDescent="0.15">
      <c r="A6" s="1038"/>
      <c r="B6" s="889" t="s">
        <v>102</v>
      </c>
      <c r="C6" s="889" t="s">
        <v>226</v>
      </c>
      <c r="D6" s="889" t="s">
        <v>370</v>
      </c>
      <c r="E6" s="889" t="s">
        <v>102</v>
      </c>
      <c r="F6" s="889" t="s">
        <v>226</v>
      </c>
      <c r="G6" s="782" t="s">
        <v>370</v>
      </c>
      <c r="H6" s="136"/>
      <c r="I6" s="136"/>
    </row>
    <row r="7" spans="1:12" ht="18" customHeight="1" x14ac:dyDescent="0.15">
      <c r="A7" s="716" t="s">
        <v>93</v>
      </c>
      <c r="B7" s="887">
        <f>(B9+B10+B11+B12+B13+B17+B18+B19+B20+B21+B22+B23+B24+B25+B26+B27+B28+B29+B32+B33+B34+B35+B36+B37)</f>
        <v>524724</v>
      </c>
      <c r="C7" s="887">
        <f>(C9+C10+C11+C12+C13+C17+C18+C19+C20+C21+C22+C23+C24+C25+C26+C27+C28+C29+C32+C33+C34+C35+C36+C37)</f>
        <v>7724.2260000000006</v>
      </c>
      <c r="D7" s="892">
        <f>(C7/B7)*1000</f>
        <v>14.720550232122031</v>
      </c>
      <c r="E7" s="887">
        <f>(E9+E10+E11+E12+E13+E17+E18+E19+E20+E21+E22+E23+E24+E25+E26+E27+E28+E29+E32+E33+E34+E35+E36+E37)</f>
        <v>538577</v>
      </c>
      <c r="F7" s="887">
        <f>(F9+F10+F11+F12+F13+F17+F18+F19+F20+F21+F22+F23+F24+F25+F26+F27+F28+F29+F32+F33+F34+F35+F36+F37)</f>
        <v>7827.2722002268865</v>
      </c>
      <c r="G7" s="892">
        <f t="shared" ref="G7:G29" si="0">(F7/E7)*1000</f>
        <v>14.533246314318818</v>
      </c>
      <c r="H7" s="147"/>
      <c r="I7" s="145"/>
      <c r="J7" s="145"/>
    </row>
    <row r="8" spans="1:12" ht="3" customHeight="1" x14ac:dyDescent="0.15">
      <c r="B8" s="888"/>
      <c r="C8" s="888"/>
      <c r="D8" s="893"/>
      <c r="E8" s="888"/>
      <c r="F8" s="888"/>
      <c r="G8" s="893"/>
      <c r="H8" s="145"/>
    </row>
    <row r="9" spans="1:12" ht="15.95" customHeight="1" x14ac:dyDescent="0.15">
      <c r="A9" s="141" t="s">
        <v>19</v>
      </c>
      <c r="B9" s="888">
        <v>499</v>
      </c>
      <c r="C9" s="888">
        <v>7.4850000000000003</v>
      </c>
      <c r="D9" s="893">
        <f t="shared" ref="D9:D29" si="1">(C9/B9)*1000</f>
        <v>15.000000000000002</v>
      </c>
      <c r="E9" s="888">
        <v>598</v>
      </c>
      <c r="F9" s="888">
        <v>10.4186821875</v>
      </c>
      <c r="G9" s="893">
        <f t="shared" si="0"/>
        <v>17.422545464046824</v>
      </c>
      <c r="H9" s="145"/>
      <c r="I9" s="145"/>
      <c r="J9" s="145"/>
      <c r="L9" s="145"/>
    </row>
    <row r="10" spans="1:12" ht="15.95" customHeight="1" x14ac:dyDescent="0.15">
      <c r="A10" s="141" t="s">
        <v>20</v>
      </c>
      <c r="B10" s="888">
        <v>20218</v>
      </c>
      <c r="C10" s="888">
        <v>502.68</v>
      </c>
      <c r="D10" s="893">
        <f t="shared" si="1"/>
        <v>24.862993372242556</v>
      </c>
      <c r="E10" s="888">
        <v>16414</v>
      </c>
      <c r="F10" s="888">
        <v>391.22500000000002</v>
      </c>
      <c r="G10" s="893">
        <f t="shared" si="0"/>
        <v>23.834836115511152</v>
      </c>
      <c r="H10" s="145"/>
      <c r="I10" s="145"/>
      <c r="J10" s="145"/>
      <c r="L10" s="145"/>
    </row>
    <row r="11" spans="1:12" ht="15.95" customHeight="1" x14ac:dyDescent="0.15">
      <c r="A11" s="141" t="s">
        <v>21</v>
      </c>
      <c r="B11" s="888">
        <v>11023</v>
      </c>
      <c r="C11" s="888">
        <v>165.875</v>
      </c>
      <c r="D11" s="893">
        <f t="shared" si="1"/>
        <v>15.048081284586774</v>
      </c>
      <c r="E11" s="888">
        <v>8574</v>
      </c>
      <c r="F11" s="888">
        <v>108.117125</v>
      </c>
      <c r="G11" s="893">
        <f t="shared" si="0"/>
        <v>12.60988161884768</v>
      </c>
      <c r="H11" s="145"/>
      <c r="I11" s="145"/>
      <c r="J11" s="145"/>
      <c r="L11" s="145"/>
    </row>
    <row r="12" spans="1:12" ht="15.95" customHeight="1" x14ac:dyDescent="0.15">
      <c r="A12" s="135" t="s">
        <v>22</v>
      </c>
      <c r="B12" s="888">
        <v>157608</v>
      </c>
      <c r="C12" s="888">
        <v>1974.9570000000001</v>
      </c>
      <c r="D12" s="893">
        <f>(C12/B12)*1000</f>
        <v>12.530816963605909</v>
      </c>
      <c r="E12" s="888">
        <v>161076</v>
      </c>
      <c r="F12" s="888">
        <v>2071.7388000000001</v>
      </c>
      <c r="G12" s="893">
        <f t="shared" si="0"/>
        <v>12.861871414735901</v>
      </c>
      <c r="H12" s="145"/>
      <c r="I12" s="145"/>
      <c r="J12" s="145"/>
      <c r="L12" s="145"/>
    </row>
    <row r="13" spans="1:12" ht="15.95" customHeight="1" x14ac:dyDescent="0.15">
      <c r="A13" s="135" t="s">
        <v>23</v>
      </c>
      <c r="B13" s="888">
        <v>40899</v>
      </c>
      <c r="C13" s="888">
        <v>768.33699999999999</v>
      </c>
      <c r="D13" s="893">
        <f t="shared" si="1"/>
        <v>18.78620504168806</v>
      </c>
      <c r="E13" s="888">
        <v>43407</v>
      </c>
      <c r="F13" s="888">
        <v>815.35481093750002</v>
      </c>
      <c r="G13" s="893">
        <f t="shared" si="0"/>
        <v>18.783947541583156</v>
      </c>
      <c r="H13" s="145"/>
      <c r="I13" s="145"/>
      <c r="J13" s="145"/>
      <c r="L13" s="145"/>
    </row>
    <row r="14" spans="1:12" ht="15.95" customHeight="1" x14ac:dyDescent="0.15">
      <c r="A14" s="140" t="s">
        <v>88</v>
      </c>
      <c r="B14" s="888">
        <v>38033</v>
      </c>
      <c r="C14" s="888">
        <v>695.85</v>
      </c>
      <c r="D14" s="893">
        <f t="shared" si="1"/>
        <v>18.295953514053586</v>
      </c>
      <c r="E14" s="888">
        <v>39726</v>
      </c>
      <c r="F14" s="888">
        <v>724.98478125000008</v>
      </c>
      <c r="G14" s="893">
        <f t="shared" si="0"/>
        <v>18.249629493278963</v>
      </c>
      <c r="H14" s="145"/>
      <c r="I14" s="145"/>
      <c r="J14" s="145"/>
      <c r="L14" s="145"/>
    </row>
    <row r="15" spans="1:12" ht="15.95" customHeight="1" x14ac:dyDescent="0.15">
      <c r="A15" s="140" t="s">
        <v>89</v>
      </c>
      <c r="B15" s="888">
        <v>2812</v>
      </c>
      <c r="C15" s="888">
        <v>71.596999999999994</v>
      </c>
      <c r="D15" s="893">
        <f t="shared" si="1"/>
        <v>25.461237553342812</v>
      </c>
      <c r="E15" s="888">
        <v>3632</v>
      </c>
      <c r="F15" s="888">
        <v>89.385085937499994</v>
      </c>
      <c r="G15" s="893">
        <f t="shared" si="0"/>
        <v>24.610431150192728</v>
      </c>
      <c r="H15" s="145"/>
      <c r="I15" s="145"/>
      <c r="J15" s="145"/>
      <c r="L15" s="145"/>
    </row>
    <row r="16" spans="1:12" ht="15.95" customHeight="1" x14ac:dyDescent="0.15">
      <c r="A16" s="140" t="s">
        <v>90</v>
      </c>
      <c r="B16" s="888">
        <v>54</v>
      </c>
      <c r="C16" s="888">
        <v>0.89</v>
      </c>
      <c r="D16" s="893">
        <f t="shared" si="1"/>
        <v>16.481481481481481</v>
      </c>
      <c r="E16" s="888">
        <v>49</v>
      </c>
      <c r="F16" s="888">
        <v>0.9849437499999999</v>
      </c>
      <c r="G16" s="893">
        <f t="shared" si="0"/>
        <v>20.100892857142856</v>
      </c>
      <c r="H16" s="145"/>
      <c r="I16" s="145"/>
      <c r="J16" s="145"/>
      <c r="L16" s="145"/>
    </row>
    <row r="17" spans="1:12" ht="15.95" customHeight="1" x14ac:dyDescent="0.15">
      <c r="A17" s="141" t="s">
        <v>27</v>
      </c>
      <c r="B17" s="888">
        <v>1493</v>
      </c>
      <c r="C17" s="888">
        <v>25.353999999999999</v>
      </c>
      <c r="D17" s="893">
        <f t="shared" si="1"/>
        <v>16.98191560616209</v>
      </c>
      <c r="E17" s="888">
        <v>1336</v>
      </c>
      <c r="F17" s="888">
        <v>23.811938281250001</v>
      </c>
      <c r="G17" s="893">
        <f t="shared" si="0"/>
        <v>17.823307096744013</v>
      </c>
      <c r="H17" s="145"/>
      <c r="I17" s="145"/>
      <c r="J17" s="145"/>
      <c r="L17" s="145"/>
    </row>
    <row r="18" spans="1:12" ht="15.95" customHeight="1" x14ac:dyDescent="0.15">
      <c r="A18" s="135" t="s">
        <v>28</v>
      </c>
      <c r="B18" s="888">
        <v>34008</v>
      </c>
      <c r="C18" s="888">
        <v>502.28800000000001</v>
      </c>
      <c r="D18" s="893">
        <f t="shared" si="1"/>
        <v>14.769701246765466</v>
      </c>
      <c r="E18" s="888">
        <v>50380</v>
      </c>
      <c r="F18" s="888">
        <v>540.9831278447391</v>
      </c>
      <c r="G18" s="893">
        <f t="shared" si="0"/>
        <v>10.738053351423961</v>
      </c>
      <c r="H18" s="145"/>
      <c r="I18" s="145"/>
      <c r="J18" s="145"/>
      <c r="L18" s="145"/>
    </row>
    <row r="19" spans="1:12" ht="15.95" customHeight="1" x14ac:dyDescent="0.15">
      <c r="A19" s="135" t="s">
        <v>29</v>
      </c>
      <c r="B19" s="888">
        <v>67122</v>
      </c>
      <c r="C19" s="888">
        <v>920.36699999999996</v>
      </c>
      <c r="D19" s="893">
        <f t="shared" si="1"/>
        <v>13.71185304371145</v>
      </c>
      <c r="E19" s="888">
        <v>61705</v>
      </c>
      <c r="F19" s="888">
        <v>910.1091689453126</v>
      </c>
      <c r="G19" s="893">
        <f t="shared" si="0"/>
        <v>14.749358543802165</v>
      </c>
      <c r="H19" s="145"/>
      <c r="I19" s="145"/>
      <c r="J19" s="145"/>
      <c r="L19" s="145"/>
    </row>
    <row r="20" spans="1:12" ht="15.95" customHeight="1" x14ac:dyDescent="0.15">
      <c r="A20" s="141" t="s">
        <v>30</v>
      </c>
      <c r="B20" s="888">
        <v>2384</v>
      </c>
      <c r="C20" s="888">
        <v>29.245000000000001</v>
      </c>
      <c r="D20" s="893">
        <f t="shared" si="1"/>
        <v>12.267197986577182</v>
      </c>
      <c r="E20" s="888">
        <v>2973</v>
      </c>
      <c r="F20" s="888">
        <v>31.231696054019739</v>
      </c>
      <c r="G20" s="893">
        <f t="shared" si="0"/>
        <v>10.505111353521608</v>
      </c>
      <c r="H20" s="145"/>
      <c r="I20" s="145"/>
      <c r="J20" s="145"/>
      <c r="L20" s="145"/>
    </row>
    <row r="21" spans="1:12" ht="15.95" customHeight="1" x14ac:dyDescent="0.15">
      <c r="A21" s="141" t="s">
        <v>31</v>
      </c>
      <c r="B21" s="888">
        <v>25901</v>
      </c>
      <c r="C21" s="888">
        <v>388.2</v>
      </c>
      <c r="D21" s="893">
        <f t="shared" si="1"/>
        <v>14.987838307401258</v>
      </c>
      <c r="E21" s="888">
        <v>21318</v>
      </c>
      <c r="F21" s="888">
        <v>322.95578749999999</v>
      </c>
      <c r="G21" s="893">
        <f t="shared" si="0"/>
        <v>15.149441199924945</v>
      </c>
      <c r="H21" s="145"/>
      <c r="I21" s="145"/>
      <c r="J21" s="145"/>
      <c r="L21" s="145"/>
    </row>
    <row r="22" spans="1:12" ht="15.95" customHeight="1" x14ac:dyDescent="0.15">
      <c r="A22" s="141" t="s">
        <v>32</v>
      </c>
      <c r="B22" s="888">
        <v>2906</v>
      </c>
      <c r="C22" s="888">
        <v>42.283000000000001</v>
      </c>
      <c r="D22" s="893">
        <f t="shared" si="1"/>
        <v>14.550240880935995</v>
      </c>
      <c r="E22" s="888">
        <v>3481</v>
      </c>
      <c r="F22" s="888">
        <v>46.629990234374993</v>
      </c>
      <c r="G22" s="893">
        <f t="shared" si="0"/>
        <v>13.395573178504739</v>
      </c>
      <c r="H22" s="145"/>
      <c r="I22" s="145"/>
      <c r="J22" s="145"/>
      <c r="L22" s="145"/>
    </row>
    <row r="23" spans="1:12" ht="15.95" customHeight="1" x14ac:dyDescent="0.15">
      <c r="A23" s="141" t="s">
        <v>33</v>
      </c>
      <c r="B23" s="888">
        <v>15618</v>
      </c>
      <c r="C23" s="888">
        <v>226.46100000000001</v>
      </c>
      <c r="D23" s="893">
        <f t="shared" si="1"/>
        <v>14.5</v>
      </c>
      <c r="E23" s="888">
        <v>15988</v>
      </c>
      <c r="F23" s="888">
        <v>235.596</v>
      </c>
      <c r="G23" s="893">
        <f t="shared" si="0"/>
        <v>14.73580185138854</v>
      </c>
      <c r="H23" s="145"/>
      <c r="I23" s="145"/>
      <c r="J23" s="145"/>
      <c r="L23" s="145"/>
    </row>
    <row r="24" spans="1:12" ht="15.95" customHeight="1" x14ac:dyDescent="0.15">
      <c r="A24" s="141" t="s">
        <v>34</v>
      </c>
      <c r="B24" s="888">
        <v>5423</v>
      </c>
      <c r="C24" s="888">
        <v>72.537000000000006</v>
      </c>
      <c r="D24" s="893">
        <f t="shared" si="1"/>
        <v>13.375806749031902</v>
      </c>
      <c r="E24" s="888">
        <v>8887</v>
      </c>
      <c r="F24" s="888">
        <v>119.63197656250001</v>
      </c>
      <c r="G24" s="893">
        <f t="shared" si="0"/>
        <v>13.461457923089908</v>
      </c>
      <c r="H24" s="145"/>
      <c r="I24" s="145"/>
      <c r="J24" s="145"/>
      <c r="L24" s="145"/>
    </row>
    <row r="25" spans="1:12" ht="15.95" customHeight="1" x14ac:dyDescent="0.15">
      <c r="A25" s="135" t="s">
        <v>35</v>
      </c>
      <c r="B25" s="888">
        <v>72006</v>
      </c>
      <c r="C25" s="888">
        <v>1071.24</v>
      </c>
      <c r="D25" s="893">
        <f t="shared" si="1"/>
        <v>14.877093575535373</v>
      </c>
      <c r="E25" s="888">
        <v>66038</v>
      </c>
      <c r="F25" s="888">
        <v>1056.019162109375</v>
      </c>
      <c r="G25" s="893">
        <f t="shared" si="0"/>
        <v>15.991083347608573</v>
      </c>
      <c r="H25" s="145"/>
      <c r="I25" s="145"/>
      <c r="J25" s="145"/>
      <c r="L25" s="145"/>
    </row>
    <row r="26" spans="1:12" ht="15.95" customHeight="1" x14ac:dyDescent="0.15">
      <c r="A26" s="141" t="s">
        <v>36</v>
      </c>
      <c r="B26" s="888">
        <v>862</v>
      </c>
      <c r="C26" s="888">
        <v>18.997</v>
      </c>
      <c r="D26" s="893">
        <f t="shared" si="1"/>
        <v>22.038283062645014</v>
      </c>
      <c r="E26" s="888">
        <v>690</v>
      </c>
      <c r="F26" s="888">
        <v>16.249691406250001</v>
      </c>
      <c r="G26" s="893">
        <f t="shared" si="0"/>
        <v>23.550277400362322</v>
      </c>
      <c r="H26" s="145"/>
      <c r="I26" s="145"/>
      <c r="J26" s="145"/>
      <c r="L26" s="145"/>
    </row>
    <row r="27" spans="1:12" ht="15.95" customHeight="1" x14ac:dyDescent="0.15">
      <c r="A27" s="141" t="s">
        <v>37</v>
      </c>
      <c r="B27" s="888">
        <v>553</v>
      </c>
      <c r="C27" s="888">
        <v>12.928000000000001</v>
      </c>
      <c r="D27" s="893">
        <f t="shared" si="1"/>
        <v>23.377938517179025</v>
      </c>
      <c r="E27" s="888">
        <v>623</v>
      </c>
      <c r="F27" s="888">
        <v>15.420613281249999</v>
      </c>
      <c r="G27" s="893">
        <f t="shared" si="0"/>
        <v>24.752188252407702</v>
      </c>
      <c r="H27" s="145"/>
      <c r="I27" s="145"/>
      <c r="J27" s="145"/>
      <c r="L27" s="145"/>
    </row>
    <row r="28" spans="1:12" ht="15.95" customHeight="1" x14ac:dyDescent="0.15">
      <c r="A28" s="141" t="s">
        <v>38</v>
      </c>
      <c r="B28" s="888">
        <v>31554</v>
      </c>
      <c r="C28" s="888">
        <v>513.24699999999996</v>
      </c>
      <c r="D28" s="893">
        <f t="shared" si="1"/>
        <v>16.265671547188944</v>
      </c>
      <c r="E28" s="888">
        <v>37055</v>
      </c>
      <c r="F28" s="888">
        <v>574.17200000000003</v>
      </c>
      <c r="G28" s="893">
        <f t="shared" si="0"/>
        <v>15.495128862501687</v>
      </c>
      <c r="H28" s="145"/>
      <c r="I28" s="145"/>
      <c r="J28" s="145"/>
      <c r="L28" s="145"/>
    </row>
    <row r="29" spans="1:12" ht="15.95" customHeight="1" x14ac:dyDescent="0.15">
      <c r="A29" s="135" t="s">
        <v>39</v>
      </c>
      <c r="B29" s="888">
        <v>8672</v>
      </c>
      <c r="C29" s="888">
        <v>111.346</v>
      </c>
      <c r="D29" s="893">
        <f t="shared" si="1"/>
        <v>12.839714022140223</v>
      </c>
      <c r="E29" s="888">
        <v>7428</v>
      </c>
      <c r="F29" s="888">
        <f>F30+F31</f>
        <v>91.974004882812494</v>
      </c>
      <c r="G29" s="893">
        <f t="shared" si="0"/>
        <v>12.38206850872543</v>
      </c>
      <c r="H29" s="145"/>
      <c r="I29" s="145"/>
      <c r="J29" s="145"/>
      <c r="L29" s="145"/>
    </row>
    <row r="30" spans="1:12" ht="15.95" customHeight="1" x14ac:dyDescent="0.15">
      <c r="A30" s="140" t="s">
        <v>91</v>
      </c>
      <c r="B30" s="888">
        <v>3915</v>
      </c>
      <c r="C30" s="888">
        <v>48.165999999999997</v>
      </c>
      <c r="D30" s="893">
        <f>(C30/B30)*1000</f>
        <v>12.302937420178798</v>
      </c>
      <c r="E30" s="888">
        <v>3553</v>
      </c>
      <c r="F30" s="888">
        <v>43.203068359375003</v>
      </c>
      <c r="G30" s="893">
        <f>(F30/E30)*1000</f>
        <v>12.159602690508022</v>
      </c>
      <c r="H30" s="145"/>
      <c r="I30" s="145"/>
      <c r="J30" s="145"/>
      <c r="L30" s="145"/>
    </row>
    <row r="31" spans="1:12" ht="15.95" customHeight="1" x14ac:dyDescent="0.15">
      <c r="A31" s="140" t="s">
        <v>92</v>
      </c>
      <c r="B31" s="888">
        <v>4757</v>
      </c>
      <c r="C31" s="888">
        <v>63.18</v>
      </c>
      <c r="D31" s="893">
        <f>(C31/B31)*1000</f>
        <v>13.281479924322051</v>
      </c>
      <c r="E31" s="888">
        <v>3875</v>
      </c>
      <c r="F31" s="888">
        <v>48.770936523437499</v>
      </c>
      <c r="G31" s="893">
        <f>(F31/E31)*1000</f>
        <v>12.586048135080645</v>
      </c>
      <c r="H31" s="145"/>
      <c r="I31" s="145"/>
      <c r="J31" s="145"/>
      <c r="L31" s="145"/>
    </row>
    <row r="32" spans="1:12" ht="15.95" customHeight="1" x14ac:dyDescent="0.15">
      <c r="A32" s="141" t="s">
        <v>42</v>
      </c>
      <c r="B32" s="888">
        <v>7400</v>
      </c>
      <c r="C32" s="888">
        <v>124.44</v>
      </c>
      <c r="D32" s="893">
        <v>0</v>
      </c>
      <c r="E32" s="888">
        <v>7595</v>
      </c>
      <c r="F32" s="888">
        <v>127.67000000000002</v>
      </c>
      <c r="G32" s="893">
        <v>0</v>
      </c>
      <c r="H32" s="145"/>
      <c r="I32" s="145"/>
      <c r="J32" s="145"/>
      <c r="L32" s="145"/>
    </row>
    <row r="33" spans="1:12" ht="15.95" customHeight="1" x14ac:dyDescent="0.15">
      <c r="A33" s="141" t="s">
        <v>43</v>
      </c>
      <c r="B33" s="888">
        <v>16007</v>
      </c>
      <c r="C33" s="888">
        <v>206.66399999999999</v>
      </c>
      <c r="D33" s="893">
        <f>(C33/B33)*1000</f>
        <v>12.910851502467668</v>
      </c>
      <c r="E33" s="888">
        <v>20398</v>
      </c>
      <c r="F33" s="888">
        <v>273.15737499999994</v>
      </c>
      <c r="G33" s="893">
        <f>(F33/E33)*1000</f>
        <v>13.391380282380624</v>
      </c>
      <c r="H33" s="145"/>
      <c r="I33" s="145"/>
      <c r="J33" s="145"/>
      <c r="L33" s="145"/>
    </row>
    <row r="34" spans="1:12" ht="15.95" customHeight="1" x14ac:dyDescent="0.15">
      <c r="A34" s="135" t="s">
        <v>44</v>
      </c>
      <c r="B34" s="888">
        <v>2449</v>
      </c>
      <c r="C34" s="888">
        <v>37.082999999999998</v>
      </c>
      <c r="D34" s="893">
        <v>0</v>
      </c>
      <c r="E34" s="888">
        <v>2504</v>
      </c>
      <c r="F34" s="888">
        <v>43.037249999999993</v>
      </c>
      <c r="G34" s="895">
        <v>0</v>
      </c>
      <c r="H34" s="145"/>
      <c r="I34" s="145"/>
      <c r="J34" s="145"/>
      <c r="L34" s="145"/>
    </row>
    <row r="35" spans="1:12" ht="15.95" customHeight="1" x14ac:dyDescent="0.15">
      <c r="A35" s="135" t="s">
        <v>45</v>
      </c>
      <c r="B35" s="888">
        <v>119</v>
      </c>
      <c r="C35" s="888">
        <v>2.2120000000000002</v>
      </c>
      <c r="D35" s="893">
        <f>(C35/B35)*1000</f>
        <v>18.588235294117649</v>
      </c>
      <c r="E35" s="888">
        <v>109</v>
      </c>
      <c r="F35" s="888">
        <v>1.768</v>
      </c>
      <c r="G35" s="893">
        <f>(F35/E35)*1000</f>
        <v>16.220183486238533</v>
      </c>
      <c r="H35" s="145"/>
      <c r="I35" s="145"/>
      <c r="J35" s="145"/>
      <c r="L35" s="145"/>
    </row>
    <row r="36" spans="1:12" ht="15.95" customHeight="1" x14ac:dyDescent="0.15">
      <c r="A36" s="135" t="s">
        <v>46</v>
      </c>
      <c r="B36" s="888">
        <v>0</v>
      </c>
      <c r="C36" s="888">
        <v>0</v>
      </c>
      <c r="D36" s="893">
        <v>0</v>
      </c>
      <c r="E36" s="888">
        <v>0</v>
      </c>
      <c r="F36" s="888">
        <v>0</v>
      </c>
      <c r="G36" s="893">
        <v>0</v>
      </c>
      <c r="H36" s="145"/>
      <c r="I36" s="145"/>
      <c r="J36" s="145"/>
      <c r="L36" s="145"/>
    </row>
    <row r="37" spans="1:12" ht="15.95" customHeight="1" thickBot="1" x14ac:dyDescent="0.2">
      <c r="A37" s="146" t="s">
        <v>47</v>
      </c>
      <c r="B37" s="261">
        <v>0</v>
      </c>
      <c r="C37" s="261">
        <v>0</v>
      </c>
      <c r="D37" s="894">
        <v>0</v>
      </c>
      <c r="E37" s="261">
        <v>0</v>
      </c>
      <c r="F37" s="261">
        <v>0</v>
      </c>
      <c r="G37" s="896">
        <v>0</v>
      </c>
      <c r="H37" s="145"/>
      <c r="I37" s="145"/>
      <c r="J37" s="145"/>
      <c r="L37" s="145"/>
    </row>
    <row r="38" spans="1:12" ht="9" customHeight="1" x14ac:dyDescent="0.15">
      <c r="A38" s="992" t="s">
        <v>350</v>
      </c>
      <c r="B38" s="496"/>
      <c r="C38" s="496"/>
      <c r="D38" s="496"/>
      <c r="E38" s="242"/>
      <c r="F38" s="242"/>
      <c r="G38" s="262"/>
      <c r="H38" s="242"/>
      <c r="I38" s="242"/>
    </row>
    <row r="39" spans="1:12" ht="9" customHeight="1" x14ac:dyDescent="0.15">
      <c r="A39" s="992" t="s">
        <v>321</v>
      </c>
      <c r="B39" s="496"/>
      <c r="C39" s="496"/>
      <c r="D39" s="496"/>
      <c r="E39" s="242"/>
      <c r="F39" s="242"/>
      <c r="G39" s="242"/>
      <c r="H39" s="242"/>
      <c r="I39" s="242"/>
    </row>
    <row r="40" spans="1:12" ht="9" customHeight="1" x14ac:dyDescent="0.15">
      <c r="A40" s="993" t="s">
        <v>320</v>
      </c>
      <c r="B40" s="496"/>
      <c r="C40" s="496"/>
      <c r="D40" s="496"/>
      <c r="E40" s="242"/>
      <c r="F40" s="242"/>
      <c r="G40" s="242"/>
      <c r="H40" s="242"/>
      <c r="I40" s="242"/>
    </row>
    <row r="41" spans="1:12" ht="13.35" customHeight="1" x14ac:dyDescent="0.15">
      <c r="A41" s="11"/>
      <c r="B41" s="126"/>
      <c r="C41" s="126"/>
      <c r="D41" s="126"/>
      <c r="E41" s="126"/>
      <c r="F41" s="126"/>
      <c r="G41" s="126"/>
      <c r="H41" s="126"/>
      <c r="I41" s="126"/>
    </row>
    <row r="42" spans="1:12" ht="13.35" customHeight="1" x14ac:dyDescent="0.15">
      <c r="A42" s="70"/>
      <c r="B42" s="126"/>
      <c r="C42" s="126"/>
      <c r="D42" s="126"/>
      <c r="E42" s="126"/>
      <c r="F42" s="126"/>
      <c r="G42" s="126"/>
      <c r="H42" s="126"/>
      <c r="I42" s="126"/>
    </row>
    <row r="43" spans="1:12" ht="13.35" customHeight="1" x14ac:dyDescent="0.15">
      <c r="A43" s="70"/>
      <c r="B43" s="126"/>
      <c r="C43" s="126"/>
      <c r="D43" s="126"/>
      <c r="E43" s="126"/>
      <c r="F43" s="126"/>
      <c r="G43" s="126"/>
      <c r="H43" s="126"/>
      <c r="I43" s="126"/>
    </row>
    <row r="44" spans="1:12" ht="13.35" customHeight="1" x14ac:dyDescent="0.15">
      <c r="A44" s="22"/>
      <c r="B44" s="126"/>
      <c r="C44" s="126"/>
      <c r="D44" s="126"/>
      <c r="E44" s="126"/>
      <c r="F44" s="126"/>
      <c r="G44" s="126"/>
      <c r="H44" s="126"/>
      <c r="I44" s="126"/>
    </row>
    <row r="45" spans="1:12" ht="13.35" customHeight="1" x14ac:dyDescent="0.15">
      <c r="A45" s="30"/>
      <c r="B45" s="126"/>
      <c r="C45" s="126"/>
      <c r="D45" s="126"/>
      <c r="E45" s="126"/>
      <c r="F45" s="126"/>
      <c r="G45" s="126"/>
      <c r="H45" s="126"/>
      <c r="I45" s="126"/>
    </row>
    <row r="46" spans="1:12" ht="13.35" customHeight="1" x14ac:dyDescent="0.15">
      <c r="A46" s="22"/>
      <c r="B46" s="126"/>
      <c r="C46" s="126"/>
      <c r="D46" s="126"/>
      <c r="E46" s="126"/>
      <c r="F46" s="126"/>
      <c r="G46" s="126"/>
      <c r="H46" s="126"/>
      <c r="I46" s="126"/>
    </row>
    <row r="47" spans="1:12" ht="13.35" customHeight="1" x14ac:dyDescent="0.15">
      <c r="A47" s="70"/>
      <c r="B47" s="126"/>
      <c r="C47" s="126"/>
      <c r="D47" s="126"/>
      <c r="E47" s="126"/>
      <c r="F47" s="126"/>
      <c r="G47" s="126"/>
      <c r="H47" s="126"/>
      <c r="I47" s="126"/>
    </row>
    <row r="48" spans="1:12" ht="13.35" customHeight="1" x14ac:dyDescent="0.15">
      <c r="A48" s="70"/>
      <c r="B48" s="126"/>
      <c r="C48" s="126"/>
      <c r="D48" s="126"/>
      <c r="E48" s="126"/>
      <c r="F48" s="126"/>
      <c r="G48" s="126"/>
      <c r="H48" s="126"/>
      <c r="I48" s="126"/>
    </row>
  </sheetData>
  <mergeCells count="3">
    <mergeCell ref="B5:D5"/>
    <mergeCell ref="E5:G5"/>
    <mergeCell ref="A5:A6"/>
  </mergeCells>
  <printOptions horizontalCentered="1" verticalCentered="1" gridLinesSet="0"/>
  <pageMargins left="0" right="0" top="0" bottom="0" header="0" footer="0"/>
  <pageSetup paperSize="8" orientation="portrait" r:id="rId1"/>
  <headerFooter scaleWithDoc="0" alignWithMargins="0"/>
  <ignoredErrors>
    <ignoredError sqref="D7" formula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syncVertical="1" syncRef="A3" transitionEvaluation="1" codeName="Hoja90">
    <tabColor theme="9" tint="0.59999389629810485"/>
  </sheetPr>
  <dimension ref="A1:O48"/>
  <sheetViews>
    <sheetView showGridLines="0" topLeftCell="A3" zoomScale="101" zoomScaleNormal="101" workbookViewId="0">
      <selection activeCell="B28" sqref="B28:G28"/>
    </sheetView>
  </sheetViews>
  <sheetFormatPr baseColWidth="10" defaultColWidth="7" defaultRowHeight="13.35" customHeight="1" x14ac:dyDescent="0.15"/>
  <cols>
    <col min="1" max="1" width="16.75" style="135" customWidth="1"/>
    <col min="2" max="7" width="12" style="135" customWidth="1"/>
    <col min="8" max="8" width="8" style="135" customWidth="1"/>
    <col min="9" max="16384" width="7" style="135"/>
  </cols>
  <sheetData>
    <row r="1" spans="1:12" ht="13.35" customHeight="1" x14ac:dyDescent="0.15">
      <c r="B1" s="136"/>
    </row>
    <row r="3" spans="1:12" ht="13.35" customHeight="1" x14ac:dyDescent="0.25">
      <c r="A3" s="263" t="s">
        <v>585</v>
      </c>
      <c r="B3" s="137"/>
      <c r="C3" s="137"/>
      <c r="D3" s="137"/>
      <c r="E3" s="137"/>
      <c r="F3" s="137"/>
      <c r="G3" s="137"/>
    </row>
    <row r="4" spans="1:12" ht="6" customHeight="1" thickBot="1" x14ac:dyDescent="0.2">
      <c r="A4" s="1039"/>
      <c r="B4" s="1039"/>
      <c r="C4" s="1039"/>
      <c r="D4" s="1039"/>
      <c r="E4" s="1039"/>
      <c r="F4" s="1039"/>
      <c r="G4" s="1039"/>
    </row>
    <row r="5" spans="1:12" ht="15.95" customHeight="1" x14ac:dyDescent="0.15">
      <c r="A5" s="1043" t="s">
        <v>16</v>
      </c>
      <c r="B5" s="1040">
        <v>2022</v>
      </c>
      <c r="C5" s="1041"/>
      <c r="D5" s="1042"/>
      <c r="E5" s="1041" t="s">
        <v>426</v>
      </c>
      <c r="F5" s="1041"/>
      <c r="G5" s="1041"/>
    </row>
    <row r="6" spans="1:12" ht="15.95" customHeight="1" x14ac:dyDescent="0.15">
      <c r="A6" s="1044"/>
      <c r="B6" s="890" t="s">
        <v>102</v>
      </c>
      <c r="C6" s="891" t="s">
        <v>226</v>
      </c>
      <c r="D6" s="891" t="s">
        <v>370</v>
      </c>
      <c r="E6" s="890" t="s">
        <v>102</v>
      </c>
      <c r="F6" s="891" t="s">
        <v>226</v>
      </c>
      <c r="G6" s="783" t="s">
        <v>370</v>
      </c>
    </row>
    <row r="7" spans="1:12" ht="18" customHeight="1" x14ac:dyDescent="0.15">
      <c r="A7" s="899" t="s">
        <v>93</v>
      </c>
      <c r="B7" s="900">
        <f>(B9+B10+B11+B12+B13+B17+B18+B19+B20+B21+B22+B23+B24+B25+B26+B27+B28+B29+B32+B33+B34+B35+B36+B37)</f>
        <v>2328611</v>
      </c>
      <c r="C7" s="900">
        <f>(C9+C10+C11+C12+C13+C17+C18+C19+C20+C21+C22+C23+C24+C25+C26+C27+C28+C29+C32+C33+C34+C35+C36+C37)</f>
        <v>163747.45719532488</v>
      </c>
      <c r="D7" s="901">
        <f>(C7/B7)*1000</f>
        <v>70.319798882391638</v>
      </c>
      <c r="E7" s="900">
        <f>(E9+E10+E11+E12+E13+E17+E18+E19+E20+E21+E22+E23+E24+E25+E26+E27+E28+E29+E32+E33+E34+E35+E36+E37)</f>
        <v>2418304</v>
      </c>
      <c r="F7" s="900">
        <f>(F9+F10+F11+F12+F13+F17+F18+F19+F20+F21+F22+F23+F24+F25+F26+F27+F28+F29+F32+F33+F34+F35+F36+F37)</f>
        <v>168188.13654362998</v>
      </c>
      <c r="G7" s="901">
        <f>(F7/E7)*1000</f>
        <v>69.547971034092484</v>
      </c>
      <c r="I7" s="145"/>
      <c r="J7" s="145"/>
    </row>
    <row r="8" spans="1:12" ht="3" customHeight="1" x14ac:dyDescent="0.15">
      <c r="B8" s="888"/>
      <c r="C8" s="888"/>
      <c r="D8" s="893"/>
      <c r="E8" s="888"/>
      <c r="F8" s="888"/>
      <c r="G8" s="893"/>
    </row>
    <row r="9" spans="1:12" ht="15.95" customHeight="1" x14ac:dyDescent="0.15">
      <c r="A9" s="141" t="s">
        <v>19</v>
      </c>
      <c r="B9" s="888">
        <v>2348</v>
      </c>
      <c r="C9" s="888">
        <v>111.08</v>
      </c>
      <c r="D9" s="893">
        <f t="shared" ref="D9:D31" si="0">(C9/B9)*1000</f>
        <v>47.308347529812607</v>
      </c>
      <c r="E9" s="888">
        <v>1983</v>
      </c>
      <c r="F9" s="888">
        <v>97.167500000000004</v>
      </c>
      <c r="G9" s="893">
        <f t="shared" ref="G9:G33" si="1">(F9/E9)*1000</f>
        <v>49.000252143217352</v>
      </c>
      <c r="I9" s="145"/>
      <c r="J9" s="145"/>
      <c r="L9" s="145"/>
    </row>
    <row r="10" spans="1:12" ht="15.95" customHeight="1" x14ac:dyDescent="0.15">
      <c r="A10" s="141" t="s">
        <v>20</v>
      </c>
      <c r="B10" s="888">
        <v>28543</v>
      </c>
      <c r="C10" s="888">
        <v>1789.76611</v>
      </c>
      <c r="D10" s="893">
        <f t="shared" si="0"/>
        <v>62.704204533510847</v>
      </c>
      <c r="E10" s="888">
        <v>28271</v>
      </c>
      <c r="F10" s="888">
        <v>1817.6549999999997</v>
      </c>
      <c r="G10" s="893">
        <f t="shared" si="1"/>
        <v>64.293976159315193</v>
      </c>
      <c r="I10" s="145"/>
      <c r="J10" s="145"/>
      <c r="L10" s="145"/>
    </row>
    <row r="11" spans="1:12" ht="15.95" customHeight="1" x14ac:dyDescent="0.15">
      <c r="A11" s="141" t="s">
        <v>21</v>
      </c>
      <c r="B11" s="888">
        <v>27905</v>
      </c>
      <c r="C11" s="888">
        <v>1800.5745500000003</v>
      </c>
      <c r="D11" s="893">
        <f t="shared" si="0"/>
        <v>64.525158573732313</v>
      </c>
      <c r="E11" s="888">
        <v>38411</v>
      </c>
      <c r="F11" s="888">
        <v>2569.7556250000007</v>
      </c>
      <c r="G11" s="893">
        <f t="shared" si="1"/>
        <v>66.901554893129585</v>
      </c>
      <c r="I11" s="145"/>
      <c r="J11" s="145"/>
      <c r="L11" s="145"/>
    </row>
    <row r="12" spans="1:12" ht="15.95" customHeight="1" x14ac:dyDescent="0.15">
      <c r="A12" s="135" t="s">
        <v>22</v>
      </c>
      <c r="B12" s="888">
        <v>131849</v>
      </c>
      <c r="C12" s="888">
        <v>7431.646279999999</v>
      </c>
      <c r="D12" s="893">
        <f t="shared" si="0"/>
        <v>56.364828553876023</v>
      </c>
      <c r="E12" s="888">
        <v>147258</v>
      </c>
      <c r="F12" s="888">
        <v>8371.5910899999999</v>
      </c>
      <c r="G12" s="893">
        <f t="shared" si="1"/>
        <v>56.849822013065499</v>
      </c>
      <c r="I12" s="145"/>
      <c r="J12" s="145"/>
      <c r="L12" s="145"/>
    </row>
    <row r="13" spans="1:12" ht="15.95" customHeight="1" x14ac:dyDescent="0.15">
      <c r="A13" s="135" t="s">
        <v>23</v>
      </c>
      <c r="B13" s="888">
        <v>85042</v>
      </c>
      <c r="C13" s="888">
        <v>4500.94992</v>
      </c>
      <c r="D13" s="893">
        <f t="shared" si="0"/>
        <v>52.926200230474358</v>
      </c>
      <c r="E13" s="888">
        <v>82133</v>
      </c>
      <c r="F13" s="888">
        <v>4226.4327615624998</v>
      </c>
      <c r="G13" s="893">
        <f t="shared" si="1"/>
        <v>51.458399931361321</v>
      </c>
      <c r="I13" s="145"/>
      <c r="J13" s="145"/>
      <c r="L13" s="145"/>
    </row>
    <row r="14" spans="1:12" ht="15.95" customHeight="1" x14ac:dyDescent="0.15">
      <c r="A14" s="140" t="s">
        <v>24</v>
      </c>
      <c r="B14" s="888">
        <v>38940</v>
      </c>
      <c r="C14" s="888">
        <v>1920.0255000000002</v>
      </c>
      <c r="D14" s="893">
        <f t="shared" si="0"/>
        <v>49.307280431432979</v>
      </c>
      <c r="E14" s="888">
        <v>37455</v>
      </c>
      <c r="F14" s="888">
        <v>1772.913125</v>
      </c>
      <c r="G14" s="893">
        <f t="shared" si="1"/>
        <v>47.334484714991326</v>
      </c>
      <c r="I14" s="145"/>
      <c r="J14" s="145"/>
      <c r="L14" s="145"/>
    </row>
    <row r="15" spans="1:12" ht="15.95" customHeight="1" x14ac:dyDescent="0.15">
      <c r="A15" s="140" t="s">
        <v>25</v>
      </c>
      <c r="B15" s="888">
        <v>30107</v>
      </c>
      <c r="C15" s="888">
        <v>1620.7632999999998</v>
      </c>
      <c r="D15" s="893">
        <f t="shared" si="0"/>
        <v>53.83343740658318</v>
      </c>
      <c r="E15" s="888">
        <v>30538</v>
      </c>
      <c r="F15" s="888">
        <v>1641.0056562499999</v>
      </c>
      <c r="G15" s="893">
        <f t="shared" si="1"/>
        <v>53.736513728796908</v>
      </c>
      <c r="I15" s="145"/>
      <c r="J15" s="145"/>
      <c r="L15" s="145"/>
    </row>
    <row r="16" spans="1:12" ht="15.95" customHeight="1" x14ac:dyDescent="0.15">
      <c r="A16" s="140" t="s">
        <v>26</v>
      </c>
      <c r="B16" s="888">
        <v>15995</v>
      </c>
      <c r="C16" s="888">
        <v>960.1611200000001</v>
      </c>
      <c r="D16" s="893">
        <f t="shared" si="0"/>
        <v>60.02882900906534</v>
      </c>
      <c r="E16" s="888">
        <v>14139</v>
      </c>
      <c r="F16" s="888">
        <v>812.51398031250005</v>
      </c>
      <c r="G16" s="893">
        <f t="shared" si="1"/>
        <v>57.466156044451523</v>
      </c>
      <c r="I16" s="145"/>
      <c r="J16" s="145"/>
      <c r="L16" s="145"/>
    </row>
    <row r="17" spans="1:15" ht="15.95" customHeight="1" x14ac:dyDescent="0.15">
      <c r="A17" s="141" t="s">
        <v>27</v>
      </c>
      <c r="B17" s="888">
        <v>11857</v>
      </c>
      <c r="C17" s="888">
        <v>653.64399999999989</v>
      </c>
      <c r="D17" s="893">
        <f t="shared" si="0"/>
        <v>55.12726659357341</v>
      </c>
      <c r="E17" s="888">
        <v>14861</v>
      </c>
      <c r="F17" s="888">
        <v>861.12491406250001</v>
      </c>
      <c r="G17" s="893">
        <f t="shared" si="1"/>
        <v>57.945287266166474</v>
      </c>
      <c r="I17" s="145"/>
      <c r="J17" s="145"/>
      <c r="L17" s="145"/>
      <c r="O17" s="902"/>
    </row>
    <row r="18" spans="1:15" ht="15.95" customHeight="1" x14ac:dyDescent="0.15">
      <c r="A18" s="135" t="s">
        <v>28</v>
      </c>
      <c r="B18" s="888">
        <v>17874</v>
      </c>
      <c r="C18" s="888">
        <v>562.11048715174252</v>
      </c>
      <c r="D18" s="893">
        <f t="shared" si="0"/>
        <v>31.448499896595191</v>
      </c>
      <c r="E18" s="888">
        <v>20242</v>
      </c>
      <c r="F18" s="888">
        <v>695.5775167528966</v>
      </c>
      <c r="G18" s="893">
        <f t="shared" si="1"/>
        <v>34.363082538923855</v>
      </c>
      <c r="I18" s="145"/>
      <c r="J18" s="145"/>
      <c r="L18" s="145"/>
    </row>
    <row r="19" spans="1:15" ht="15.95" customHeight="1" x14ac:dyDescent="0.15">
      <c r="A19" s="135" t="s">
        <v>29</v>
      </c>
      <c r="B19" s="888">
        <v>1394375</v>
      </c>
      <c r="C19" s="888">
        <v>107893.66592817311</v>
      </c>
      <c r="D19" s="893">
        <f t="shared" si="0"/>
        <v>77.377797169465254</v>
      </c>
      <c r="E19" s="888">
        <v>1449945</v>
      </c>
      <c r="F19" s="888">
        <v>108990.36667031246</v>
      </c>
      <c r="G19" s="893">
        <f t="shared" si="1"/>
        <v>75.168621341024974</v>
      </c>
      <c r="I19" s="145"/>
      <c r="J19" s="145"/>
      <c r="L19" s="145"/>
    </row>
    <row r="20" spans="1:15" ht="15.95" customHeight="1" x14ac:dyDescent="0.15">
      <c r="A20" s="141" t="s">
        <v>30</v>
      </c>
      <c r="B20" s="888">
        <v>19261</v>
      </c>
      <c r="C20" s="888">
        <v>1397.8607000000004</v>
      </c>
      <c r="D20" s="893">
        <f t="shared" si="0"/>
        <v>72.574669020300107</v>
      </c>
      <c r="E20" s="888">
        <v>18390</v>
      </c>
      <c r="F20" s="888">
        <v>1361.1730084396099</v>
      </c>
      <c r="G20" s="893">
        <f t="shared" si="1"/>
        <v>74.017020578554096</v>
      </c>
      <c r="I20" s="145"/>
      <c r="J20" s="145"/>
      <c r="L20" s="145"/>
    </row>
    <row r="21" spans="1:15" ht="15.95" customHeight="1" x14ac:dyDescent="0.15">
      <c r="A21" s="141" t="s">
        <v>31</v>
      </c>
      <c r="B21" s="888">
        <v>30208</v>
      </c>
      <c r="C21" s="888">
        <v>1383.9152000000001</v>
      </c>
      <c r="D21" s="893">
        <f t="shared" si="0"/>
        <v>45.812870762711874</v>
      </c>
      <c r="E21" s="888">
        <v>32622</v>
      </c>
      <c r="F21" s="888">
        <v>1545.0497724999998</v>
      </c>
      <c r="G21" s="893">
        <f t="shared" si="1"/>
        <v>47.362202578014831</v>
      </c>
      <c r="I21" s="145"/>
      <c r="J21" s="145"/>
      <c r="L21" s="145"/>
    </row>
    <row r="22" spans="1:15" ht="15.95" customHeight="1" x14ac:dyDescent="0.15">
      <c r="A22" s="141" t="s">
        <v>32</v>
      </c>
      <c r="B22" s="888">
        <v>2641</v>
      </c>
      <c r="C22" s="888">
        <v>145.96344999999999</v>
      </c>
      <c r="D22" s="893">
        <f t="shared" si="0"/>
        <v>55.268250662627793</v>
      </c>
      <c r="E22" s="888">
        <v>3038</v>
      </c>
      <c r="F22" s="888">
        <v>141.87453124999999</v>
      </c>
      <c r="G22" s="893">
        <f t="shared" si="1"/>
        <v>46.699977369980246</v>
      </c>
      <c r="I22" s="145"/>
      <c r="J22" s="145"/>
      <c r="L22" s="145"/>
    </row>
    <row r="23" spans="1:15" ht="15.95" customHeight="1" x14ac:dyDescent="0.15">
      <c r="A23" s="141" t="s">
        <v>33</v>
      </c>
      <c r="B23" s="888">
        <v>10376</v>
      </c>
      <c r="C23" s="888">
        <v>607.15200000000004</v>
      </c>
      <c r="D23" s="893">
        <f t="shared" si="0"/>
        <v>58.515034695451043</v>
      </c>
      <c r="E23" s="888">
        <v>12771</v>
      </c>
      <c r="F23" s="888">
        <v>785.8839999999999</v>
      </c>
      <c r="G23" s="893">
        <f t="shared" si="1"/>
        <v>61.536606373815665</v>
      </c>
      <c r="I23" s="145"/>
      <c r="J23" s="145"/>
      <c r="L23" s="145"/>
    </row>
    <row r="24" spans="1:15" ht="15.95" customHeight="1" x14ac:dyDescent="0.15">
      <c r="A24" s="141" t="s">
        <v>34</v>
      </c>
      <c r="B24" s="888">
        <v>1948</v>
      </c>
      <c r="C24" s="888">
        <v>101.25550000000001</v>
      </c>
      <c r="D24" s="893">
        <f t="shared" si="0"/>
        <v>51.979209445585219</v>
      </c>
      <c r="E24" s="888">
        <v>3112</v>
      </c>
      <c r="F24" s="888">
        <v>168.76059375</v>
      </c>
      <c r="G24" s="893">
        <f t="shared" si="1"/>
        <v>54.22898256748072</v>
      </c>
      <c r="I24" s="145"/>
      <c r="J24" s="145"/>
      <c r="L24" s="145"/>
    </row>
    <row r="25" spans="1:15" ht="15.95" customHeight="1" x14ac:dyDescent="0.15">
      <c r="A25" s="135" t="s">
        <v>35</v>
      </c>
      <c r="B25" s="888">
        <v>375255</v>
      </c>
      <c r="C25" s="888">
        <v>24838.811040000001</v>
      </c>
      <c r="D25" s="893">
        <f t="shared" si="0"/>
        <v>66.19181900307791</v>
      </c>
      <c r="E25" s="888">
        <v>350492</v>
      </c>
      <c r="F25" s="888">
        <v>23827.949812499995</v>
      </c>
      <c r="G25" s="893">
        <f t="shared" si="1"/>
        <v>67.984290119317976</v>
      </c>
      <c r="I25" s="145"/>
      <c r="J25" s="145"/>
      <c r="L25" s="145"/>
    </row>
    <row r="26" spans="1:15" ht="15.95" customHeight="1" x14ac:dyDescent="0.15">
      <c r="A26" s="141" t="s">
        <v>36</v>
      </c>
      <c r="B26" s="888">
        <v>23547</v>
      </c>
      <c r="C26" s="888">
        <v>1165.1880000000001</v>
      </c>
      <c r="D26" s="893">
        <f t="shared" si="0"/>
        <v>49.483501082940506</v>
      </c>
      <c r="E26" s="888">
        <v>21334</v>
      </c>
      <c r="F26" s="888">
        <v>1076.4422500000001</v>
      </c>
      <c r="G26" s="893">
        <f t="shared" si="1"/>
        <v>50.456653698321929</v>
      </c>
      <c r="I26" s="145"/>
      <c r="J26" s="145"/>
      <c r="L26" s="145"/>
    </row>
    <row r="27" spans="1:15" ht="15.95" customHeight="1" x14ac:dyDescent="0.15">
      <c r="A27" s="141" t="s">
        <v>37</v>
      </c>
      <c r="B27" s="888">
        <v>21971</v>
      </c>
      <c r="C27" s="888">
        <v>785.78600000000017</v>
      </c>
      <c r="D27" s="893">
        <f t="shared" si="0"/>
        <v>35.764689818396981</v>
      </c>
      <c r="E27" s="888">
        <v>18795</v>
      </c>
      <c r="F27" s="888">
        <v>809.6595312500001</v>
      </c>
      <c r="G27" s="893">
        <f t="shared" si="1"/>
        <v>43.07845337855813</v>
      </c>
      <c r="I27" s="145"/>
      <c r="J27" s="145"/>
      <c r="L27" s="145"/>
    </row>
    <row r="28" spans="1:15" ht="15.95" customHeight="1" x14ac:dyDescent="0.15">
      <c r="A28" s="141" t="s">
        <v>38</v>
      </c>
      <c r="B28" s="888">
        <v>33734</v>
      </c>
      <c r="C28" s="888">
        <v>1688.212</v>
      </c>
      <c r="D28" s="893">
        <f t="shared" si="0"/>
        <v>50.04482124859193</v>
      </c>
      <c r="E28" s="888">
        <v>34320</v>
      </c>
      <c r="F28" s="888">
        <v>1795.877</v>
      </c>
      <c r="G28" s="893">
        <f t="shared" si="1"/>
        <v>52.327418414918412</v>
      </c>
      <c r="I28" s="145"/>
      <c r="J28" s="145"/>
      <c r="L28" s="145"/>
    </row>
    <row r="29" spans="1:15" ht="15.95" customHeight="1" x14ac:dyDescent="0.15">
      <c r="A29" s="135" t="s">
        <v>39</v>
      </c>
      <c r="B29" s="888">
        <v>10487</v>
      </c>
      <c r="C29" s="888">
        <v>443.01254999999992</v>
      </c>
      <c r="D29" s="893">
        <f t="shared" si="0"/>
        <v>42.243973490988836</v>
      </c>
      <c r="E29" s="888">
        <v>11014</v>
      </c>
      <c r="F29" s="888">
        <v>454.20203125</v>
      </c>
      <c r="G29" s="893">
        <f t="shared" si="1"/>
        <v>41.238608248592698</v>
      </c>
      <c r="I29" s="145"/>
      <c r="J29" s="145"/>
      <c r="L29" s="145"/>
    </row>
    <row r="30" spans="1:15" ht="15.95" customHeight="1" x14ac:dyDescent="0.15">
      <c r="A30" s="140" t="s">
        <v>40</v>
      </c>
      <c r="B30" s="888">
        <v>4415</v>
      </c>
      <c r="C30" s="888">
        <v>183.81099999999998</v>
      </c>
      <c r="D30" s="893">
        <f t="shared" si="0"/>
        <v>41.633295583238954</v>
      </c>
      <c r="E30" s="888">
        <v>4854</v>
      </c>
      <c r="F30" s="888">
        <v>195.08803124999997</v>
      </c>
      <c r="G30" s="893">
        <f t="shared" si="1"/>
        <v>40.191188967861549</v>
      </c>
      <c r="I30" s="145"/>
      <c r="J30" s="145"/>
      <c r="L30" s="145"/>
    </row>
    <row r="31" spans="1:15" ht="15.95" customHeight="1" x14ac:dyDescent="0.15">
      <c r="A31" s="140" t="s">
        <v>41</v>
      </c>
      <c r="B31" s="888">
        <v>6072</v>
      </c>
      <c r="C31" s="888">
        <v>259.20155</v>
      </c>
      <c r="D31" s="893">
        <f t="shared" si="0"/>
        <v>42.68800230566535</v>
      </c>
      <c r="E31" s="888">
        <v>6160</v>
      </c>
      <c r="F31" s="888">
        <v>259.11399999999998</v>
      </c>
      <c r="G31" s="893">
        <f t="shared" si="1"/>
        <v>42.063961038961033</v>
      </c>
      <c r="I31" s="145"/>
      <c r="J31" s="145"/>
      <c r="L31" s="145"/>
    </row>
    <row r="32" spans="1:15" ht="15.95" customHeight="1" x14ac:dyDescent="0.15">
      <c r="A32" s="141" t="s">
        <v>42</v>
      </c>
      <c r="B32" s="888" t="s">
        <v>311</v>
      </c>
      <c r="C32" s="888" t="s">
        <v>73</v>
      </c>
      <c r="D32" s="893" t="s">
        <v>345</v>
      </c>
      <c r="E32" s="888" t="s">
        <v>311</v>
      </c>
      <c r="F32" s="888" t="s">
        <v>73</v>
      </c>
      <c r="G32" s="897" t="s">
        <v>344</v>
      </c>
      <c r="I32" s="145"/>
      <c r="J32" s="145"/>
      <c r="L32" s="145"/>
    </row>
    <row r="33" spans="1:12" ht="15.95" customHeight="1" x14ac:dyDescent="0.15">
      <c r="A33" s="141" t="s">
        <v>43</v>
      </c>
      <c r="B33" s="888">
        <v>4396</v>
      </c>
      <c r="C33" s="888">
        <v>156.81199999999998</v>
      </c>
      <c r="D33" s="893">
        <f>(C33/B33)*1000</f>
        <v>35.671519563239308</v>
      </c>
      <c r="E33" s="888">
        <v>3259</v>
      </c>
      <c r="F33" s="888">
        <v>119.89187499999998</v>
      </c>
      <c r="G33" s="893">
        <f t="shared" si="1"/>
        <v>36.787933415158022</v>
      </c>
      <c r="I33" s="145"/>
      <c r="J33" s="145"/>
      <c r="L33" s="145"/>
    </row>
    <row r="34" spans="1:12" ht="15.95" customHeight="1" x14ac:dyDescent="0.15">
      <c r="A34" s="135" t="s">
        <v>44</v>
      </c>
      <c r="B34" s="888">
        <v>60017</v>
      </c>
      <c r="C34" s="888">
        <v>3746.0870399999994</v>
      </c>
      <c r="D34" s="893">
        <f>(C34/B34)*1000</f>
        <v>62.417099155239342</v>
      </c>
      <c r="E34" s="888">
        <v>78725</v>
      </c>
      <c r="F34" s="888">
        <v>5017.8589899999997</v>
      </c>
      <c r="G34" s="893">
        <f>(F34/E34)*1000</f>
        <v>63.739078945697038</v>
      </c>
      <c r="I34" s="145"/>
      <c r="J34" s="145"/>
      <c r="L34" s="145"/>
    </row>
    <row r="35" spans="1:12" ht="15.95" customHeight="1" x14ac:dyDescent="0.15">
      <c r="A35" s="135" t="s">
        <v>45</v>
      </c>
      <c r="B35" s="888">
        <v>23834</v>
      </c>
      <c r="C35" s="888">
        <v>1756.4159999999999</v>
      </c>
      <c r="D35" s="893">
        <f>(C35/B35)*1000</f>
        <v>73.693714861122757</v>
      </c>
      <c r="E35" s="888">
        <v>23121</v>
      </c>
      <c r="F35" s="888">
        <v>1830.9559999999999</v>
      </c>
      <c r="G35" s="893">
        <f>(F35/E35)*1000</f>
        <v>79.190173435405029</v>
      </c>
      <c r="I35" s="145"/>
      <c r="J35" s="145"/>
      <c r="L35" s="145"/>
    </row>
    <row r="36" spans="1:12" ht="15.95" customHeight="1" x14ac:dyDescent="0.15">
      <c r="A36" s="135" t="s">
        <v>46</v>
      </c>
      <c r="B36" s="888">
        <v>11143</v>
      </c>
      <c r="C36" s="888">
        <v>787.54844000000003</v>
      </c>
      <c r="D36" s="893">
        <f>(C36/B36)*1000</f>
        <v>70.676517993359056</v>
      </c>
      <c r="E36" s="888">
        <v>7182</v>
      </c>
      <c r="F36" s="888">
        <v>481.90606999999994</v>
      </c>
      <c r="G36" s="893">
        <f>(F36/E36)*1000</f>
        <v>67.099146477304359</v>
      </c>
      <c r="I36" s="145"/>
      <c r="J36" s="145"/>
      <c r="L36" s="145"/>
    </row>
    <row r="37" spans="1:12" ht="15.95" customHeight="1" thickBot="1" x14ac:dyDescent="0.2">
      <c r="A37" s="146" t="s">
        <v>47</v>
      </c>
      <c r="B37" s="261" t="s">
        <v>311</v>
      </c>
      <c r="C37" s="261" t="s">
        <v>311</v>
      </c>
      <c r="D37" s="894" t="s">
        <v>344</v>
      </c>
      <c r="E37" s="261">
        <v>17025</v>
      </c>
      <c r="F37" s="261">
        <v>1140.9799999999998</v>
      </c>
      <c r="G37" s="898" t="s">
        <v>344</v>
      </c>
      <c r="I37" s="145"/>
      <c r="J37" s="145"/>
      <c r="L37" s="145"/>
    </row>
    <row r="38" spans="1:12" ht="9" customHeight="1" x14ac:dyDescent="0.15">
      <c r="A38" s="468" t="s">
        <v>350</v>
      </c>
      <c r="B38" s="496"/>
      <c r="C38" s="496"/>
      <c r="D38" s="496"/>
      <c r="E38" s="496"/>
      <c r="F38" s="242"/>
      <c r="G38" s="262"/>
      <c r="H38" s="242"/>
      <c r="I38" s="256"/>
    </row>
    <row r="39" spans="1:12" ht="9" customHeight="1" x14ac:dyDescent="0.15">
      <c r="A39" s="468" t="s">
        <v>321</v>
      </c>
      <c r="B39" s="496"/>
      <c r="C39" s="496"/>
      <c r="D39" s="496"/>
      <c r="E39" s="496"/>
      <c r="F39" s="242"/>
      <c r="G39" s="242"/>
      <c r="H39" s="242"/>
      <c r="I39" s="256"/>
    </row>
    <row r="40" spans="1:12" ht="9" customHeight="1" x14ac:dyDescent="0.15">
      <c r="A40" s="470" t="s">
        <v>320</v>
      </c>
      <c r="B40" s="496"/>
      <c r="C40" s="496"/>
      <c r="D40" s="496"/>
      <c r="E40" s="496"/>
      <c r="F40" s="242"/>
      <c r="G40" s="242"/>
      <c r="H40" s="242"/>
      <c r="I40" s="256"/>
    </row>
    <row r="41" spans="1:12" ht="13.35" customHeight="1" x14ac:dyDescent="0.15">
      <c r="A41" s="11"/>
      <c r="B41" s="126"/>
      <c r="C41" s="126"/>
      <c r="D41" s="126"/>
      <c r="E41" s="126"/>
      <c r="F41" s="126"/>
      <c r="G41" s="126"/>
      <c r="H41" s="126"/>
    </row>
    <row r="42" spans="1:12" ht="13.35" customHeight="1" x14ac:dyDescent="0.15">
      <c r="A42" s="70"/>
      <c r="B42" s="126"/>
      <c r="C42" s="126"/>
      <c r="D42" s="126"/>
      <c r="E42" s="126"/>
      <c r="F42" s="126"/>
      <c r="G42" s="126"/>
      <c r="H42" s="126"/>
    </row>
    <row r="43" spans="1:12" ht="13.35" customHeight="1" x14ac:dyDescent="0.15">
      <c r="A43" s="70"/>
      <c r="B43" s="126"/>
      <c r="C43" s="126"/>
      <c r="D43" s="126"/>
      <c r="E43" s="126"/>
      <c r="F43" s="126"/>
      <c r="G43" s="126"/>
      <c r="H43" s="126"/>
    </row>
    <row r="44" spans="1:12" ht="13.35" customHeight="1" x14ac:dyDescent="0.15">
      <c r="A44" s="22"/>
      <c r="B44" s="126"/>
      <c r="C44" s="126"/>
      <c r="D44" s="126"/>
      <c r="E44" s="126"/>
      <c r="F44" s="126"/>
      <c r="G44" s="126"/>
      <c r="H44" s="126"/>
    </row>
    <row r="45" spans="1:12" ht="13.35" customHeight="1" x14ac:dyDescent="0.15">
      <c r="A45" s="30"/>
      <c r="B45" s="126"/>
      <c r="C45" s="126"/>
      <c r="D45" s="126"/>
      <c r="E45" s="126"/>
      <c r="F45" s="126"/>
      <c r="G45" s="126"/>
      <c r="H45" s="126"/>
    </row>
    <row r="46" spans="1:12" ht="13.35" customHeight="1" x14ac:dyDescent="0.15">
      <c r="A46" s="22"/>
      <c r="B46" s="126"/>
      <c r="C46" s="126"/>
      <c r="D46" s="126"/>
      <c r="E46" s="126"/>
      <c r="F46" s="126"/>
      <c r="G46" s="126"/>
      <c r="H46" s="126"/>
    </row>
    <row r="47" spans="1:12" ht="13.35" customHeight="1" x14ac:dyDescent="0.15">
      <c r="A47" s="70"/>
      <c r="B47" s="126"/>
      <c r="C47" s="126"/>
      <c r="D47" s="126"/>
      <c r="E47" s="126"/>
      <c r="F47" s="126"/>
      <c r="G47" s="126"/>
      <c r="H47" s="126"/>
    </row>
    <row r="48" spans="1:12" ht="13.35" customHeight="1" x14ac:dyDescent="0.15">
      <c r="A48" s="70"/>
      <c r="B48" s="126"/>
      <c r="C48" s="126"/>
      <c r="D48" s="126"/>
      <c r="E48" s="126"/>
      <c r="F48" s="126"/>
      <c r="G48" s="126"/>
      <c r="H48" s="126"/>
    </row>
  </sheetData>
  <mergeCells count="4">
    <mergeCell ref="A4:G4"/>
    <mergeCell ref="B5:D5"/>
    <mergeCell ref="E5:G5"/>
    <mergeCell ref="A5:A6"/>
  </mergeCells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syncVertical="1" syncRef="A1" transitionEvaluation="1" codeName="Hoja91">
    <tabColor theme="9" tint="0.59999389629810485"/>
  </sheetPr>
  <dimension ref="A1:L48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6.75" style="135" customWidth="1"/>
    <col min="2" max="7" width="12" style="135" customWidth="1"/>
    <col min="8" max="8" width="8" style="135" customWidth="1"/>
    <col min="9" max="16384" width="7" style="135"/>
  </cols>
  <sheetData>
    <row r="1" spans="1:12" ht="13.35" customHeight="1" x14ac:dyDescent="0.15">
      <c r="B1" s="136"/>
    </row>
    <row r="3" spans="1:12" ht="13.35" customHeight="1" x14ac:dyDescent="0.25">
      <c r="A3" s="263" t="s">
        <v>584</v>
      </c>
      <c r="B3" s="137"/>
      <c r="C3" s="137"/>
      <c r="D3" s="137"/>
      <c r="E3" s="137"/>
      <c r="F3" s="137"/>
      <c r="G3" s="137"/>
    </row>
    <row r="4" spans="1:12" ht="6" customHeight="1" thickBot="1" x14ac:dyDescent="0.2">
      <c r="A4" s="142"/>
      <c r="B4" s="142"/>
      <c r="C4" s="142"/>
      <c r="D4" s="142"/>
    </row>
    <row r="5" spans="1:12" ht="15.95" customHeight="1" x14ac:dyDescent="0.15">
      <c r="A5" s="1043" t="s">
        <v>16</v>
      </c>
      <c r="B5" s="1040">
        <v>2022</v>
      </c>
      <c r="C5" s="1041"/>
      <c r="D5" s="1042"/>
      <c r="E5" s="1041" t="s">
        <v>426</v>
      </c>
      <c r="F5" s="1041"/>
      <c r="G5" s="1041"/>
    </row>
    <row r="6" spans="1:12" ht="15.95" customHeight="1" x14ac:dyDescent="0.15">
      <c r="A6" s="1044"/>
      <c r="B6" s="890" t="s">
        <v>102</v>
      </c>
      <c r="C6" s="891" t="s">
        <v>226</v>
      </c>
      <c r="D6" s="891" t="s">
        <v>370</v>
      </c>
      <c r="E6" s="890" t="s">
        <v>102</v>
      </c>
      <c r="F6" s="891" t="s">
        <v>226</v>
      </c>
      <c r="G6" s="783" t="s">
        <v>370</v>
      </c>
    </row>
    <row r="7" spans="1:12" ht="18" customHeight="1" x14ac:dyDescent="0.15">
      <c r="A7" s="899" t="s">
        <v>93</v>
      </c>
      <c r="B7" s="900">
        <f>(B9+B10+B11+B12+B13+B17+B18+B19+B20+B21+B22+B23+B24+B25+B26+B27+B28+B29+B32+B33+B34+B35+B36+B37)</f>
        <v>967343</v>
      </c>
      <c r="C7" s="900">
        <f>(C9+C10+C11+C12+C13+C17+C18+C19+C20+C21+C22+C23+C24+C25+C26+C27+C28+C29+C32+C33+C34+C35+C36+C37)</f>
        <v>187691.01999999996</v>
      </c>
      <c r="D7" s="901">
        <f>(C7/B7)*1000</f>
        <v>194.02737188360277</v>
      </c>
      <c r="E7" s="900">
        <f>(E9+E10+E11+E12+E13+E17+E18+E19+E20+E21+E22+E23+E24+E25+E26+E27+E28+E29+E32+E33+E34+E35+E36+E37)</f>
        <v>1003406</v>
      </c>
      <c r="F7" s="900">
        <f>(F9+F10+F11+F12+F13+F17+F18+F19+F20+F21+F22+F23+F24+F25+F26+F27+F28+F29+F32+F33+F34+F35+F36+F37)</f>
        <v>191229.12867322637</v>
      </c>
      <c r="G7" s="901">
        <f>(F7/E7)*1000</f>
        <v>190.58001314844279</v>
      </c>
      <c r="I7" s="145"/>
      <c r="J7" s="145"/>
    </row>
    <row r="8" spans="1:12" ht="3" customHeight="1" x14ac:dyDescent="0.15">
      <c r="B8" s="888"/>
      <c r="C8" s="888"/>
      <c r="D8" s="893"/>
      <c r="E8" s="888"/>
      <c r="F8" s="888"/>
      <c r="G8" s="893"/>
    </row>
    <row r="9" spans="1:12" ht="15.95" customHeight="1" x14ac:dyDescent="0.15">
      <c r="A9" s="141" t="s">
        <v>19</v>
      </c>
      <c r="B9" s="888">
        <v>1607</v>
      </c>
      <c r="C9" s="888">
        <v>360.37</v>
      </c>
      <c r="D9" s="893">
        <f t="shared" ref="D9:D33" si="0">(C9/B9)*1000</f>
        <v>224.25015556938394</v>
      </c>
      <c r="E9" s="888">
        <v>1604</v>
      </c>
      <c r="F9" s="888">
        <v>284.45624999999995</v>
      </c>
      <c r="G9" s="893">
        <f t="shared" ref="G9:G33" si="1">(F9/E9)*1000</f>
        <v>177.34180174563588</v>
      </c>
      <c r="I9" s="145"/>
      <c r="J9" s="145"/>
      <c r="L9" s="145"/>
    </row>
    <row r="10" spans="1:12" ht="15.95" customHeight="1" x14ac:dyDescent="0.15">
      <c r="A10" s="141" t="s">
        <v>20</v>
      </c>
      <c r="B10" s="888">
        <v>26089</v>
      </c>
      <c r="C10" s="888">
        <v>5068.027</v>
      </c>
      <c r="D10" s="893">
        <f t="shared" si="0"/>
        <v>194.25915136647629</v>
      </c>
      <c r="E10" s="888">
        <v>45368</v>
      </c>
      <c r="F10" s="888">
        <v>8368.9054999999989</v>
      </c>
      <c r="G10" s="893">
        <f t="shared" si="1"/>
        <v>184.46714644683476</v>
      </c>
      <c r="I10" s="145"/>
      <c r="J10" s="145"/>
      <c r="L10" s="145"/>
    </row>
    <row r="11" spans="1:12" ht="15.95" customHeight="1" x14ac:dyDescent="0.15">
      <c r="A11" s="141" t="s">
        <v>21</v>
      </c>
      <c r="B11" s="888">
        <v>35334</v>
      </c>
      <c r="C11" s="888">
        <v>5268.5150000000003</v>
      </c>
      <c r="D11" s="893">
        <f t="shared" si="0"/>
        <v>149.1061017716647</v>
      </c>
      <c r="E11" s="888">
        <v>48537</v>
      </c>
      <c r="F11" s="888">
        <v>7156.1487499999994</v>
      </c>
      <c r="G11" s="893">
        <f t="shared" si="1"/>
        <v>147.43698106599086</v>
      </c>
      <c r="I11" s="145"/>
      <c r="J11" s="145"/>
      <c r="L11" s="145"/>
    </row>
    <row r="12" spans="1:12" ht="15.95" customHeight="1" x14ac:dyDescent="0.15">
      <c r="A12" s="135" t="s">
        <v>22</v>
      </c>
      <c r="B12" s="888">
        <v>46602</v>
      </c>
      <c r="C12" s="888">
        <v>8409.3089999999993</v>
      </c>
      <c r="D12" s="893">
        <f t="shared" si="0"/>
        <v>180.44953006308739</v>
      </c>
      <c r="E12" s="888">
        <v>48667</v>
      </c>
      <c r="F12" s="888">
        <v>8878.0807000000004</v>
      </c>
      <c r="G12" s="893">
        <f t="shared" si="1"/>
        <v>182.4250662666694</v>
      </c>
      <c r="I12" s="145"/>
      <c r="J12" s="145"/>
      <c r="L12" s="145"/>
    </row>
    <row r="13" spans="1:12" ht="15.95" customHeight="1" x14ac:dyDescent="0.15">
      <c r="A13" s="135" t="s">
        <v>23</v>
      </c>
      <c r="B13" s="888">
        <v>38902</v>
      </c>
      <c r="C13" s="888">
        <v>7098.3410000000003</v>
      </c>
      <c r="D13" s="893">
        <f t="shared" si="0"/>
        <v>182.46725104107759</v>
      </c>
      <c r="E13" s="888">
        <v>38454</v>
      </c>
      <c r="F13" s="888">
        <v>7020.5439889843738</v>
      </c>
      <c r="G13" s="893">
        <f t="shared" si="1"/>
        <v>182.56992741936793</v>
      </c>
      <c r="I13" s="145"/>
      <c r="J13" s="145"/>
      <c r="L13" s="145"/>
    </row>
    <row r="14" spans="1:12" ht="15.95" customHeight="1" x14ac:dyDescent="0.15">
      <c r="A14" s="140" t="s">
        <v>24</v>
      </c>
      <c r="B14" s="888">
        <v>13002</v>
      </c>
      <c r="C14" s="888">
        <v>3024.538</v>
      </c>
      <c r="D14" s="893">
        <f t="shared" si="0"/>
        <v>232.62098138747885</v>
      </c>
      <c r="E14" s="888">
        <v>13623</v>
      </c>
      <c r="F14" s="888">
        <v>3197.9014999999999</v>
      </c>
      <c r="G14" s="893">
        <f t="shared" si="1"/>
        <v>234.74282463480878</v>
      </c>
      <c r="I14" s="145"/>
      <c r="J14" s="145"/>
      <c r="L14" s="145"/>
    </row>
    <row r="15" spans="1:12" ht="15.95" customHeight="1" x14ac:dyDescent="0.15">
      <c r="A15" s="140" t="s">
        <v>25</v>
      </c>
      <c r="B15" s="888">
        <v>11118</v>
      </c>
      <c r="C15" s="888">
        <v>1767.518</v>
      </c>
      <c r="D15" s="893">
        <f t="shared" si="0"/>
        <v>158.97805360676381</v>
      </c>
      <c r="E15" s="888">
        <v>11301</v>
      </c>
      <c r="F15" s="888">
        <v>1681.0566640624997</v>
      </c>
      <c r="G15" s="893">
        <f t="shared" si="1"/>
        <v>148.75291249115119</v>
      </c>
      <c r="I15" s="145"/>
      <c r="J15" s="145"/>
      <c r="L15" s="145"/>
    </row>
    <row r="16" spans="1:12" ht="15.95" customHeight="1" x14ac:dyDescent="0.15">
      <c r="A16" s="140" t="s">
        <v>26</v>
      </c>
      <c r="B16" s="888">
        <v>14782</v>
      </c>
      <c r="C16" s="888">
        <v>2306.2849999999999</v>
      </c>
      <c r="D16" s="893">
        <f t="shared" si="0"/>
        <v>156.01982140441075</v>
      </c>
      <c r="E16" s="888">
        <v>13530</v>
      </c>
      <c r="F16" s="888">
        <v>2141.5858249218745</v>
      </c>
      <c r="G16" s="893">
        <f t="shared" si="1"/>
        <v>158.28424426621393</v>
      </c>
      <c r="I16" s="145"/>
      <c r="J16" s="145"/>
      <c r="L16" s="145"/>
    </row>
    <row r="17" spans="1:12" ht="15.95" customHeight="1" x14ac:dyDescent="0.15">
      <c r="A17" s="141" t="s">
        <v>27</v>
      </c>
      <c r="B17" s="888">
        <v>16605</v>
      </c>
      <c r="C17" s="888">
        <v>1999.598</v>
      </c>
      <c r="D17" s="893">
        <f t="shared" si="0"/>
        <v>120.42143932550437</v>
      </c>
      <c r="E17" s="888">
        <v>19587</v>
      </c>
      <c r="F17" s="888">
        <v>2395.0369414062498</v>
      </c>
      <c r="G17" s="893">
        <f t="shared" si="1"/>
        <v>122.27686431848929</v>
      </c>
      <c r="I17" s="145"/>
      <c r="J17" s="145"/>
      <c r="L17" s="145"/>
    </row>
    <row r="18" spans="1:12" ht="15.95" customHeight="1" x14ac:dyDescent="0.15">
      <c r="A18" s="135" t="s">
        <v>28</v>
      </c>
      <c r="B18" s="888">
        <v>29373</v>
      </c>
      <c r="C18" s="888">
        <v>3770.1759999999999</v>
      </c>
      <c r="D18" s="893">
        <f t="shared" si="0"/>
        <v>128.35515609573417</v>
      </c>
      <c r="E18" s="888">
        <v>31714</v>
      </c>
      <c r="F18" s="888">
        <v>4121.920339450644</v>
      </c>
      <c r="G18" s="893">
        <f t="shared" si="1"/>
        <v>129.97163206945336</v>
      </c>
      <c r="I18" s="145"/>
      <c r="J18" s="145"/>
      <c r="L18" s="145"/>
    </row>
    <row r="19" spans="1:12" ht="15.95" customHeight="1" x14ac:dyDescent="0.15">
      <c r="A19" s="135" t="s">
        <v>29</v>
      </c>
      <c r="B19" s="888">
        <v>351333</v>
      </c>
      <c r="C19" s="888">
        <v>84369.808000000005</v>
      </c>
      <c r="D19" s="893">
        <f t="shared" si="0"/>
        <v>240.14199633965501</v>
      </c>
      <c r="E19" s="888">
        <v>335152</v>
      </c>
      <c r="F19" s="888">
        <v>81490.250669921865</v>
      </c>
      <c r="G19" s="893">
        <f t="shared" si="1"/>
        <v>243.14415748651916</v>
      </c>
      <c r="I19" s="145"/>
      <c r="J19" s="145"/>
      <c r="L19" s="145"/>
    </row>
    <row r="20" spans="1:12" ht="15.95" customHeight="1" x14ac:dyDescent="0.15">
      <c r="A20" s="141" t="s">
        <v>30</v>
      </c>
      <c r="B20" s="888">
        <v>19862</v>
      </c>
      <c r="C20" s="888">
        <v>3283.2150000000001</v>
      </c>
      <c r="D20" s="893">
        <f t="shared" si="0"/>
        <v>165.30132917128185</v>
      </c>
      <c r="E20" s="888">
        <v>24481</v>
      </c>
      <c r="F20" s="888">
        <v>3461.5672426429164</v>
      </c>
      <c r="G20" s="893">
        <f t="shared" si="1"/>
        <v>141.39811456406667</v>
      </c>
      <c r="I20" s="145"/>
      <c r="J20" s="145"/>
      <c r="L20" s="145"/>
    </row>
    <row r="21" spans="1:12" ht="15.95" customHeight="1" x14ac:dyDescent="0.15">
      <c r="A21" s="141" t="s">
        <v>31</v>
      </c>
      <c r="B21" s="888">
        <v>20132</v>
      </c>
      <c r="C21" s="888">
        <v>2926.335</v>
      </c>
      <c r="D21" s="893">
        <f t="shared" si="0"/>
        <v>145.35739121796146</v>
      </c>
      <c r="E21" s="888">
        <v>21150</v>
      </c>
      <c r="F21" s="888">
        <v>3323.4229700000001</v>
      </c>
      <c r="G21" s="893">
        <f t="shared" si="1"/>
        <v>157.1358378250591</v>
      </c>
      <c r="I21" s="145"/>
      <c r="J21" s="145"/>
      <c r="L21" s="145"/>
    </row>
    <row r="22" spans="1:12" ht="15.95" customHeight="1" x14ac:dyDescent="0.15">
      <c r="A22" s="141" t="s">
        <v>32</v>
      </c>
      <c r="B22" s="888">
        <v>5380</v>
      </c>
      <c r="C22" s="888">
        <v>1079.7049999999999</v>
      </c>
      <c r="D22" s="893">
        <f t="shared" si="0"/>
        <v>200.68866171003717</v>
      </c>
      <c r="E22" s="888">
        <v>6621</v>
      </c>
      <c r="F22" s="888">
        <v>1199.4936367187499</v>
      </c>
      <c r="G22" s="893">
        <f t="shared" si="1"/>
        <v>181.16502593547045</v>
      </c>
      <c r="I22" s="145"/>
      <c r="J22" s="145"/>
      <c r="L22" s="145"/>
    </row>
    <row r="23" spans="1:12" ht="15.95" customHeight="1" x14ac:dyDescent="0.15">
      <c r="A23" s="141" t="s">
        <v>33</v>
      </c>
      <c r="B23" s="888">
        <v>11182</v>
      </c>
      <c r="C23" s="888">
        <v>1852.4870000000001</v>
      </c>
      <c r="D23" s="893">
        <f t="shared" si="0"/>
        <v>165.6668753353604</v>
      </c>
      <c r="E23" s="888">
        <v>13474</v>
      </c>
      <c r="F23" s="888">
        <v>2340.6189999999997</v>
      </c>
      <c r="G23" s="893">
        <f t="shared" si="1"/>
        <v>173.71374499035178</v>
      </c>
      <c r="I23" s="145"/>
      <c r="J23" s="145"/>
      <c r="L23" s="145"/>
    </row>
    <row r="24" spans="1:12" ht="15.95" customHeight="1" x14ac:dyDescent="0.15">
      <c r="A24" s="141" t="s">
        <v>34</v>
      </c>
      <c r="B24" s="888">
        <v>994</v>
      </c>
      <c r="C24" s="888">
        <v>130.934</v>
      </c>
      <c r="D24" s="893">
        <f t="shared" si="0"/>
        <v>131.72434607645874</v>
      </c>
      <c r="E24" s="888">
        <v>1462</v>
      </c>
      <c r="F24" s="888">
        <v>194.45759082031253</v>
      </c>
      <c r="G24" s="893">
        <f t="shared" si="1"/>
        <v>133.00792805766932</v>
      </c>
      <c r="I24" s="145"/>
      <c r="J24" s="145"/>
      <c r="L24" s="145"/>
    </row>
    <row r="25" spans="1:12" ht="15.95" customHeight="1" x14ac:dyDescent="0.15">
      <c r="A25" s="135" t="s">
        <v>35</v>
      </c>
      <c r="B25" s="888">
        <v>124702</v>
      </c>
      <c r="C25" s="888">
        <v>22876.605</v>
      </c>
      <c r="D25" s="893">
        <f t="shared" si="0"/>
        <v>183.45018524161603</v>
      </c>
      <c r="E25" s="888">
        <v>115392</v>
      </c>
      <c r="F25" s="888">
        <v>20625.597542968761</v>
      </c>
      <c r="G25" s="893">
        <f t="shared" si="1"/>
        <v>178.74373910642643</v>
      </c>
      <c r="I25" s="145"/>
      <c r="J25" s="145"/>
      <c r="L25" s="145"/>
    </row>
    <row r="26" spans="1:12" ht="15.95" customHeight="1" x14ac:dyDescent="0.15">
      <c r="A26" s="141" t="s">
        <v>36</v>
      </c>
      <c r="B26" s="888">
        <v>8343</v>
      </c>
      <c r="C26" s="888">
        <v>1962.451</v>
      </c>
      <c r="D26" s="893">
        <f t="shared" si="0"/>
        <v>235.22126333453195</v>
      </c>
      <c r="E26" s="888">
        <v>8219</v>
      </c>
      <c r="F26" s="888">
        <v>1831.4189765624999</v>
      </c>
      <c r="G26" s="893">
        <f t="shared" si="1"/>
        <v>222.82747007695582</v>
      </c>
      <c r="I26" s="145"/>
      <c r="J26" s="145"/>
      <c r="L26" s="145"/>
    </row>
    <row r="27" spans="1:12" ht="15.95" customHeight="1" x14ac:dyDescent="0.15">
      <c r="A27" s="141" t="s">
        <v>37</v>
      </c>
      <c r="B27" s="888">
        <v>13446</v>
      </c>
      <c r="C27" s="888">
        <v>2945.402</v>
      </c>
      <c r="D27" s="893">
        <f t="shared" si="0"/>
        <v>219.05414249590956</v>
      </c>
      <c r="E27" s="888">
        <v>12610</v>
      </c>
      <c r="F27" s="888">
        <v>2725.1808593750002</v>
      </c>
      <c r="G27" s="893">
        <f t="shared" si="1"/>
        <v>216.11267719072166</v>
      </c>
      <c r="I27" s="145"/>
      <c r="J27" s="145"/>
      <c r="L27" s="145"/>
    </row>
    <row r="28" spans="1:12" ht="15.95" customHeight="1" x14ac:dyDescent="0.15">
      <c r="A28" s="141" t="s">
        <v>38</v>
      </c>
      <c r="B28" s="888">
        <v>38707</v>
      </c>
      <c r="C28" s="888">
        <v>5890.95</v>
      </c>
      <c r="D28" s="893">
        <f t="shared" si="0"/>
        <v>152.19340171028495</v>
      </c>
      <c r="E28" s="888">
        <v>41140</v>
      </c>
      <c r="F28" s="888">
        <v>5946.072000000001</v>
      </c>
      <c r="G28" s="893">
        <f t="shared" si="1"/>
        <v>144.53262032085564</v>
      </c>
      <c r="I28" s="145"/>
      <c r="J28" s="145"/>
      <c r="L28" s="145"/>
    </row>
    <row r="29" spans="1:12" ht="15.95" customHeight="1" x14ac:dyDescent="0.15">
      <c r="A29" s="135" t="s">
        <v>39</v>
      </c>
      <c r="B29" s="888">
        <v>16985</v>
      </c>
      <c r="C29" s="888">
        <v>1973.164</v>
      </c>
      <c r="D29" s="893">
        <f t="shared" si="0"/>
        <v>116.17097438916691</v>
      </c>
      <c r="E29" s="888">
        <v>15053</v>
      </c>
      <c r="F29" s="888">
        <v>1724.9839843750001</v>
      </c>
      <c r="G29" s="893">
        <f t="shared" si="1"/>
        <v>114.5940333737461</v>
      </c>
      <c r="I29" s="145"/>
      <c r="J29" s="145"/>
      <c r="L29" s="145"/>
    </row>
    <row r="30" spans="1:12" ht="15.95" customHeight="1" x14ac:dyDescent="0.15">
      <c r="A30" s="140" t="s">
        <v>40</v>
      </c>
      <c r="B30" s="888">
        <v>7805</v>
      </c>
      <c r="C30" s="888">
        <v>896.553</v>
      </c>
      <c r="D30" s="893">
        <f t="shared" si="0"/>
        <v>114.86905829596412</v>
      </c>
      <c r="E30" s="888">
        <v>6795</v>
      </c>
      <c r="F30" s="888">
        <v>776.24636914062501</v>
      </c>
      <c r="G30" s="893">
        <f t="shared" si="1"/>
        <v>114.23787625321928</v>
      </c>
      <c r="I30" s="145"/>
      <c r="J30" s="145"/>
      <c r="L30" s="145"/>
    </row>
    <row r="31" spans="1:12" ht="15.95" customHeight="1" x14ac:dyDescent="0.15">
      <c r="A31" s="140" t="s">
        <v>41</v>
      </c>
      <c r="B31" s="888">
        <v>9180</v>
      </c>
      <c r="C31" s="888">
        <v>1076.6110000000001</v>
      </c>
      <c r="D31" s="893">
        <f t="shared" si="0"/>
        <v>117.27788671023966</v>
      </c>
      <c r="E31" s="888">
        <v>8258</v>
      </c>
      <c r="F31" s="888">
        <v>948.73761523437508</v>
      </c>
      <c r="G31" s="893">
        <f t="shared" si="1"/>
        <v>114.88709315020284</v>
      </c>
      <c r="I31" s="145"/>
      <c r="J31" s="145"/>
      <c r="L31" s="145"/>
    </row>
    <row r="32" spans="1:12" ht="15.95" customHeight="1" x14ac:dyDescent="0.15">
      <c r="A32" s="141" t="s">
        <v>42</v>
      </c>
      <c r="B32" s="888">
        <v>74995</v>
      </c>
      <c r="C32" s="888">
        <v>13282.465</v>
      </c>
      <c r="D32" s="893">
        <f t="shared" si="0"/>
        <v>177.1113407560504</v>
      </c>
      <c r="E32" s="888">
        <v>81447</v>
      </c>
      <c r="F32" s="888">
        <v>14388.142</v>
      </c>
      <c r="G32" s="893">
        <f t="shared" si="1"/>
        <v>176.6565005463676</v>
      </c>
      <c r="I32" s="145"/>
      <c r="J32" s="145"/>
      <c r="L32" s="145"/>
    </row>
    <row r="33" spans="1:12" ht="15.95" customHeight="1" x14ac:dyDescent="0.15">
      <c r="A33" s="141" t="s">
        <v>43</v>
      </c>
      <c r="B33" s="888">
        <v>32124</v>
      </c>
      <c r="C33" s="888">
        <v>4636.5209999999997</v>
      </c>
      <c r="D33" s="893">
        <f t="shared" si="0"/>
        <v>144.3319947702652</v>
      </c>
      <c r="E33" s="888">
        <v>34212</v>
      </c>
      <c r="F33" s="888">
        <v>4626.5249999999996</v>
      </c>
      <c r="G33" s="893">
        <f t="shared" si="1"/>
        <v>135.23105927744649</v>
      </c>
      <c r="I33" s="145"/>
      <c r="J33" s="145"/>
      <c r="L33" s="145"/>
    </row>
    <row r="34" spans="1:12" ht="15.95" customHeight="1" x14ac:dyDescent="0.15">
      <c r="A34" s="135" t="s">
        <v>44</v>
      </c>
      <c r="B34" s="888">
        <v>19611</v>
      </c>
      <c r="C34" s="888">
        <v>2898.1689999999999</v>
      </c>
      <c r="D34" s="893">
        <f>(C34/B34)*1000</f>
        <v>147.78282596501964</v>
      </c>
      <c r="E34" s="888">
        <v>25980</v>
      </c>
      <c r="F34" s="888">
        <v>3646.4605299999998</v>
      </c>
      <c r="G34" s="893">
        <f>(F34/E34)*1000</f>
        <v>140.35644842186295</v>
      </c>
      <c r="I34" s="145"/>
      <c r="J34" s="145"/>
      <c r="L34" s="145"/>
    </row>
    <row r="35" spans="1:12" ht="15.95" customHeight="1" x14ac:dyDescent="0.15">
      <c r="A35" s="135" t="s">
        <v>45</v>
      </c>
      <c r="B35" s="888">
        <v>11653</v>
      </c>
      <c r="C35" s="888">
        <v>1817.7919999999999</v>
      </c>
      <c r="D35" s="893">
        <f>(C35/B35)*1000</f>
        <v>155.99347807431562</v>
      </c>
      <c r="E35" s="888">
        <v>10955</v>
      </c>
      <c r="F35" s="888">
        <v>1795.3309999999999</v>
      </c>
      <c r="G35" s="893">
        <f>(F35/E35)*1000</f>
        <v>163.88233683249655</v>
      </c>
      <c r="I35" s="145"/>
      <c r="J35" s="145"/>
      <c r="L35" s="145"/>
    </row>
    <row r="36" spans="1:12" ht="15.95" customHeight="1" x14ac:dyDescent="0.15">
      <c r="A36" s="135" t="s">
        <v>46</v>
      </c>
      <c r="B36" s="888">
        <v>9032</v>
      </c>
      <c r="C36" s="888">
        <v>1546.9570000000001</v>
      </c>
      <c r="D36" s="893">
        <f>(C36/B36)*1000</f>
        <v>171.2751328609389</v>
      </c>
      <c r="E36" s="888">
        <v>7738</v>
      </c>
      <c r="F36" s="888">
        <v>1389.5531999999998</v>
      </c>
      <c r="G36" s="893">
        <f>(F36/E36)*1000</f>
        <v>179.57523907986558</v>
      </c>
      <c r="I36" s="145"/>
      <c r="J36" s="145"/>
      <c r="L36" s="145"/>
    </row>
    <row r="37" spans="1:12" ht="15.95" customHeight="1" thickBot="1" x14ac:dyDescent="0.2">
      <c r="A37" s="146" t="s">
        <v>47</v>
      </c>
      <c r="B37" s="261">
        <v>14350</v>
      </c>
      <c r="C37" s="261">
        <v>2243.7240000000002</v>
      </c>
      <c r="D37" s="894">
        <f>C37/B37*1000</f>
        <v>156.35707317073172</v>
      </c>
      <c r="E37" s="261">
        <v>14389</v>
      </c>
      <c r="F37" s="261">
        <v>2294.96</v>
      </c>
      <c r="G37" s="894">
        <f>F37/E37*1000</f>
        <v>159.49405796094237</v>
      </c>
      <c r="I37" s="145"/>
      <c r="J37" s="145"/>
      <c r="L37" s="145"/>
    </row>
    <row r="38" spans="1:12" ht="9" customHeight="1" x14ac:dyDescent="0.15">
      <c r="A38" s="468" t="s">
        <v>350</v>
      </c>
      <c r="B38" s="496"/>
      <c r="C38" s="496"/>
      <c r="D38" s="496"/>
      <c r="E38" s="496"/>
      <c r="F38" s="242"/>
      <c r="G38" s="262"/>
      <c r="H38" s="242"/>
      <c r="I38" s="256"/>
    </row>
    <row r="39" spans="1:12" ht="9" customHeight="1" x14ac:dyDescent="0.15">
      <c r="A39" s="468" t="s">
        <v>321</v>
      </c>
      <c r="B39" s="496"/>
      <c r="C39" s="496"/>
      <c r="D39" s="496"/>
      <c r="E39" s="496"/>
      <c r="F39" s="242"/>
      <c r="G39" s="242"/>
      <c r="H39" s="242"/>
      <c r="I39" s="256"/>
    </row>
    <row r="40" spans="1:12" ht="9" customHeight="1" x14ac:dyDescent="0.15">
      <c r="A40" s="470" t="s">
        <v>320</v>
      </c>
      <c r="B40" s="496"/>
      <c r="C40" s="496"/>
      <c r="D40" s="496"/>
      <c r="E40" s="496"/>
      <c r="F40" s="242"/>
      <c r="G40" s="242"/>
      <c r="H40" s="242"/>
      <c r="I40" s="256"/>
    </row>
    <row r="41" spans="1:12" ht="13.35" customHeight="1" x14ac:dyDescent="0.15">
      <c r="A41" s="11"/>
      <c r="B41" s="126"/>
      <c r="C41" s="126"/>
      <c r="D41" s="126"/>
      <c r="E41" s="126"/>
      <c r="F41" s="126"/>
      <c r="G41" s="126"/>
      <c r="H41" s="126"/>
    </row>
    <row r="42" spans="1:12" ht="13.35" customHeight="1" x14ac:dyDescent="0.15">
      <c r="A42" s="70"/>
      <c r="B42" s="126"/>
      <c r="C42" s="126"/>
      <c r="D42" s="126"/>
      <c r="E42" s="126"/>
      <c r="F42" s="126"/>
      <c r="G42" s="126"/>
      <c r="H42" s="126"/>
    </row>
    <row r="43" spans="1:12" ht="13.35" customHeight="1" x14ac:dyDescent="0.15">
      <c r="A43" s="70"/>
      <c r="B43" s="126"/>
      <c r="C43" s="126"/>
      <c r="D43" s="126"/>
      <c r="E43" s="126"/>
      <c r="F43" s="126"/>
      <c r="G43" s="126"/>
      <c r="H43" s="126"/>
    </row>
    <row r="44" spans="1:12" ht="13.35" customHeight="1" x14ac:dyDescent="0.15">
      <c r="A44" s="22"/>
      <c r="B44" s="126"/>
      <c r="C44" s="126"/>
      <c r="D44" s="126"/>
      <c r="E44" s="126"/>
      <c r="F44" s="126"/>
      <c r="G44" s="126"/>
      <c r="H44" s="126"/>
    </row>
    <row r="45" spans="1:12" ht="13.35" customHeight="1" x14ac:dyDescent="0.15">
      <c r="A45" s="30"/>
      <c r="B45" s="126"/>
      <c r="C45" s="126"/>
      <c r="D45" s="126"/>
      <c r="E45" s="126"/>
      <c r="F45" s="126"/>
      <c r="G45" s="126"/>
      <c r="H45" s="126"/>
    </row>
    <row r="46" spans="1:12" ht="13.35" customHeight="1" x14ac:dyDescent="0.15">
      <c r="A46" s="22"/>
      <c r="B46" s="126"/>
      <c r="C46" s="126"/>
      <c r="D46" s="126"/>
      <c r="E46" s="126"/>
      <c r="F46" s="126"/>
      <c r="G46" s="126"/>
      <c r="H46" s="126"/>
    </row>
    <row r="47" spans="1:12" ht="13.35" customHeight="1" x14ac:dyDescent="0.15">
      <c r="A47" s="70"/>
      <c r="B47" s="126"/>
      <c r="C47" s="126"/>
      <c r="D47" s="126"/>
      <c r="E47" s="126"/>
      <c r="F47" s="126"/>
      <c r="G47" s="126"/>
      <c r="H47" s="126"/>
    </row>
    <row r="48" spans="1:12" ht="13.35" customHeight="1" x14ac:dyDescent="0.15">
      <c r="A48" s="70"/>
      <c r="B48" s="126"/>
      <c r="C48" s="126"/>
      <c r="D48" s="126"/>
      <c r="E48" s="126"/>
      <c r="F48" s="126"/>
      <c r="G48" s="126"/>
      <c r="H48" s="126"/>
    </row>
  </sheetData>
  <mergeCells count="3">
    <mergeCell ref="B5:D5"/>
    <mergeCell ref="E5:G5"/>
    <mergeCell ref="A5:A6"/>
  </mergeCells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  <ignoredErrors>
    <ignoredError sqref="G7" evalError="1"/>
    <ignoredError sqref="D7" formula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transitionEvaluation="1" codeName="Hoja92">
    <tabColor theme="9" tint="0.59999389629810485"/>
  </sheetPr>
  <dimension ref="A1:DW55"/>
  <sheetViews>
    <sheetView showGridLines="0" topLeftCell="A13" zoomScaleNormal="100" workbookViewId="0">
      <selection activeCell="A41" sqref="A41:XFD42"/>
    </sheetView>
  </sheetViews>
  <sheetFormatPr baseColWidth="10" defaultColWidth="7" defaultRowHeight="13.35" customHeight="1" x14ac:dyDescent="0.15"/>
  <cols>
    <col min="1" max="1" width="16" style="11" customWidth="1"/>
    <col min="2" max="2" width="9.625" style="11" customWidth="1"/>
    <col min="3" max="14" width="9.25" style="11" customWidth="1"/>
    <col min="15" max="15" width="16" style="11" customWidth="1"/>
    <col min="16" max="16" width="9.625" style="11" customWidth="1"/>
    <col min="17" max="28" width="9.25" style="11" customWidth="1"/>
    <col min="29" max="29" width="13.625" style="11" customWidth="1"/>
    <col min="30" max="30" width="9.625" style="11" customWidth="1"/>
    <col min="31" max="42" width="9.25" style="11" customWidth="1"/>
    <col min="43" max="43" width="16" style="11" customWidth="1"/>
    <col min="44" max="44" width="9.625" style="11" customWidth="1"/>
    <col min="45" max="56" width="9.25" style="11" customWidth="1"/>
    <col min="57" max="57" width="16" style="11" customWidth="1"/>
    <col min="58" max="58" width="9.625" style="11" customWidth="1"/>
    <col min="59" max="70" width="9.25" style="11" customWidth="1"/>
    <col min="71" max="71" width="13.375" style="11" customWidth="1"/>
    <col min="72" max="72" width="9.625" style="11" customWidth="1"/>
    <col min="73" max="84" width="9.25" style="11" customWidth="1"/>
    <col min="85" max="85" width="16" style="11" customWidth="1"/>
    <col min="86" max="86" width="9.625" style="11" customWidth="1"/>
    <col min="87" max="98" width="9.25" style="11" customWidth="1"/>
    <col min="99" max="99" width="16" style="11" customWidth="1"/>
    <col min="100" max="100" width="9.625" style="11" customWidth="1"/>
    <col min="101" max="112" width="9.25" style="11" customWidth="1"/>
    <col min="113" max="113" width="16" style="11" customWidth="1"/>
    <col min="114" max="114" width="9.625" style="11" customWidth="1"/>
    <col min="115" max="126" width="9.25" style="11" customWidth="1"/>
    <col min="127" max="16384" width="7" style="11"/>
  </cols>
  <sheetData>
    <row r="1" spans="1:126" ht="13.35" customHeight="1" x14ac:dyDescent="0.15"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DI1" s="57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</row>
    <row r="2" spans="1:126" s="266" customFormat="1" ht="15" customHeight="1" x14ac:dyDescent="0.25">
      <c r="A2" s="265" t="s">
        <v>586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996" t="s">
        <v>587</v>
      </c>
      <c r="P2" s="996"/>
      <c r="Q2" s="996"/>
      <c r="R2" s="996"/>
      <c r="S2" s="996"/>
      <c r="T2" s="996"/>
      <c r="U2" s="996"/>
      <c r="V2" s="996"/>
      <c r="W2" s="996"/>
      <c r="X2" s="996"/>
      <c r="Y2" s="996"/>
      <c r="Z2" s="996"/>
      <c r="AA2" s="996"/>
      <c r="AB2" s="996"/>
      <c r="AC2" s="265" t="s">
        <v>588</v>
      </c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5"/>
      <c r="AP2" s="265"/>
      <c r="AQ2" s="265" t="s">
        <v>589</v>
      </c>
      <c r="AR2" s="265"/>
      <c r="AS2" s="265"/>
      <c r="AT2" s="265"/>
      <c r="AU2" s="265"/>
      <c r="AV2" s="265"/>
      <c r="AW2" s="265"/>
      <c r="AX2" s="265"/>
      <c r="AY2" s="265"/>
      <c r="AZ2" s="265"/>
      <c r="BA2" s="265"/>
      <c r="BB2" s="265"/>
      <c r="BC2" s="265"/>
      <c r="BD2" s="265"/>
      <c r="BE2" s="265" t="s">
        <v>590</v>
      </c>
      <c r="BF2" s="265"/>
      <c r="BG2" s="265"/>
      <c r="BH2" s="265"/>
      <c r="BI2" s="265"/>
      <c r="BJ2" s="265"/>
      <c r="BK2" s="265"/>
      <c r="BL2" s="265"/>
      <c r="BM2" s="265"/>
      <c r="BN2" s="265"/>
      <c r="BO2" s="265"/>
      <c r="BP2" s="265"/>
      <c r="BQ2" s="265"/>
      <c r="BR2" s="265"/>
      <c r="BS2" s="265" t="s">
        <v>591</v>
      </c>
      <c r="BT2" s="265"/>
      <c r="BU2" s="265"/>
      <c r="BV2" s="265"/>
      <c r="BW2" s="265"/>
      <c r="BX2" s="265"/>
      <c r="BY2" s="265"/>
      <c r="BZ2" s="265"/>
      <c r="CA2" s="265"/>
      <c r="CB2" s="265"/>
      <c r="CC2" s="265"/>
      <c r="CD2" s="265"/>
      <c r="CE2" s="265"/>
      <c r="CF2" s="265"/>
      <c r="CG2" s="923" t="s">
        <v>592</v>
      </c>
      <c r="CH2" s="265"/>
      <c r="CI2" s="265"/>
      <c r="CJ2" s="265"/>
      <c r="CK2" s="265"/>
      <c r="CL2" s="265"/>
      <c r="CM2" s="265"/>
      <c r="CN2" s="265"/>
      <c r="CO2" s="265"/>
      <c r="CP2" s="265"/>
      <c r="CQ2" s="265"/>
      <c r="CR2" s="265"/>
      <c r="CS2" s="265"/>
      <c r="CT2" s="265"/>
      <c r="CU2" s="265" t="s">
        <v>593</v>
      </c>
      <c r="CV2" s="265"/>
      <c r="CW2" s="265"/>
      <c r="CX2" s="265"/>
      <c r="CY2" s="265"/>
      <c r="CZ2" s="265"/>
      <c r="DA2" s="265"/>
      <c r="DB2" s="265"/>
      <c r="DC2" s="265"/>
      <c r="DD2" s="265"/>
      <c r="DE2" s="265"/>
      <c r="DF2" s="265"/>
      <c r="DG2" s="265"/>
      <c r="DH2" s="265"/>
      <c r="DI2" s="265" t="s">
        <v>594</v>
      </c>
      <c r="DJ2" s="265"/>
      <c r="DK2" s="265"/>
      <c r="DL2" s="265"/>
      <c r="DM2" s="265"/>
      <c r="DN2" s="265"/>
      <c r="DO2" s="265"/>
      <c r="DP2" s="265"/>
      <c r="DQ2" s="265"/>
      <c r="DR2" s="265"/>
      <c r="DS2" s="265"/>
      <c r="DT2" s="265"/>
      <c r="DU2" s="265"/>
      <c r="DV2" s="265"/>
    </row>
    <row r="3" spans="1:126" s="268" customFormat="1" ht="13.35" customHeight="1" x14ac:dyDescent="0.15">
      <c r="A3" s="267" t="s">
        <v>219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997" t="s">
        <v>218</v>
      </c>
      <c r="P3" s="997"/>
      <c r="Q3" s="997"/>
      <c r="R3" s="997"/>
      <c r="S3" s="997"/>
      <c r="T3" s="997"/>
      <c r="U3" s="997"/>
      <c r="V3" s="997"/>
      <c r="W3" s="997"/>
      <c r="X3" s="997"/>
      <c r="Y3" s="997"/>
      <c r="Z3" s="997"/>
      <c r="AA3" s="997"/>
      <c r="AB3" s="997"/>
      <c r="AC3" s="267" t="s">
        <v>371</v>
      </c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267"/>
      <c r="AQ3" s="267" t="s">
        <v>219</v>
      </c>
      <c r="AR3" s="267"/>
      <c r="AS3" s="267"/>
      <c r="AT3" s="267"/>
      <c r="AU3" s="267"/>
      <c r="AV3" s="267"/>
      <c r="AW3" s="267"/>
      <c r="AX3" s="267"/>
      <c r="AY3" s="267"/>
      <c r="AZ3" s="267"/>
      <c r="BA3" s="267"/>
      <c r="BB3" s="267"/>
      <c r="BC3" s="267"/>
      <c r="BD3" s="267"/>
      <c r="BE3" s="267" t="s">
        <v>218</v>
      </c>
      <c r="BF3" s="267"/>
      <c r="BG3" s="267"/>
      <c r="BH3" s="267"/>
      <c r="BI3" s="267"/>
      <c r="BJ3" s="267"/>
      <c r="BK3" s="267"/>
      <c r="BL3" s="267"/>
      <c r="BM3" s="267"/>
      <c r="BN3" s="267"/>
      <c r="BO3" s="267"/>
      <c r="BP3" s="267"/>
      <c r="BQ3" s="267"/>
      <c r="BR3" s="267"/>
      <c r="BS3" s="267" t="s">
        <v>371</v>
      </c>
      <c r="BT3" s="267"/>
      <c r="BU3" s="267"/>
      <c r="BV3" s="267"/>
      <c r="BW3" s="267"/>
      <c r="BX3" s="267"/>
      <c r="BY3" s="267"/>
      <c r="BZ3" s="267"/>
      <c r="CA3" s="267"/>
      <c r="CB3" s="267"/>
      <c r="CC3" s="267"/>
      <c r="CD3" s="267"/>
      <c r="CE3" s="267"/>
      <c r="CF3" s="267"/>
      <c r="CG3" s="267" t="s">
        <v>219</v>
      </c>
      <c r="CH3" s="267"/>
      <c r="CI3" s="267"/>
      <c r="CJ3" s="267"/>
      <c r="CK3" s="267"/>
      <c r="CL3" s="267"/>
      <c r="CM3" s="267"/>
      <c r="CN3" s="267"/>
      <c r="CO3" s="267"/>
      <c r="CP3" s="267"/>
      <c r="CQ3" s="267"/>
      <c r="CR3" s="267"/>
      <c r="CS3" s="267"/>
      <c r="CT3" s="267"/>
      <c r="CU3" s="267" t="s">
        <v>324</v>
      </c>
      <c r="CV3" s="267"/>
      <c r="CW3" s="267"/>
      <c r="CX3" s="267"/>
      <c r="CY3" s="267"/>
      <c r="CZ3" s="267"/>
      <c r="DA3" s="267"/>
      <c r="DB3" s="267"/>
      <c r="DC3" s="267"/>
      <c r="DD3" s="267"/>
      <c r="DE3" s="267"/>
      <c r="DF3" s="267"/>
      <c r="DG3" s="267"/>
      <c r="DH3" s="267"/>
      <c r="DI3" s="267" t="s">
        <v>371</v>
      </c>
      <c r="DJ3" s="267"/>
      <c r="DK3" s="267"/>
      <c r="DL3" s="267"/>
      <c r="DM3" s="267"/>
      <c r="DN3" s="267"/>
      <c r="DO3" s="267"/>
      <c r="DP3" s="267"/>
      <c r="DQ3" s="267"/>
      <c r="DR3" s="267"/>
      <c r="DS3" s="267"/>
      <c r="DT3" s="267"/>
      <c r="DU3" s="267"/>
      <c r="DV3" s="267"/>
    </row>
    <row r="4" spans="1:126" ht="4.3499999999999996" customHeight="1" thickBot="1" x14ac:dyDescent="0.2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998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3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3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3"/>
      <c r="DJ4" s="144"/>
      <c r="DK4" s="144"/>
      <c r="DL4" s="144"/>
      <c r="DM4" s="144"/>
      <c r="DN4" s="144"/>
      <c r="DO4" s="144"/>
      <c r="DP4" s="144"/>
      <c r="DQ4" s="144"/>
      <c r="DR4" s="144"/>
      <c r="DS4" s="144"/>
      <c r="DT4" s="144"/>
      <c r="DU4" s="144"/>
      <c r="DV4" s="144"/>
    </row>
    <row r="5" spans="1:126" s="25" customFormat="1" ht="18" customHeight="1" x14ac:dyDescent="0.15">
      <c r="A5" s="784" t="s">
        <v>16</v>
      </c>
      <c r="B5" s="785" t="s">
        <v>103</v>
      </c>
      <c r="C5" s="785" t="s">
        <v>53</v>
      </c>
      <c r="D5" s="785" t="s">
        <v>54</v>
      </c>
      <c r="E5" s="785" t="s">
        <v>55</v>
      </c>
      <c r="F5" s="785" t="s">
        <v>56</v>
      </c>
      <c r="G5" s="785" t="s">
        <v>57</v>
      </c>
      <c r="H5" s="785" t="s">
        <v>58</v>
      </c>
      <c r="I5" s="785" t="s">
        <v>59</v>
      </c>
      <c r="J5" s="785" t="s">
        <v>60</v>
      </c>
      <c r="K5" s="785" t="s">
        <v>61</v>
      </c>
      <c r="L5" s="785" t="s">
        <v>62</v>
      </c>
      <c r="M5" s="785" t="s">
        <v>63</v>
      </c>
      <c r="N5" s="785" t="s">
        <v>64</v>
      </c>
      <c r="O5" s="999" t="s">
        <v>16</v>
      </c>
      <c r="P5" s="1000" t="s">
        <v>103</v>
      </c>
      <c r="Q5" s="1000" t="s">
        <v>53</v>
      </c>
      <c r="R5" s="1000" t="s">
        <v>54</v>
      </c>
      <c r="S5" s="1000" t="s">
        <v>55</v>
      </c>
      <c r="T5" s="1000" t="s">
        <v>56</v>
      </c>
      <c r="U5" s="1000" t="s">
        <v>57</v>
      </c>
      <c r="V5" s="1000" t="s">
        <v>58</v>
      </c>
      <c r="W5" s="1000" t="s">
        <v>59</v>
      </c>
      <c r="X5" s="1000" t="s">
        <v>60</v>
      </c>
      <c r="Y5" s="1000" t="s">
        <v>61</v>
      </c>
      <c r="Z5" s="1000" t="s">
        <v>62</v>
      </c>
      <c r="AA5" s="1000" t="s">
        <v>63</v>
      </c>
      <c r="AB5" s="1000" t="s">
        <v>64</v>
      </c>
      <c r="AC5" s="784" t="s">
        <v>16</v>
      </c>
      <c r="AD5" s="785" t="s">
        <v>103</v>
      </c>
      <c r="AE5" s="785" t="s">
        <v>53</v>
      </c>
      <c r="AF5" s="785" t="s">
        <v>54</v>
      </c>
      <c r="AG5" s="785" t="s">
        <v>55</v>
      </c>
      <c r="AH5" s="785" t="s">
        <v>56</v>
      </c>
      <c r="AI5" s="785" t="s">
        <v>57</v>
      </c>
      <c r="AJ5" s="785" t="s">
        <v>58</v>
      </c>
      <c r="AK5" s="785" t="s">
        <v>59</v>
      </c>
      <c r="AL5" s="785" t="s">
        <v>60</v>
      </c>
      <c r="AM5" s="785" t="s">
        <v>61</v>
      </c>
      <c r="AN5" s="785" t="s">
        <v>62</v>
      </c>
      <c r="AO5" s="785" t="s">
        <v>63</v>
      </c>
      <c r="AP5" s="785" t="s">
        <v>64</v>
      </c>
      <c r="AQ5" s="784" t="s">
        <v>16</v>
      </c>
      <c r="AR5" s="785" t="s">
        <v>103</v>
      </c>
      <c r="AS5" s="785" t="s">
        <v>53</v>
      </c>
      <c r="AT5" s="785" t="s">
        <v>54</v>
      </c>
      <c r="AU5" s="785" t="s">
        <v>55</v>
      </c>
      <c r="AV5" s="785" t="s">
        <v>56</v>
      </c>
      <c r="AW5" s="785" t="s">
        <v>57</v>
      </c>
      <c r="AX5" s="785" t="s">
        <v>58</v>
      </c>
      <c r="AY5" s="785" t="s">
        <v>59</v>
      </c>
      <c r="AZ5" s="785" t="s">
        <v>60</v>
      </c>
      <c r="BA5" s="785" t="s">
        <v>61</v>
      </c>
      <c r="BB5" s="785" t="s">
        <v>62</v>
      </c>
      <c r="BC5" s="785" t="s">
        <v>63</v>
      </c>
      <c r="BD5" s="785" t="s">
        <v>64</v>
      </c>
      <c r="BE5" s="784" t="s">
        <v>16</v>
      </c>
      <c r="BF5" s="785" t="s">
        <v>103</v>
      </c>
      <c r="BG5" s="785" t="s">
        <v>53</v>
      </c>
      <c r="BH5" s="785" t="s">
        <v>54</v>
      </c>
      <c r="BI5" s="785" t="s">
        <v>55</v>
      </c>
      <c r="BJ5" s="785" t="s">
        <v>56</v>
      </c>
      <c r="BK5" s="785" t="s">
        <v>57</v>
      </c>
      <c r="BL5" s="785" t="s">
        <v>58</v>
      </c>
      <c r="BM5" s="785" t="s">
        <v>59</v>
      </c>
      <c r="BN5" s="785" t="s">
        <v>60</v>
      </c>
      <c r="BO5" s="785" t="s">
        <v>61</v>
      </c>
      <c r="BP5" s="785" t="s">
        <v>62</v>
      </c>
      <c r="BQ5" s="785" t="s">
        <v>63</v>
      </c>
      <c r="BR5" s="785" t="s">
        <v>64</v>
      </c>
      <c r="BS5" s="784" t="s">
        <v>16</v>
      </c>
      <c r="BT5" s="785" t="s">
        <v>103</v>
      </c>
      <c r="BU5" s="785" t="s">
        <v>53</v>
      </c>
      <c r="BV5" s="785" t="s">
        <v>54</v>
      </c>
      <c r="BW5" s="785" t="s">
        <v>55</v>
      </c>
      <c r="BX5" s="785" t="s">
        <v>56</v>
      </c>
      <c r="BY5" s="785" t="s">
        <v>57</v>
      </c>
      <c r="BZ5" s="785" t="s">
        <v>58</v>
      </c>
      <c r="CA5" s="785" t="s">
        <v>59</v>
      </c>
      <c r="CB5" s="785" t="s">
        <v>60</v>
      </c>
      <c r="CC5" s="785" t="s">
        <v>61</v>
      </c>
      <c r="CD5" s="785" t="s">
        <v>62</v>
      </c>
      <c r="CE5" s="785" t="s">
        <v>63</v>
      </c>
      <c r="CF5" s="785" t="s">
        <v>64</v>
      </c>
      <c r="CG5" s="784" t="s">
        <v>16</v>
      </c>
      <c r="CH5" s="785" t="s">
        <v>103</v>
      </c>
      <c r="CI5" s="785" t="s">
        <v>53</v>
      </c>
      <c r="CJ5" s="785" t="s">
        <v>54</v>
      </c>
      <c r="CK5" s="785" t="s">
        <v>55</v>
      </c>
      <c r="CL5" s="785" t="s">
        <v>56</v>
      </c>
      <c r="CM5" s="785" t="s">
        <v>57</v>
      </c>
      <c r="CN5" s="785" t="s">
        <v>58</v>
      </c>
      <c r="CO5" s="785" t="s">
        <v>59</v>
      </c>
      <c r="CP5" s="785" t="s">
        <v>60</v>
      </c>
      <c r="CQ5" s="785" t="s">
        <v>61</v>
      </c>
      <c r="CR5" s="785" t="s">
        <v>62</v>
      </c>
      <c r="CS5" s="785" t="s">
        <v>63</v>
      </c>
      <c r="CT5" s="785" t="s">
        <v>64</v>
      </c>
      <c r="CU5" s="784" t="s">
        <v>16</v>
      </c>
      <c r="CV5" s="785" t="s">
        <v>103</v>
      </c>
      <c r="CW5" s="785" t="s">
        <v>53</v>
      </c>
      <c r="CX5" s="785" t="s">
        <v>54</v>
      </c>
      <c r="CY5" s="785" t="s">
        <v>55</v>
      </c>
      <c r="CZ5" s="785" t="s">
        <v>56</v>
      </c>
      <c r="DA5" s="785" t="s">
        <v>57</v>
      </c>
      <c r="DB5" s="785" t="s">
        <v>58</v>
      </c>
      <c r="DC5" s="785" t="s">
        <v>59</v>
      </c>
      <c r="DD5" s="785" t="s">
        <v>60</v>
      </c>
      <c r="DE5" s="785" t="s">
        <v>61</v>
      </c>
      <c r="DF5" s="785" t="s">
        <v>62</v>
      </c>
      <c r="DG5" s="785" t="s">
        <v>63</v>
      </c>
      <c r="DH5" s="785" t="s">
        <v>64</v>
      </c>
      <c r="DI5" s="784" t="s">
        <v>16</v>
      </c>
      <c r="DJ5" s="785" t="s">
        <v>103</v>
      </c>
      <c r="DK5" s="785" t="s">
        <v>53</v>
      </c>
      <c r="DL5" s="785" t="s">
        <v>54</v>
      </c>
      <c r="DM5" s="785" t="s">
        <v>55</v>
      </c>
      <c r="DN5" s="785" t="s">
        <v>56</v>
      </c>
      <c r="DO5" s="785" t="s">
        <v>57</v>
      </c>
      <c r="DP5" s="785" t="s">
        <v>58</v>
      </c>
      <c r="DQ5" s="785" t="s">
        <v>59</v>
      </c>
      <c r="DR5" s="785" t="s">
        <v>60</v>
      </c>
      <c r="DS5" s="785" t="s">
        <v>61</v>
      </c>
      <c r="DT5" s="785" t="s">
        <v>62</v>
      </c>
      <c r="DU5" s="785" t="s">
        <v>63</v>
      </c>
      <c r="DV5" s="785" t="s">
        <v>64</v>
      </c>
    </row>
    <row r="6" spans="1:126" s="25" customFormat="1" ht="18" customHeight="1" x14ac:dyDescent="0.15">
      <c r="A6" s="903" t="s">
        <v>104</v>
      </c>
      <c r="B6" s="904">
        <f>SUM(C6:N6)</f>
        <v>538577</v>
      </c>
      <c r="C6" s="905">
        <f>C8+C9+C10+C11+C12+C16+C17+C18+C19+C20+C21+C22+C23+C24+C25+C26+C27+C28+C31+C32+C33+C34+C35+C36</f>
        <v>44304</v>
      </c>
      <c r="D6" s="905">
        <f t="shared" ref="D6:N6" si="0">D8+D9+D10+D11+D12+D16+D17+D18+D19+D20+D21+D22+D23+D24+D25+D26+D27+D28+D31+D32+D33+D34+D35+D36</f>
        <v>43603</v>
      </c>
      <c r="E6" s="905">
        <f t="shared" si="0"/>
        <v>43082</v>
      </c>
      <c r="F6" s="905">
        <f t="shared" si="0"/>
        <v>43001</v>
      </c>
      <c r="G6" s="905">
        <f t="shared" si="0"/>
        <v>44036</v>
      </c>
      <c r="H6" s="905">
        <f t="shared" si="0"/>
        <v>45448</v>
      </c>
      <c r="I6" s="905">
        <f t="shared" si="0"/>
        <v>44045</v>
      </c>
      <c r="J6" s="905">
        <f t="shared" si="0"/>
        <v>44378</v>
      </c>
      <c r="K6" s="905">
        <f t="shared" si="0"/>
        <v>46891</v>
      </c>
      <c r="L6" s="905">
        <f t="shared" si="0"/>
        <v>46817</v>
      </c>
      <c r="M6" s="905">
        <f t="shared" si="0"/>
        <v>47462</v>
      </c>
      <c r="N6" s="905">
        <f t="shared" si="0"/>
        <v>45510</v>
      </c>
      <c r="O6" s="1001" t="s">
        <v>104</v>
      </c>
      <c r="P6" s="1002">
        <f>SUM(Q6:AB6)</f>
        <v>7827.2722002268847</v>
      </c>
      <c r="Q6" s="906">
        <f>Q8+Q9+Q10+Q11+Q12+Q16+Q17+Q18+Q19+Q20+Q21+Q22+Q23+Q24+Q25+Q26+Q27+Q28+Q31+Q32+Q33+Q34+Q35+Q36</f>
        <v>653.71023297499983</v>
      </c>
      <c r="R6" s="906">
        <f t="shared" ref="R6:AB6" si="1">R8+R9+R10+R11+R12+R16+R17+R18+R19+R20+R21+R22+R23+R24+R25+R26+R27+R28+R31+R32+R33+R34+R35+R36</f>
        <v>632.12439516975007</v>
      </c>
      <c r="S6" s="906">
        <f t="shared" si="1"/>
        <v>631.62683081249997</v>
      </c>
      <c r="T6" s="906">
        <f t="shared" si="1"/>
        <v>637.09081918624997</v>
      </c>
      <c r="U6" s="906">
        <f t="shared" si="1"/>
        <v>639.69861970610441</v>
      </c>
      <c r="V6" s="906">
        <f t="shared" si="1"/>
        <v>663.78196096116051</v>
      </c>
      <c r="W6" s="906">
        <f t="shared" si="1"/>
        <v>641.31711280411287</v>
      </c>
      <c r="X6" s="906">
        <f t="shared" si="1"/>
        <v>648.28704035160069</v>
      </c>
      <c r="Y6" s="906">
        <f t="shared" si="1"/>
        <v>681.0910104148652</v>
      </c>
      <c r="Z6" s="906">
        <f t="shared" si="1"/>
        <v>662.06748111626121</v>
      </c>
      <c r="AA6" s="906">
        <f t="shared" si="1"/>
        <v>679.1660352120482</v>
      </c>
      <c r="AB6" s="906">
        <f t="shared" si="1"/>
        <v>657.31066151723076</v>
      </c>
      <c r="AC6" s="903" t="s">
        <v>105</v>
      </c>
      <c r="AD6" s="907">
        <f>(P6/B6)*1000</f>
        <v>14.533246314318815</v>
      </c>
      <c r="AE6" s="907">
        <f t="shared" ref="AE6:AP6" si="2">(Q6/C6)*1000</f>
        <v>14.755106378092268</v>
      </c>
      <c r="AF6" s="907">
        <f t="shared" si="2"/>
        <v>14.497268425790658</v>
      </c>
      <c r="AG6" s="907">
        <f t="shared" si="2"/>
        <v>14.661037807262893</v>
      </c>
      <c r="AH6" s="907">
        <f t="shared" si="2"/>
        <v>14.815721010819516</v>
      </c>
      <c r="AI6" s="907">
        <f t="shared" si="2"/>
        <v>14.526719495551466</v>
      </c>
      <c r="AJ6" s="907">
        <f t="shared" si="2"/>
        <v>14.605306305253487</v>
      </c>
      <c r="AK6" s="907">
        <f t="shared" si="2"/>
        <v>14.5604975094588</v>
      </c>
      <c r="AL6" s="907">
        <f t="shared" si="2"/>
        <v>14.608297813141663</v>
      </c>
      <c r="AM6" s="907">
        <f t="shared" si="2"/>
        <v>14.524983694416097</v>
      </c>
      <c r="AN6" s="907">
        <f t="shared" si="2"/>
        <v>14.141604142005281</v>
      </c>
      <c r="AO6" s="907">
        <f t="shared" si="2"/>
        <v>14.309680064305091</v>
      </c>
      <c r="AP6" s="907">
        <f t="shared" si="2"/>
        <v>14.443213832503423</v>
      </c>
      <c r="AQ6" s="903" t="s">
        <v>104</v>
      </c>
      <c r="AR6" s="908">
        <f>SUM(AS6:BD6)</f>
        <v>2418304</v>
      </c>
      <c r="AS6" s="909">
        <f t="shared" ref="AS6:BD6" si="3">AS8+AS9+AS10+AS11+AS12+AS16+AS17+AS18+AS19+AS20+AS21+AS22+AS23+AS24+AS25+AS26+AS27+AS28+AS31+AS32+AS33+AS34+AS35+AS36</f>
        <v>169094</v>
      </c>
      <c r="AT6" s="909">
        <f t="shared" si="3"/>
        <v>178997</v>
      </c>
      <c r="AU6" s="909">
        <f t="shared" si="3"/>
        <v>194036</v>
      </c>
      <c r="AV6" s="909">
        <f t="shared" si="3"/>
        <v>199874</v>
      </c>
      <c r="AW6" s="909">
        <f t="shared" si="3"/>
        <v>210069</v>
      </c>
      <c r="AX6" s="909">
        <f t="shared" si="3"/>
        <v>202735</v>
      </c>
      <c r="AY6" s="909">
        <f t="shared" si="3"/>
        <v>204091</v>
      </c>
      <c r="AZ6" s="909">
        <f t="shared" si="3"/>
        <v>201002</v>
      </c>
      <c r="BA6" s="909">
        <f t="shared" si="3"/>
        <v>202367</v>
      </c>
      <c r="BB6" s="909">
        <f t="shared" si="3"/>
        <v>200012</v>
      </c>
      <c r="BC6" s="909">
        <f t="shared" si="3"/>
        <v>208011</v>
      </c>
      <c r="BD6" s="909">
        <f t="shared" si="3"/>
        <v>248016</v>
      </c>
      <c r="BE6" s="903" t="s">
        <v>104</v>
      </c>
      <c r="BF6" s="904">
        <f>SUM(BG6:BR6)</f>
        <v>168188.13654362998</v>
      </c>
      <c r="BG6" s="905">
        <f t="shared" ref="BG6:BR6" si="4">BG8+BG9+BG10+BG11+BG12+BG16+BG17+BG18+BG19+BG20+BG21+BG22+BG23+BG24+BG25+BG26+BG27+BG28+BG31+BG32+BG33+BG34+BG35+BG36</f>
        <v>11503.611739999998</v>
      </c>
      <c r="BH6" s="905">
        <f t="shared" si="4"/>
        <v>12474.303462000003</v>
      </c>
      <c r="BI6" s="905">
        <f t="shared" si="4"/>
        <v>13266.57618472457</v>
      </c>
      <c r="BJ6" s="905">
        <f t="shared" si="4"/>
        <v>14572.167903060001</v>
      </c>
      <c r="BK6" s="905">
        <f t="shared" si="4"/>
        <v>14604.85773756788</v>
      </c>
      <c r="BL6" s="905">
        <f t="shared" si="4"/>
        <v>14404.033996254077</v>
      </c>
      <c r="BM6" s="905">
        <f t="shared" si="4"/>
        <v>13664.014478756626</v>
      </c>
      <c r="BN6" s="905">
        <f t="shared" si="4"/>
        <v>13817.572721961797</v>
      </c>
      <c r="BO6" s="905">
        <f t="shared" si="4"/>
        <v>13765.056950989354</v>
      </c>
      <c r="BP6" s="905">
        <f t="shared" si="4"/>
        <v>13566.284512050319</v>
      </c>
      <c r="BQ6" s="905">
        <f t="shared" si="4"/>
        <v>13977.618541477965</v>
      </c>
      <c r="BR6" s="905">
        <f t="shared" si="4"/>
        <v>18572.03831478738</v>
      </c>
      <c r="BS6" s="903" t="s">
        <v>105</v>
      </c>
      <c r="BT6" s="910">
        <f>(BF6/AR6)*1000</f>
        <v>69.547971034092484</v>
      </c>
      <c r="BU6" s="910">
        <f t="shared" ref="BU6:CF6" si="5">(BG6/AS6)*1000</f>
        <v>68.030868865837917</v>
      </c>
      <c r="BV6" s="910">
        <f t="shared" si="5"/>
        <v>69.69001414548849</v>
      </c>
      <c r="BW6" s="910">
        <f t="shared" si="5"/>
        <v>68.371725786578637</v>
      </c>
      <c r="BX6" s="910">
        <f t="shared" si="5"/>
        <v>72.906770780891975</v>
      </c>
      <c r="BY6" s="910">
        <f t="shared" si="5"/>
        <v>69.524097975274216</v>
      </c>
      <c r="BZ6" s="910">
        <f t="shared" si="5"/>
        <v>71.048580641004634</v>
      </c>
      <c r="CA6" s="910">
        <f t="shared" si="5"/>
        <v>66.950597913463241</v>
      </c>
      <c r="CB6" s="910">
        <f t="shared" si="5"/>
        <v>68.743458880816092</v>
      </c>
      <c r="CC6" s="910">
        <f t="shared" si="5"/>
        <v>68.020264919623031</v>
      </c>
      <c r="CD6" s="910">
        <f t="shared" si="5"/>
        <v>67.827352919076446</v>
      </c>
      <c r="CE6" s="910">
        <f t="shared" si="5"/>
        <v>67.196535478787013</v>
      </c>
      <c r="CF6" s="910">
        <f t="shared" si="5"/>
        <v>74.882420145423595</v>
      </c>
      <c r="CG6" s="903" t="s">
        <v>104</v>
      </c>
      <c r="CH6" s="904">
        <f>SUM(CI6:CT6)</f>
        <v>1003406</v>
      </c>
      <c r="CI6" s="905">
        <f t="shared" ref="CI6:CT6" si="6">CI8+CI9+CI10+CI11+CI12+CI16+CI17+CI18+CI19+CI20+CI21+CI22+CI23+CI24+CI25+CI26+CI27+CI28+CI31+CI32+CI33+CI34+CI35+CI36</f>
        <v>83240</v>
      </c>
      <c r="CJ6" s="905">
        <f t="shared" si="6"/>
        <v>80886</v>
      </c>
      <c r="CK6" s="905">
        <f t="shared" si="6"/>
        <v>85218</v>
      </c>
      <c r="CL6" s="905">
        <f t="shared" si="6"/>
        <v>82645</v>
      </c>
      <c r="CM6" s="905">
        <f t="shared" si="6"/>
        <v>84042</v>
      </c>
      <c r="CN6" s="905">
        <f t="shared" si="6"/>
        <v>82313</v>
      </c>
      <c r="CO6" s="905">
        <f t="shared" si="6"/>
        <v>83327</v>
      </c>
      <c r="CP6" s="905">
        <f t="shared" si="6"/>
        <v>86845</v>
      </c>
      <c r="CQ6" s="905">
        <f t="shared" si="6"/>
        <v>85462</v>
      </c>
      <c r="CR6" s="905">
        <f t="shared" si="6"/>
        <v>83378</v>
      </c>
      <c r="CS6" s="905">
        <f t="shared" si="6"/>
        <v>83726</v>
      </c>
      <c r="CT6" s="905">
        <f t="shared" si="6"/>
        <v>82324</v>
      </c>
      <c r="CU6" s="903" t="s">
        <v>104</v>
      </c>
      <c r="CV6" s="904">
        <f>SUM(CW6:DH6)</f>
        <v>191229.1286732264</v>
      </c>
      <c r="CW6" s="905">
        <f t="shared" ref="CW6:DH6" si="7">CW8+CW9+CW10+CW11+CW12+CW16+CW17+CW18+CW19+CW20+CW21+CW22+CW23+CW24+CW25+CW26+CW27+CW28+CW31+CW32+CW33+CW34+CW35+CW36</f>
        <v>15913.013252662504</v>
      </c>
      <c r="CX6" s="905">
        <f t="shared" si="7"/>
        <v>15410.011269562801</v>
      </c>
      <c r="CY6" s="905">
        <f t="shared" si="7"/>
        <v>16352.46098244359</v>
      </c>
      <c r="CZ6" s="905">
        <f t="shared" si="7"/>
        <v>15712.51146020663</v>
      </c>
      <c r="DA6" s="905">
        <f t="shared" si="7"/>
        <v>16220.496854203029</v>
      </c>
      <c r="DB6" s="905">
        <f t="shared" si="7"/>
        <v>15980.836610006105</v>
      </c>
      <c r="DC6" s="905">
        <f t="shared" si="7"/>
        <v>16108.984046300662</v>
      </c>
      <c r="DD6" s="905">
        <f t="shared" si="7"/>
        <v>16219.071959951543</v>
      </c>
      <c r="DE6" s="905">
        <f t="shared" si="7"/>
        <v>16135.119233061781</v>
      </c>
      <c r="DF6" s="905">
        <f t="shared" si="7"/>
        <v>15805.906085188226</v>
      </c>
      <c r="DG6" s="905">
        <f t="shared" si="7"/>
        <v>15977.958338954</v>
      </c>
      <c r="DH6" s="905">
        <f t="shared" si="7"/>
        <v>15392.758580685513</v>
      </c>
      <c r="DI6" s="903" t="s">
        <v>105</v>
      </c>
      <c r="DJ6" s="910">
        <f>(CV6/CH6)*1000</f>
        <v>190.58001314844282</v>
      </c>
      <c r="DK6" s="910">
        <f t="shared" ref="DK6:DV6" si="8">(CW6/CI6)*1000</f>
        <v>191.1702697340522</v>
      </c>
      <c r="DL6" s="910">
        <f t="shared" si="8"/>
        <v>190.51518519351683</v>
      </c>
      <c r="DM6" s="910">
        <f t="shared" si="8"/>
        <v>191.88975313247894</v>
      </c>
      <c r="DN6" s="910">
        <f t="shared" si="8"/>
        <v>190.12053312610115</v>
      </c>
      <c r="DO6" s="910">
        <f t="shared" si="8"/>
        <v>193.00465070087611</v>
      </c>
      <c r="DP6" s="910">
        <f t="shared" si="8"/>
        <v>194.14717735966499</v>
      </c>
      <c r="DQ6" s="910">
        <f t="shared" si="8"/>
        <v>193.32250106568893</v>
      </c>
      <c r="DR6" s="910">
        <f t="shared" si="8"/>
        <v>186.75884575912883</v>
      </c>
      <c r="DS6" s="910">
        <f t="shared" si="8"/>
        <v>188.79875538908263</v>
      </c>
      <c r="DT6" s="910">
        <f t="shared" si="8"/>
        <v>189.56926389681004</v>
      </c>
      <c r="DU6" s="910">
        <f t="shared" si="8"/>
        <v>190.83627951835749</v>
      </c>
      <c r="DV6" s="910">
        <f t="shared" si="8"/>
        <v>186.97777781309841</v>
      </c>
    </row>
    <row r="7" spans="1:126" ht="1.35" customHeight="1" x14ac:dyDescent="0.15">
      <c r="B7" s="466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995"/>
      <c r="P7" s="1003"/>
      <c r="Q7" s="1004"/>
      <c r="R7" s="1004"/>
      <c r="S7" s="1004"/>
      <c r="T7" s="1004"/>
      <c r="U7" s="1004"/>
      <c r="V7" s="1004"/>
      <c r="W7" s="1004"/>
      <c r="X7" s="1004"/>
      <c r="Y7" s="1004"/>
      <c r="Z7" s="1004"/>
      <c r="AA7" s="1004"/>
      <c r="AB7" s="1004"/>
      <c r="AD7" s="427"/>
      <c r="AE7" s="272"/>
      <c r="AF7" s="272"/>
      <c r="AG7" s="272"/>
      <c r="AH7" s="272"/>
      <c r="AI7" s="272"/>
      <c r="AJ7" s="272"/>
      <c r="AK7" s="272"/>
      <c r="AL7" s="272"/>
      <c r="AM7" s="272"/>
      <c r="AN7" s="272"/>
      <c r="AO7" s="272"/>
      <c r="AP7" s="272"/>
      <c r="AR7" s="467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F7" s="426"/>
      <c r="BG7" s="270"/>
      <c r="BH7" s="270"/>
      <c r="BI7" s="270"/>
      <c r="BJ7" s="270"/>
      <c r="BK7" s="270"/>
      <c r="BL7" s="270"/>
      <c r="BM7" s="270"/>
      <c r="BN7" s="270"/>
      <c r="BO7" s="270"/>
      <c r="BP7" s="270"/>
      <c r="BQ7" s="270"/>
      <c r="BR7" s="270"/>
      <c r="BT7" s="428"/>
      <c r="BU7" s="269"/>
      <c r="BV7" s="269"/>
      <c r="BW7" s="269"/>
      <c r="BX7" s="269"/>
      <c r="BY7" s="269"/>
      <c r="BZ7" s="269"/>
      <c r="CA7" s="269"/>
      <c r="CB7" s="269"/>
      <c r="CC7" s="269"/>
      <c r="CD7" s="269"/>
      <c r="CE7" s="269"/>
      <c r="CF7" s="269"/>
      <c r="CH7" s="426"/>
      <c r="CI7" s="270"/>
      <c r="CJ7" s="270"/>
      <c r="CK7" s="270"/>
      <c r="CL7" s="270"/>
      <c r="CM7" s="270"/>
      <c r="CN7" s="270"/>
      <c r="CO7" s="270"/>
      <c r="CP7" s="270"/>
      <c r="CQ7" s="270"/>
      <c r="CR7" s="270"/>
      <c r="CS7" s="270"/>
      <c r="CT7" s="270"/>
      <c r="CV7" s="429"/>
      <c r="CW7" s="270"/>
      <c r="CX7" s="270"/>
      <c r="CY7" s="270"/>
      <c r="CZ7" s="270"/>
      <c r="DA7" s="270"/>
      <c r="DB7" s="270"/>
      <c r="DC7" s="270"/>
      <c r="DD7" s="270"/>
      <c r="DE7" s="270"/>
      <c r="DF7" s="270"/>
      <c r="DG7" s="270"/>
      <c r="DH7" s="270"/>
      <c r="DJ7" s="428"/>
      <c r="DK7" s="269"/>
      <c r="DL7" s="269"/>
      <c r="DM7" s="269"/>
      <c r="DN7" s="269"/>
      <c r="DO7" s="269"/>
      <c r="DP7" s="269"/>
      <c r="DQ7" s="269"/>
      <c r="DR7" s="269"/>
      <c r="DS7" s="269"/>
      <c r="DT7" s="269"/>
      <c r="DU7" s="269"/>
      <c r="DV7" s="269"/>
    </row>
    <row r="8" spans="1:126" ht="15.95" customHeight="1" x14ac:dyDescent="0.15">
      <c r="A8" s="11" t="s">
        <v>228</v>
      </c>
      <c r="B8" s="911">
        <f>SUM(C8:N8)</f>
        <v>598</v>
      </c>
      <c r="C8" s="270">
        <v>53</v>
      </c>
      <c r="D8" s="270">
        <v>50</v>
      </c>
      <c r="E8" s="270">
        <v>57</v>
      </c>
      <c r="F8" s="270">
        <v>52</v>
      </c>
      <c r="G8" s="270">
        <v>58</v>
      </c>
      <c r="H8" s="270">
        <v>38</v>
      </c>
      <c r="I8" s="270">
        <v>48</v>
      </c>
      <c r="J8" s="270">
        <v>43</v>
      </c>
      <c r="K8" s="270">
        <v>46</v>
      </c>
      <c r="L8" s="270">
        <v>54</v>
      </c>
      <c r="M8" s="270">
        <v>48</v>
      </c>
      <c r="N8" s="270">
        <v>51</v>
      </c>
      <c r="O8" s="995" t="s">
        <v>228</v>
      </c>
      <c r="P8" s="1005">
        <f>SUM(Q8:AB8)</f>
        <v>10.4186821875</v>
      </c>
      <c r="Q8" s="1004">
        <v>0.92343750000000013</v>
      </c>
      <c r="R8" s="1004">
        <v>0.83250000000000002</v>
      </c>
      <c r="S8" s="1004">
        <v>0.87796875000000008</v>
      </c>
      <c r="T8" s="1004">
        <v>0.85523437499999999</v>
      </c>
      <c r="U8" s="1004">
        <v>0.87228515625000003</v>
      </c>
      <c r="V8" s="1004">
        <v>0.86424000000000001</v>
      </c>
      <c r="W8" s="1004">
        <v>0.86826257812499996</v>
      </c>
      <c r="X8" s="1004">
        <v>0.86625128906250004</v>
      </c>
      <c r="Y8" s="1004">
        <v>0.86725693359375</v>
      </c>
      <c r="Z8" s="1004">
        <v>0.8594970703125</v>
      </c>
      <c r="AA8" s="1004">
        <v>0.86799999999999999</v>
      </c>
      <c r="AB8" s="1004">
        <v>0.86374853515624994</v>
      </c>
      <c r="AC8" s="11" t="s">
        <v>228</v>
      </c>
      <c r="AD8" s="913">
        <f t="shared" ref="AD8:AP27" si="9">(P8/B8)*1000</f>
        <v>17.422545464046824</v>
      </c>
      <c r="AE8" s="271">
        <f>(Q8/C8)*1000</f>
        <v>17.423349056603776</v>
      </c>
      <c r="AF8" s="271">
        <f t="shared" si="9"/>
        <v>16.650000000000002</v>
      </c>
      <c r="AG8" s="271">
        <f t="shared" si="9"/>
        <v>15.402960526315791</v>
      </c>
      <c r="AH8" s="271">
        <f t="shared" si="9"/>
        <v>16.446814903846153</v>
      </c>
      <c r="AI8" s="271">
        <f t="shared" si="9"/>
        <v>15.039399245689657</v>
      </c>
      <c r="AJ8" s="271">
        <f t="shared" si="9"/>
        <v>22.743157894736843</v>
      </c>
      <c r="AK8" s="271">
        <f t="shared" si="9"/>
        <v>18.088803710937501</v>
      </c>
      <c r="AL8" s="271">
        <f t="shared" si="9"/>
        <v>20.145378815406975</v>
      </c>
      <c r="AM8" s="271">
        <f t="shared" si="9"/>
        <v>18.853411599864131</v>
      </c>
      <c r="AN8" s="271">
        <f t="shared" si="9"/>
        <v>15.916612413194445</v>
      </c>
      <c r="AO8" s="271">
        <f t="shared" si="9"/>
        <v>18.083333333333332</v>
      </c>
      <c r="AP8" s="271">
        <f t="shared" si="9"/>
        <v>16.936245787377452</v>
      </c>
      <c r="AQ8" s="11" t="s">
        <v>228</v>
      </c>
      <c r="AR8" s="915">
        <f>SUM(AS8:BD8)</f>
        <v>1983</v>
      </c>
      <c r="AS8" s="168">
        <v>178</v>
      </c>
      <c r="AT8" s="168">
        <v>168</v>
      </c>
      <c r="AU8" s="168">
        <v>152</v>
      </c>
      <c r="AV8" s="168">
        <v>148</v>
      </c>
      <c r="AW8" s="168">
        <v>172</v>
      </c>
      <c r="AX8" s="168">
        <v>166</v>
      </c>
      <c r="AY8" s="168">
        <v>169</v>
      </c>
      <c r="AZ8" s="168">
        <v>168</v>
      </c>
      <c r="BA8" s="168">
        <v>168</v>
      </c>
      <c r="BB8" s="168">
        <v>160</v>
      </c>
      <c r="BC8" s="168">
        <v>169</v>
      </c>
      <c r="BD8" s="168">
        <v>165</v>
      </c>
      <c r="BE8" s="11" t="s">
        <v>228</v>
      </c>
      <c r="BF8" s="911">
        <f>SUM(BG8:BR8)</f>
        <v>97.167500000000004</v>
      </c>
      <c r="BG8" s="270">
        <v>8.7200000000000006</v>
      </c>
      <c r="BH8" s="270">
        <v>8.24</v>
      </c>
      <c r="BI8" s="270">
        <v>7.4499999999999993</v>
      </c>
      <c r="BJ8" s="270">
        <v>7.25</v>
      </c>
      <c r="BK8" s="270">
        <v>8.43</v>
      </c>
      <c r="BL8" s="270">
        <v>8.14</v>
      </c>
      <c r="BM8" s="270">
        <v>8.2850000000000001</v>
      </c>
      <c r="BN8" s="270">
        <v>8.2125000000000004</v>
      </c>
      <c r="BO8" s="270">
        <v>8.2487500000000011</v>
      </c>
      <c r="BP8" s="270">
        <v>7.8424999999999994</v>
      </c>
      <c r="BQ8" s="270">
        <v>8.2850000000000001</v>
      </c>
      <c r="BR8" s="270">
        <v>8.0637499999999989</v>
      </c>
      <c r="BS8" s="11" t="s">
        <v>228</v>
      </c>
      <c r="BT8" s="920">
        <f t="shared" ref="BT8:CF26" si="10">(BF8/AR8)*1000</f>
        <v>49.000252143217352</v>
      </c>
      <c r="BU8" s="269">
        <f t="shared" si="10"/>
        <v>48.988764044943821</v>
      </c>
      <c r="BV8" s="269">
        <f t="shared" si="10"/>
        <v>49.047619047619051</v>
      </c>
      <c r="BW8" s="269">
        <f t="shared" si="10"/>
        <v>49.013157894736835</v>
      </c>
      <c r="BX8" s="269">
        <f t="shared" si="10"/>
        <v>48.986486486486484</v>
      </c>
      <c r="BY8" s="269">
        <f t="shared" si="10"/>
        <v>49.011627906976749</v>
      </c>
      <c r="BZ8" s="269">
        <f t="shared" si="10"/>
        <v>49.036144578313255</v>
      </c>
      <c r="CA8" s="269">
        <f t="shared" si="10"/>
        <v>49.023668639053255</v>
      </c>
      <c r="CB8" s="269">
        <f t="shared" si="10"/>
        <v>48.883928571428569</v>
      </c>
      <c r="CC8" s="269">
        <f t="shared" si="10"/>
        <v>49.099702380952387</v>
      </c>
      <c r="CD8" s="269">
        <f t="shared" si="10"/>
        <v>49.015624999999993</v>
      </c>
      <c r="CE8" s="269">
        <f t="shared" si="10"/>
        <v>49.023668639053255</v>
      </c>
      <c r="CF8" s="269">
        <f t="shared" si="10"/>
        <v>48.87121212121211</v>
      </c>
      <c r="CG8" s="11" t="s">
        <v>228</v>
      </c>
      <c r="CH8" s="911">
        <f>SUM(CI8:CT8)</f>
        <v>1604</v>
      </c>
      <c r="CI8" s="270">
        <v>215</v>
      </c>
      <c r="CJ8" s="270">
        <v>170</v>
      </c>
      <c r="CK8" s="270">
        <v>185</v>
      </c>
      <c r="CL8" s="270">
        <v>220</v>
      </c>
      <c r="CM8" s="270">
        <v>135</v>
      </c>
      <c r="CN8" s="270">
        <v>120</v>
      </c>
      <c r="CO8" s="270">
        <v>86</v>
      </c>
      <c r="CP8" s="270">
        <v>70</v>
      </c>
      <c r="CQ8" s="270">
        <v>75</v>
      </c>
      <c r="CR8" s="270">
        <v>88</v>
      </c>
      <c r="CS8" s="270">
        <v>90</v>
      </c>
      <c r="CT8" s="270">
        <v>150</v>
      </c>
      <c r="CU8" s="11" t="s">
        <v>228</v>
      </c>
      <c r="CV8" s="911">
        <f>SUM(CW8:DH8)</f>
        <v>284.45624999999995</v>
      </c>
      <c r="CW8" s="270">
        <v>38.388249999999999</v>
      </c>
      <c r="CX8" s="270">
        <v>29.044499999999999</v>
      </c>
      <c r="CY8" s="270">
        <v>32.476750000000003</v>
      </c>
      <c r="CZ8" s="270">
        <v>39.720999999999997</v>
      </c>
      <c r="DA8" s="270">
        <v>24.659099999999999</v>
      </c>
      <c r="DB8" s="270">
        <v>20.5152</v>
      </c>
      <c r="DC8" s="270">
        <v>15.088699999999999</v>
      </c>
      <c r="DD8" s="270">
        <v>12.53</v>
      </c>
      <c r="DE8" s="270">
        <v>12.97125</v>
      </c>
      <c r="DF8" s="270">
        <v>14.999599999999999</v>
      </c>
      <c r="DG8" s="270">
        <v>16.259399999999999</v>
      </c>
      <c r="DH8" s="270">
        <v>27.802499999999998</v>
      </c>
      <c r="DI8" s="11" t="s">
        <v>228</v>
      </c>
      <c r="DJ8" s="920">
        <f t="shared" ref="DJ8:DV27" si="11">(CV8/CH8)*1000</f>
        <v>177.34180174563588</v>
      </c>
      <c r="DK8" s="269">
        <f t="shared" si="11"/>
        <v>178.54999999999998</v>
      </c>
      <c r="DL8" s="269">
        <f t="shared" si="11"/>
        <v>170.85</v>
      </c>
      <c r="DM8" s="269">
        <f t="shared" si="11"/>
        <v>175.55</v>
      </c>
      <c r="DN8" s="269">
        <f t="shared" si="11"/>
        <v>180.54999999999998</v>
      </c>
      <c r="DO8" s="269">
        <f t="shared" si="11"/>
        <v>182.66</v>
      </c>
      <c r="DP8" s="269">
        <f t="shared" si="11"/>
        <v>170.96</v>
      </c>
      <c r="DQ8" s="269">
        <f t="shared" si="11"/>
        <v>175.45</v>
      </c>
      <c r="DR8" s="269">
        <f t="shared" si="11"/>
        <v>179</v>
      </c>
      <c r="DS8" s="269">
        <f t="shared" si="11"/>
        <v>172.95</v>
      </c>
      <c r="DT8" s="269">
        <f t="shared" si="11"/>
        <v>170.45</v>
      </c>
      <c r="DU8" s="269">
        <f t="shared" si="11"/>
        <v>180.66</v>
      </c>
      <c r="DV8" s="269">
        <f t="shared" si="11"/>
        <v>185.35</v>
      </c>
    </row>
    <row r="9" spans="1:126" ht="15.95" customHeight="1" x14ac:dyDescent="0.15">
      <c r="A9" s="11" t="s">
        <v>229</v>
      </c>
      <c r="B9" s="911">
        <f t="shared" ref="B9:B35" si="12">SUM(C9:N9)</f>
        <v>16414</v>
      </c>
      <c r="C9" s="270">
        <v>1761</v>
      </c>
      <c r="D9" s="270">
        <v>1388</v>
      </c>
      <c r="E9" s="270">
        <v>1372</v>
      </c>
      <c r="F9" s="270">
        <v>1437</v>
      </c>
      <c r="G9" s="270">
        <v>1141</v>
      </c>
      <c r="H9" s="270">
        <v>1427</v>
      </c>
      <c r="I9" s="270">
        <v>1284</v>
      </c>
      <c r="J9" s="270">
        <v>1356</v>
      </c>
      <c r="K9" s="270">
        <v>1320</v>
      </c>
      <c r="L9" s="270">
        <v>1335</v>
      </c>
      <c r="M9" s="270">
        <v>1284</v>
      </c>
      <c r="N9" s="270">
        <v>1309</v>
      </c>
      <c r="O9" s="995" t="s">
        <v>229</v>
      </c>
      <c r="P9" s="1005">
        <f t="shared" ref="P9:P35" si="13">SUM(Q9:AB9)</f>
        <v>391.22500000000002</v>
      </c>
      <c r="Q9" s="1004">
        <v>48.33</v>
      </c>
      <c r="R9" s="1004">
        <v>37.28</v>
      </c>
      <c r="S9" s="1004">
        <v>35.56</v>
      </c>
      <c r="T9" s="1004">
        <v>34.53</v>
      </c>
      <c r="U9" s="1004">
        <v>26.05</v>
      </c>
      <c r="V9" s="1004">
        <v>30.51</v>
      </c>
      <c r="W9" s="1004">
        <v>28.28</v>
      </c>
      <c r="X9" s="1004">
        <v>29.395000000000003</v>
      </c>
      <c r="Y9" s="1004">
        <v>28.837500000000002</v>
      </c>
      <c r="Z9" s="1004">
        <v>33.355000000000004</v>
      </c>
      <c r="AA9" s="1004">
        <v>28.28</v>
      </c>
      <c r="AB9" s="1004">
        <v>30.817500000000003</v>
      </c>
      <c r="AC9" s="11" t="s">
        <v>229</v>
      </c>
      <c r="AD9" s="913">
        <f t="shared" si="9"/>
        <v>23.834836115511152</v>
      </c>
      <c r="AE9" s="271">
        <f t="shared" si="9"/>
        <v>27.444633730834752</v>
      </c>
      <c r="AF9" s="271">
        <f t="shared" si="9"/>
        <v>26.858789625360231</v>
      </c>
      <c r="AG9" s="271">
        <f t="shared" si="9"/>
        <v>25.918367346938776</v>
      </c>
      <c r="AH9" s="271">
        <f t="shared" si="9"/>
        <v>24.029227557411275</v>
      </c>
      <c r="AI9" s="271">
        <f t="shared" si="9"/>
        <v>22.830850131463627</v>
      </c>
      <c r="AJ9" s="271">
        <f t="shared" si="9"/>
        <v>21.380518570427469</v>
      </c>
      <c r="AK9" s="271">
        <f t="shared" si="9"/>
        <v>22.024922118380061</v>
      </c>
      <c r="AL9" s="271">
        <f t="shared" si="9"/>
        <v>21.677728613569325</v>
      </c>
      <c r="AM9" s="271">
        <f t="shared" si="9"/>
        <v>21.84659090909091</v>
      </c>
      <c r="AN9" s="271">
        <f t="shared" si="9"/>
        <v>24.985018726591765</v>
      </c>
      <c r="AO9" s="271">
        <f t="shared" si="9"/>
        <v>22.024922118380061</v>
      </c>
      <c r="AP9" s="271">
        <f t="shared" si="9"/>
        <v>23.542780748663102</v>
      </c>
      <c r="AQ9" s="11" t="s">
        <v>229</v>
      </c>
      <c r="AR9" s="915">
        <f t="shared" ref="AR9:AR35" si="14">SUM(AS9:BD9)</f>
        <v>28271</v>
      </c>
      <c r="AS9" s="168">
        <v>2553</v>
      </c>
      <c r="AT9" s="168">
        <v>2040</v>
      </c>
      <c r="AU9" s="168">
        <v>2505</v>
      </c>
      <c r="AV9" s="168">
        <v>2339</v>
      </c>
      <c r="AW9" s="168">
        <v>2328</v>
      </c>
      <c r="AX9" s="168">
        <v>2396</v>
      </c>
      <c r="AY9" s="168">
        <v>2362</v>
      </c>
      <c r="AZ9" s="168">
        <v>2379</v>
      </c>
      <c r="BA9" s="168">
        <v>2371</v>
      </c>
      <c r="BB9" s="168">
        <v>2303</v>
      </c>
      <c r="BC9" s="168">
        <v>2362</v>
      </c>
      <c r="BD9" s="168">
        <v>2333</v>
      </c>
      <c r="BE9" s="11" t="s">
        <v>229</v>
      </c>
      <c r="BF9" s="911">
        <f t="shared" ref="BF9:BF35" si="15">SUM(BG9:BR9)</f>
        <v>1817.6549999999997</v>
      </c>
      <c r="BG9" s="270">
        <v>166.43</v>
      </c>
      <c r="BH9" s="270">
        <v>129.76</v>
      </c>
      <c r="BI9" s="270">
        <v>155.45999999999998</v>
      </c>
      <c r="BJ9" s="270">
        <v>159.41</v>
      </c>
      <c r="BK9" s="270">
        <v>149.18</v>
      </c>
      <c r="BL9" s="270">
        <v>153.10999999999999</v>
      </c>
      <c r="BM9" s="270">
        <v>151.14499999999998</v>
      </c>
      <c r="BN9" s="270">
        <v>152.1275</v>
      </c>
      <c r="BO9" s="270">
        <v>151.63624999999999</v>
      </c>
      <c r="BP9" s="270">
        <v>148.45249999999999</v>
      </c>
      <c r="BQ9" s="270">
        <v>151.14499999999998</v>
      </c>
      <c r="BR9" s="270">
        <v>149.79874999999998</v>
      </c>
      <c r="BS9" s="11" t="s">
        <v>229</v>
      </c>
      <c r="BT9" s="920">
        <f t="shared" si="10"/>
        <v>64.293976159315193</v>
      </c>
      <c r="BU9" s="269">
        <f t="shared" si="10"/>
        <v>65.189972581276933</v>
      </c>
      <c r="BV9" s="269">
        <f t="shared" si="10"/>
        <v>63.607843137254896</v>
      </c>
      <c r="BW9" s="269">
        <f t="shared" si="10"/>
        <v>62.05988023952095</v>
      </c>
      <c r="BX9" s="269">
        <f t="shared" si="10"/>
        <v>68.153056861906805</v>
      </c>
      <c r="BY9" s="269">
        <f t="shared" si="10"/>
        <v>64.080756013745699</v>
      </c>
      <c r="BZ9" s="269">
        <f t="shared" si="10"/>
        <v>63.902337228714522</v>
      </c>
      <c r="CA9" s="269">
        <f t="shared" si="10"/>
        <v>63.990262489415734</v>
      </c>
      <c r="CB9" s="269">
        <f t="shared" si="10"/>
        <v>63.945985708280794</v>
      </c>
      <c r="CC9" s="269">
        <f t="shared" si="10"/>
        <v>63.954555040067476</v>
      </c>
      <c r="CD9" s="269">
        <f t="shared" si="10"/>
        <v>64.460486322188444</v>
      </c>
      <c r="CE9" s="269">
        <f t="shared" si="10"/>
        <v>63.990262489415734</v>
      </c>
      <c r="CF9" s="269">
        <f t="shared" si="10"/>
        <v>64.20863694813545</v>
      </c>
      <c r="CG9" s="11" t="s">
        <v>229</v>
      </c>
      <c r="CH9" s="911">
        <f t="shared" ref="CH9:CH36" si="16">SUM(CI9:CT9)</f>
        <v>45368</v>
      </c>
      <c r="CI9" s="270">
        <v>2974</v>
      </c>
      <c r="CJ9" s="270">
        <v>3512</v>
      </c>
      <c r="CK9" s="270">
        <v>3537</v>
      </c>
      <c r="CL9" s="270">
        <v>3292</v>
      </c>
      <c r="CM9" s="270">
        <v>4019</v>
      </c>
      <c r="CN9" s="270">
        <v>4169</v>
      </c>
      <c r="CO9" s="270">
        <v>4094</v>
      </c>
      <c r="CP9" s="270">
        <v>4132</v>
      </c>
      <c r="CQ9" s="270">
        <v>4113</v>
      </c>
      <c r="CR9" s="270">
        <v>3590</v>
      </c>
      <c r="CS9" s="270">
        <v>4094</v>
      </c>
      <c r="CT9" s="270">
        <v>3842</v>
      </c>
      <c r="CU9" s="11" t="s">
        <v>229</v>
      </c>
      <c r="CV9" s="911">
        <f t="shared" ref="CV9:CV36" si="17">SUM(CW9:DH9)</f>
        <v>8368.9054999999989</v>
      </c>
      <c r="CW9" s="270">
        <v>455.93</v>
      </c>
      <c r="CX9" s="270">
        <v>584.46900000000005</v>
      </c>
      <c r="CY9" s="270">
        <v>715.27</v>
      </c>
      <c r="CZ9" s="270">
        <v>647</v>
      </c>
      <c r="DA9" s="270">
        <v>759.64</v>
      </c>
      <c r="DB9" s="270">
        <v>763.41499999999996</v>
      </c>
      <c r="DC9" s="270">
        <v>761.52749999999992</v>
      </c>
      <c r="DD9" s="270">
        <v>762.47124999999994</v>
      </c>
      <c r="DE9" s="270">
        <v>761.99937499999987</v>
      </c>
      <c r="DF9" s="270">
        <v>676.59474999999998</v>
      </c>
      <c r="DG9" s="270">
        <v>761.5274999999998</v>
      </c>
      <c r="DH9" s="270">
        <v>719.06112499999995</v>
      </c>
      <c r="DI9" s="11" t="s">
        <v>229</v>
      </c>
      <c r="DJ9" s="920">
        <f t="shared" si="11"/>
        <v>184.46714644683476</v>
      </c>
      <c r="DK9" s="269">
        <f t="shared" si="11"/>
        <v>153.30531271015468</v>
      </c>
      <c r="DL9" s="269">
        <f t="shared" si="11"/>
        <v>166.42055808656036</v>
      </c>
      <c r="DM9" s="269">
        <f t="shared" si="11"/>
        <v>202.22504947695788</v>
      </c>
      <c r="DN9" s="269">
        <f t="shared" si="11"/>
        <v>196.5370595382746</v>
      </c>
      <c r="DO9" s="269">
        <f t="shared" si="11"/>
        <v>189.01219208758397</v>
      </c>
      <c r="DP9" s="269">
        <f t="shared" si="11"/>
        <v>183.11705444950826</v>
      </c>
      <c r="DQ9" s="269">
        <f t="shared" si="11"/>
        <v>186.01062530532482</v>
      </c>
      <c r="DR9" s="269">
        <f t="shared" si="11"/>
        <v>184.52837608906097</v>
      </c>
      <c r="DS9" s="269">
        <f t="shared" si="11"/>
        <v>185.26607707269631</v>
      </c>
      <c r="DT9" s="269">
        <f t="shared" si="11"/>
        <v>188.466504178273</v>
      </c>
      <c r="DU9" s="269">
        <f t="shared" si="11"/>
        <v>186.01062530532479</v>
      </c>
      <c r="DV9" s="269">
        <f t="shared" si="11"/>
        <v>187.15802316501819</v>
      </c>
    </row>
    <row r="10" spans="1:126" ht="15.95" customHeight="1" x14ac:dyDescent="0.15">
      <c r="A10" s="11" t="s">
        <v>230</v>
      </c>
      <c r="B10" s="911">
        <f t="shared" si="12"/>
        <v>8574</v>
      </c>
      <c r="C10" s="270">
        <v>685</v>
      </c>
      <c r="D10" s="270">
        <v>624</v>
      </c>
      <c r="E10" s="270">
        <v>665</v>
      </c>
      <c r="F10" s="270">
        <v>733</v>
      </c>
      <c r="G10" s="270">
        <v>722</v>
      </c>
      <c r="H10" s="270">
        <v>762</v>
      </c>
      <c r="I10" s="270">
        <v>742</v>
      </c>
      <c r="J10" s="270">
        <v>752</v>
      </c>
      <c r="K10" s="270">
        <v>747</v>
      </c>
      <c r="L10" s="270">
        <v>686</v>
      </c>
      <c r="M10" s="270">
        <v>742</v>
      </c>
      <c r="N10" s="270">
        <v>714</v>
      </c>
      <c r="O10" s="995" t="s">
        <v>230</v>
      </c>
      <c r="P10" s="1005">
        <f t="shared" si="13"/>
        <v>108.117125</v>
      </c>
      <c r="Q10" s="1004">
        <v>8.5039999999999996</v>
      </c>
      <c r="R10" s="1004">
        <v>7.2099999999999991</v>
      </c>
      <c r="S10" s="1004">
        <v>8.4</v>
      </c>
      <c r="T10" s="1004">
        <v>9.2949999999999999</v>
      </c>
      <c r="U10" s="1004">
        <v>9.2050000000000001</v>
      </c>
      <c r="V10" s="1004">
        <v>9.7800000000000011</v>
      </c>
      <c r="W10" s="1004">
        <v>9.4924999999999997</v>
      </c>
      <c r="X10" s="1004">
        <v>9.6362500000000004</v>
      </c>
      <c r="Y10" s="1004">
        <v>9.5643750000000001</v>
      </c>
      <c r="Z10" s="1004">
        <v>8.5274999999999999</v>
      </c>
      <c r="AA10" s="1004">
        <v>9.4924999999999997</v>
      </c>
      <c r="AB10" s="1004">
        <v>9.01</v>
      </c>
      <c r="AC10" s="11" t="s">
        <v>230</v>
      </c>
      <c r="AD10" s="913">
        <f t="shared" si="9"/>
        <v>12.60988161884768</v>
      </c>
      <c r="AE10" s="271">
        <f t="shared" si="9"/>
        <v>12.414598540145985</v>
      </c>
      <c r="AF10" s="271">
        <f t="shared" si="9"/>
        <v>11.554487179487177</v>
      </c>
      <c r="AG10" s="271">
        <f t="shared" si="9"/>
        <v>12.631578947368421</v>
      </c>
      <c r="AH10" s="271">
        <f t="shared" si="9"/>
        <v>12.680763983628923</v>
      </c>
      <c r="AI10" s="271">
        <f t="shared" si="9"/>
        <v>12.749307479224377</v>
      </c>
      <c r="AJ10" s="271">
        <f t="shared" si="9"/>
        <v>12.834645669291341</v>
      </c>
      <c r="AK10" s="271">
        <f t="shared" si="9"/>
        <v>12.793126684636119</v>
      </c>
      <c r="AL10" s="271">
        <f t="shared" si="9"/>
        <v>12.814162234042554</v>
      </c>
      <c r="AM10" s="271">
        <f t="shared" si="9"/>
        <v>12.803714859437751</v>
      </c>
      <c r="AN10" s="271">
        <f t="shared" si="9"/>
        <v>12.43075801749271</v>
      </c>
      <c r="AO10" s="271">
        <f t="shared" si="9"/>
        <v>12.793126684636119</v>
      </c>
      <c r="AP10" s="271">
        <f t="shared" si="9"/>
        <v>12.619047619047619</v>
      </c>
      <c r="AQ10" s="11" t="s">
        <v>230</v>
      </c>
      <c r="AR10" s="915">
        <f t="shared" si="14"/>
        <v>38411</v>
      </c>
      <c r="AS10" s="168">
        <v>3036</v>
      </c>
      <c r="AT10" s="168">
        <v>2874</v>
      </c>
      <c r="AU10" s="168">
        <v>2926</v>
      </c>
      <c r="AV10" s="168">
        <v>2944</v>
      </c>
      <c r="AW10" s="168">
        <v>3902</v>
      </c>
      <c r="AX10" s="168">
        <v>2943</v>
      </c>
      <c r="AY10" s="168">
        <v>3423</v>
      </c>
      <c r="AZ10" s="168">
        <v>3183</v>
      </c>
      <c r="BA10" s="168">
        <v>3303</v>
      </c>
      <c r="BB10" s="168">
        <v>3162</v>
      </c>
      <c r="BC10" s="168">
        <v>3423</v>
      </c>
      <c r="BD10" s="168">
        <v>3292</v>
      </c>
      <c r="BE10" s="11" t="s">
        <v>230</v>
      </c>
      <c r="BF10" s="911">
        <f t="shared" si="15"/>
        <v>2569.7556250000007</v>
      </c>
      <c r="BG10" s="270">
        <v>195.13</v>
      </c>
      <c r="BH10" s="270">
        <v>186.79000000000002</v>
      </c>
      <c r="BI10" s="270">
        <v>187.25</v>
      </c>
      <c r="BJ10" s="270">
        <v>182.61500000000001</v>
      </c>
      <c r="BK10" s="270">
        <v>246.46</v>
      </c>
      <c r="BL10" s="270">
        <v>222.95999999999998</v>
      </c>
      <c r="BM10" s="270">
        <v>234.70999999999998</v>
      </c>
      <c r="BN10" s="270">
        <v>228.83499999999998</v>
      </c>
      <c r="BO10" s="270">
        <v>231.77249999999998</v>
      </c>
      <c r="BP10" s="270">
        <v>200.77875</v>
      </c>
      <c r="BQ10" s="270">
        <v>234.70999999999995</v>
      </c>
      <c r="BR10" s="270">
        <v>217.74437499999999</v>
      </c>
      <c r="BS10" s="11" t="s">
        <v>230</v>
      </c>
      <c r="BT10" s="920">
        <f t="shared" si="10"/>
        <v>66.901554893129585</v>
      </c>
      <c r="BU10" s="269">
        <f t="shared" si="10"/>
        <v>64.272068511198952</v>
      </c>
      <c r="BV10" s="269">
        <f t="shared" si="10"/>
        <v>64.993041057759228</v>
      </c>
      <c r="BW10" s="269">
        <f t="shared" si="10"/>
        <v>63.995215311004785</v>
      </c>
      <c r="BX10" s="269">
        <f t="shared" si="10"/>
        <v>62.029551630434781</v>
      </c>
      <c r="BY10" s="269">
        <f t="shared" si="10"/>
        <v>63.162480779087652</v>
      </c>
      <c r="BZ10" s="269">
        <f t="shared" si="10"/>
        <v>75.759429153924557</v>
      </c>
      <c r="CA10" s="269">
        <f t="shared" si="10"/>
        <v>68.568507157464211</v>
      </c>
      <c r="CB10" s="269">
        <f t="shared" si="10"/>
        <v>71.892868363179389</v>
      </c>
      <c r="CC10" s="269">
        <f t="shared" si="10"/>
        <v>70.17029972752043</v>
      </c>
      <c r="CD10" s="269">
        <f t="shared" si="10"/>
        <v>63.497390891840602</v>
      </c>
      <c r="CE10" s="269">
        <f t="shared" si="10"/>
        <v>68.568507157464197</v>
      </c>
      <c r="CF10" s="269">
        <f t="shared" si="10"/>
        <v>66.143491798298896</v>
      </c>
      <c r="CG10" s="11" t="s">
        <v>230</v>
      </c>
      <c r="CH10" s="911">
        <f t="shared" si="16"/>
        <v>48537</v>
      </c>
      <c r="CI10" s="270">
        <v>4712</v>
      </c>
      <c r="CJ10" s="270">
        <v>2874</v>
      </c>
      <c r="CK10" s="270">
        <v>4416</v>
      </c>
      <c r="CL10" s="270">
        <v>4097</v>
      </c>
      <c r="CM10" s="270">
        <v>4201</v>
      </c>
      <c r="CN10" s="270">
        <v>4059</v>
      </c>
      <c r="CO10" s="270">
        <v>4130</v>
      </c>
      <c r="CP10" s="270">
        <v>4095</v>
      </c>
      <c r="CQ10" s="270">
        <v>4112</v>
      </c>
      <c r="CR10" s="270">
        <v>3897</v>
      </c>
      <c r="CS10" s="270">
        <v>4130</v>
      </c>
      <c r="CT10" s="270">
        <v>3814</v>
      </c>
      <c r="CU10" s="11" t="s">
        <v>230</v>
      </c>
      <c r="CV10" s="911">
        <f t="shared" si="17"/>
        <v>7156.1487499999994</v>
      </c>
      <c r="CW10" s="270">
        <v>698.86</v>
      </c>
      <c r="CX10" s="270">
        <v>486.79</v>
      </c>
      <c r="CY10" s="270">
        <v>646.38</v>
      </c>
      <c r="CZ10" s="270">
        <v>595.37</v>
      </c>
      <c r="DA10" s="270">
        <v>628.01499999999999</v>
      </c>
      <c r="DB10" s="270">
        <v>562.62</v>
      </c>
      <c r="DC10" s="270">
        <v>595.3175</v>
      </c>
      <c r="DD10" s="270">
        <v>578.96875</v>
      </c>
      <c r="DE10" s="270">
        <v>587.14312500000005</v>
      </c>
      <c r="DF10" s="270">
        <v>589.13874999999996</v>
      </c>
      <c r="DG10" s="270">
        <v>595.3175</v>
      </c>
      <c r="DH10" s="270">
        <v>592.22812499999998</v>
      </c>
      <c r="DI10" s="11" t="s">
        <v>230</v>
      </c>
      <c r="DJ10" s="920">
        <f t="shared" si="11"/>
        <v>147.43698106599086</v>
      </c>
      <c r="DK10" s="269">
        <f t="shared" si="11"/>
        <v>148.31494057724959</v>
      </c>
      <c r="DL10" s="269">
        <f t="shared" si="11"/>
        <v>169.37717466945026</v>
      </c>
      <c r="DM10" s="269">
        <f t="shared" si="11"/>
        <v>146.37228260869566</v>
      </c>
      <c r="DN10" s="269">
        <f t="shared" si="11"/>
        <v>145.31852575054918</v>
      </c>
      <c r="DO10" s="269">
        <f t="shared" si="11"/>
        <v>149.49178766960247</v>
      </c>
      <c r="DP10" s="269">
        <f t="shared" si="11"/>
        <v>138.61049519586106</v>
      </c>
      <c r="DQ10" s="269">
        <f t="shared" si="11"/>
        <v>144.14467312348668</v>
      </c>
      <c r="DR10" s="269">
        <f t="shared" si="11"/>
        <v>141.38431013431014</v>
      </c>
      <c r="DS10" s="269">
        <f t="shared" si="11"/>
        <v>142.78772495136189</v>
      </c>
      <c r="DT10" s="269">
        <f t="shared" si="11"/>
        <v>151.17750833974853</v>
      </c>
      <c r="DU10" s="269">
        <f t="shared" si="11"/>
        <v>144.14467312348668</v>
      </c>
      <c r="DV10" s="269">
        <f t="shared" si="11"/>
        <v>155.27743183009963</v>
      </c>
    </row>
    <row r="11" spans="1:126" ht="15.95" customHeight="1" x14ac:dyDescent="0.15">
      <c r="A11" s="11" t="s">
        <v>231</v>
      </c>
      <c r="B11" s="911">
        <f t="shared" si="12"/>
        <v>161076</v>
      </c>
      <c r="C11" s="270">
        <v>12516</v>
      </c>
      <c r="D11" s="270">
        <v>12839</v>
      </c>
      <c r="E11" s="270">
        <v>11653</v>
      </c>
      <c r="F11" s="270">
        <v>11454</v>
      </c>
      <c r="G11" s="270">
        <v>12855</v>
      </c>
      <c r="H11" s="270">
        <v>14126</v>
      </c>
      <c r="I11" s="270">
        <v>13888</v>
      </c>
      <c r="J11" s="270">
        <v>12818</v>
      </c>
      <c r="K11" s="270">
        <v>15073</v>
      </c>
      <c r="L11" s="270">
        <v>15263</v>
      </c>
      <c r="M11" s="270">
        <v>14591</v>
      </c>
      <c r="N11" s="270">
        <v>14000</v>
      </c>
      <c r="O11" s="995" t="s">
        <v>231</v>
      </c>
      <c r="P11" s="1005">
        <f t="shared" si="13"/>
        <v>2071.7388000000001</v>
      </c>
      <c r="Q11" s="1004">
        <v>154.79750000000001</v>
      </c>
      <c r="R11" s="1004">
        <v>161.0788</v>
      </c>
      <c r="S11" s="1004">
        <v>149.2159</v>
      </c>
      <c r="T11" s="1004">
        <v>147.04070000000002</v>
      </c>
      <c r="U11" s="1004">
        <v>165.3272</v>
      </c>
      <c r="V11" s="1004">
        <v>185.71029999999999</v>
      </c>
      <c r="W11" s="1004">
        <v>182.9298</v>
      </c>
      <c r="X11" s="1004">
        <v>171.2216</v>
      </c>
      <c r="Y11" s="1004">
        <v>204.60389999999998</v>
      </c>
      <c r="Z11" s="1004">
        <v>181.26760000000002</v>
      </c>
      <c r="AA11" s="1004">
        <v>184.97639999999998</v>
      </c>
      <c r="AB11" s="1004">
        <v>183.56909999999999</v>
      </c>
      <c r="AC11" s="11" t="s">
        <v>231</v>
      </c>
      <c r="AD11" s="913">
        <f t="shared" si="9"/>
        <v>12.861871414735901</v>
      </c>
      <c r="AE11" s="271">
        <f t="shared" si="9"/>
        <v>12.367968999680409</v>
      </c>
      <c r="AF11" s="271">
        <f t="shared" si="9"/>
        <v>12.546054988706286</v>
      </c>
      <c r="AG11" s="271">
        <f t="shared" si="9"/>
        <v>12.804934351669099</v>
      </c>
      <c r="AH11" s="271">
        <f t="shared" si="9"/>
        <v>12.837497817356384</v>
      </c>
      <c r="AI11" s="271">
        <f t="shared" si="9"/>
        <v>12.860925709840529</v>
      </c>
      <c r="AJ11" s="271">
        <f t="shared" si="9"/>
        <v>13.146701118504883</v>
      </c>
      <c r="AK11" s="271">
        <f t="shared" si="9"/>
        <v>13.171788594470046</v>
      </c>
      <c r="AL11" s="271">
        <f t="shared" si="9"/>
        <v>13.357902948977999</v>
      </c>
      <c r="AM11" s="271">
        <f t="shared" si="9"/>
        <v>13.574198898693025</v>
      </c>
      <c r="AN11" s="271">
        <f t="shared" si="9"/>
        <v>11.876275961475464</v>
      </c>
      <c r="AO11" s="271">
        <f t="shared" si="9"/>
        <v>12.677431293262968</v>
      </c>
      <c r="AP11" s="271">
        <f t="shared" si="9"/>
        <v>13.112078571428571</v>
      </c>
      <c r="AQ11" s="11" t="s">
        <v>231</v>
      </c>
      <c r="AR11" s="915">
        <f t="shared" si="14"/>
        <v>147258</v>
      </c>
      <c r="AS11" s="168">
        <v>15338</v>
      </c>
      <c r="AT11" s="168">
        <v>16006</v>
      </c>
      <c r="AU11" s="168">
        <v>12091</v>
      </c>
      <c r="AV11" s="168">
        <v>9445</v>
      </c>
      <c r="AW11" s="168">
        <v>8679</v>
      </c>
      <c r="AX11" s="168">
        <v>9806</v>
      </c>
      <c r="AY11" s="168">
        <v>11858</v>
      </c>
      <c r="AZ11" s="168">
        <v>9348</v>
      </c>
      <c r="BA11" s="168">
        <v>10455</v>
      </c>
      <c r="BB11" s="168">
        <v>14744</v>
      </c>
      <c r="BC11" s="168">
        <v>14744</v>
      </c>
      <c r="BD11" s="168">
        <v>14744</v>
      </c>
      <c r="BE11" s="11" t="s">
        <v>231</v>
      </c>
      <c r="BF11" s="911">
        <f t="shared" si="15"/>
        <v>8371.5910899999999</v>
      </c>
      <c r="BG11" s="270">
        <v>886.0886999999999</v>
      </c>
      <c r="BH11" s="270">
        <v>899.09900000000005</v>
      </c>
      <c r="BI11" s="270">
        <v>598.91880000000003</v>
      </c>
      <c r="BJ11" s="270">
        <v>545.88080000000002</v>
      </c>
      <c r="BK11" s="270">
        <v>536.23850000000004</v>
      </c>
      <c r="BL11" s="270">
        <v>564.54880000000003</v>
      </c>
      <c r="BM11" s="270">
        <v>633.4206999999999</v>
      </c>
      <c r="BN11" s="270">
        <v>559.47580000000005</v>
      </c>
      <c r="BO11" s="270">
        <v>611.99469999999997</v>
      </c>
      <c r="BP11" s="270">
        <v>845.30843000000004</v>
      </c>
      <c r="BQ11" s="270">
        <v>845.30843000000004</v>
      </c>
      <c r="BR11" s="270">
        <v>845.30843000000004</v>
      </c>
      <c r="BS11" s="11" t="s">
        <v>231</v>
      </c>
      <c r="BT11" s="920">
        <f t="shared" si="10"/>
        <v>56.849822013065499</v>
      </c>
      <c r="BU11" s="269">
        <f t="shared" si="10"/>
        <v>57.770811057504226</v>
      </c>
      <c r="BV11" s="269">
        <f t="shared" si="10"/>
        <v>56.172622766462581</v>
      </c>
      <c r="BW11" s="269">
        <f t="shared" si="10"/>
        <v>49.534265155901082</v>
      </c>
      <c r="BX11" s="269">
        <f t="shared" si="10"/>
        <v>57.795743779777659</v>
      </c>
      <c r="BY11" s="269">
        <f t="shared" si="10"/>
        <v>61.785747205899298</v>
      </c>
      <c r="BZ11" s="269">
        <f t="shared" si="10"/>
        <v>57.571772384254537</v>
      </c>
      <c r="CA11" s="269">
        <f t="shared" si="10"/>
        <v>53.417161410018544</v>
      </c>
      <c r="CB11" s="269">
        <f t="shared" si="10"/>
        <v>59.849786050492092</v>
      </c>
      <c r="CC11" s="269">
        <f t="shared" si="10"/>
        <v>58.536078431372545</v>
      </c>
      <c r="CD11" s="269">
        <f t="shared" si="10"/>
        <v>57.332367742810632</v>
      </c>
      <c r="CE11" s="269">
        <f t="shared" si="10"/>
        <v>57.332367742810632</v>
      </c>
      <c r="CF11" s="269">
        <f t="shared" si="10"/>
        <v>57.332367742810632</v>
      </c>
      <c r="CG11" s="11" t="s">
        <v>231</v>
      </c>
      <c r="CH11" s="911">
        <f t="shared" si="16"/>
        <v>48667</v>
      </c>
      <c r="CI11" s="270">
        <v>4643</v>
      </c>
      <c r="CJ11" s="270">
        <v>4442</v>
      </c>
      <c r="CK11" s="270">
        <v>4581</v>
      </c>
      <c r="CL11" s="270">
        <v>3355</v>
      </c>
      <c r="CM11" s="270">
        <v>3653</v>
      </c>
      <c r="CN11" s="270">
        <v>3021</v>
      </c>
      <c r="CO11" s="270">
        <v>3859</v>
      </c>
      <c r="CP11" s="270">
        <v>3898</v>
      </c>
      <c r="CQ11" s="270">
        <v>4485</v>
      </c>
      <c r="CR11" s="270">
        <v>4319</v>
      </c>
      <c r="CS11" s="270">
        <v>4221</v>
      </c>
      <c r="CT11" s="270">
        <v>4190</v>
      </c>
      <c r="CU11" s="11" t="s">
        <v>231</v>
      </c>
      <c r="CV11" s="911">
        <f t="shared" si="17"/>
        <v>8878.0807000000004</v>
      </c>
      <c r="CW11" s="270">
        <v>829.52260000000001</v>
      </c>
      <c r="CX11" s="270">
        <v>772.5462</v>
      </c>
      <c r="CY11" s="270">
        <v>936.69060000000002</v>
      </c>
      <c r="CZ11" s="270">
        <v>599.29409999999996</v>
      </c>
      <c r="DA11" s="270">
        <v>661.47550000000001</v>
      </c>
      <c r="DB11" s="270">
        <v>555.61419999999998</v>
      </c>
      <c r="DC11" s="270">
        <v>709.35419999999999</v>
      </c>
      <c r="DD11" s="270">
        <v>730.62139999999999</v>
      </c>
      <c r="DE11" s="270">
        <v>822.85390000000007</v>
      </c>
      <c r="DF11" s="270">
        <v>805.54590000000007</v>
      </c>
      <c r="DG11" s="270">
        <v>730.94200000000001</v>
      </c>
      <c r="DH11" s="270">
        <v>723.62009999999998</v>
      </c>
      <c r="DI11" s="11" t="s">
        <v>231</v>
      </c>
      <c r="DJ11" s="920">
        <f t="shared" si="11"/>
        <v>182.4250662666694</v>
      </c>
      <c r="DK11" s="269">
        <f t="shared" si="11"/>
        <v>178.66090889511091</v>
      </c>
      <c r="DL11" s="269">
        <f t="shared" si="11"/>
        <v>173.91855020261144</v>
      </c>
      <c r="DM11" s="269">
        <f t="shared" si="11"/>
        <v>204.47295350360184</v>
      </c>
      <c r="DN11" s="269">
        <f t="shared" si="11"/>
        <v>178.62715350223544</v>
      </c>
      <c r="DO11" s="269">
        <f t="shared" si="11"/>
        <v>181.07733369833016</v>
      </c>
      <c r="DP11" s="269">
        <f t="shared" si="11"/>
        <v>183.91731214829525</v>
      </c>
      <c r="DQ11" s="269">
        <f t="shared" si="11"/>
        <v>183.81813941435604</v>
      </c>
      <c r="DR11" s="269">
        <f t="shared" si="11"/>
        <v>187.43494099538225</v>
      </c>
      <c r="DS11" s="269">
        <f t="shared" si="11"/>
        <v>183.46798216276477</v>
      </c>
      <c r="DT11" s="269">
        <f t="shared" si="11"/>
        <v>186.51213243806438</v>
      </c>
      <c r="DU11" s="269">
        <f t="shared" si="11"/>
        <v>173.16796967543235</v>
      </c>
      <c r="DV11" s="269">
        <f t="shared" si="11"/>
        <v>172.70169451073986</v>
      </c>
    </row>
    <row r="12" spans="1:126" ht="15.95" customHeight="1" x14ac:dyDescent="0.15">
      <c r="A12" s="11" t="s">
        <v>253</v>
      </c>
      <c r="B12" s="911">
        <f t="shared" si="12"/>
        <v>43407</v>
      </c>
      <c r="C12" s="270">
        <v>3649</v>
      </c>
      <c r="D12" s="270">
        <v>3606</v>
      </c>
      <c r="E12" s="270">
        <v>3611</v>
      </c>
      <c r="F12" s="270">
        <v>3622</v>
      </c>
      <c r="G12" s="270">
        <v>3621</v>
      </c>
      <c r="H12" s="270">
        <v>3610</v>
      </c>
      <c r="I12" s="270">
        <v>3616</v>
      </c>
      <c r="J12" s="270">
        <v>3612</v>
      </c>
      <c r="K12" s="270">
        <v>3614</v>
      </c>
      <c r="L12" s="270">
        <v>3616</v>
      </c>
      <c r="M12" s="270">
        <v>3615</v>
      </c>
      <c r="N12" s="270">
        <v>3615</v>
      </c>
      <c r="O12" s="995" t="s">
        <v>253</v>
      </c>
      <c r="P12" s="1005">
        <f t="shared" si="13"/>
        <v>815.35481093750002</v>
      </c>
      <c r="Q12" s="1004">
        <v>69.314577500000013</v>
      </c>
      <c r="R12" s="1004">
        <v>68.781139999999994</v>
      </c>
      <c r="S12" s="1004">
        <v>69.050618749999998</v>
      </c>
      <c r="T12" s="1004">
        <v>68.967859375000003</v>
      </c>
      <c r="U12" s="1004">
        <v>69.015528906250012</v>
      </c>
      <c r="V12" s="1004">
        <v>65.487629999999996</v>
      </c>
      <c r="W12" s="1004">
        <v>67.251579453125004</v>
      </c>
      <c r="X12" s="1004">
        <v>66.3696047265625</v>
      </c>
      <c r="Y12" s="1004">
        <v>66.810592089843752</v>
      </c>
      <c r="Z12" s="1004">
        <v>68.953786757812509</v>
      </c>
      <c r="AA12" s="1004">
        <v>67.25</v>
      </c>
      <c r="AB12" s="1004">
        <v>68.10189337890624</v>
      </c>
      <c r="AC12" s="11" t="s">
        <v>253</v>
      </c>
      <c r="AD12" s="913">
        <f t="shared" si="9"/>
        <v>18.783947541583156</v>
      </c>
      <c r="AE12" s="271">
        <f t="shared" si="9"/>
        <v>18.995499451904635</v>
      </c>
      <c r="AF12" s="271">
        <f t="shared" si="9"/>
        <v>19.074082085413199</v>
      </c>
      <c r="AG12" s="271">
        <f t="shared" si="9"/>
        <v>19.122298186098032</v>
      </c>
      <c r="AH12" s="271">
        <f t="shared" si="9"/>
        <v>19.041374758420762</v>
      </c>
      <c r="AI12" s="271">
        <f t="shared" si="9"/>
        <v>19.05979809617509</v>
      </c>
      <c r="AJ12" s="271">
        <f t="shared" si="9"/>
        <v>18.140617728531854</v>
      </c>
      <c r="AK12" s="271">
        <f t="shared" si="9"/>
        <v>18.598335025753599</v>
      </c>
      <c r="AL12" s="271">
        <f t="shared" si="9"/>
        <v>18.374752139136906</v>
      </c>
      <c r="AM12" s="271">
        <f t="shared" si="9"/>
        <v>18.486605448213545</v>
      </c>
      <c r="AN12" s="271">
        <f t="shared" si="9"/>
        <v>19.069078196297706</v>
      </c>
      <c r="AO12" s="271">
        <f t="shared" si="9"/>
        <v>18.603042876901799</v>
      </c>
      <c r="AP12" s="271">
        <f t="shared" si="9"/>
        <v>18.838698030126206</v>
      </c>
      <c r="AQ12" s="11" t="s">
        <v>253</v>
      </c>
      <c r="AR12" s="915">
        <f t="shared" si="14"/>
        <v>82133</v>
      </c>
      <c r="AS12" s="168">
        <v>6733</v>
      </c>
      <c r="AT12" s="168">
        <v>6822</v>
      </c>
      <c r="AU12" s="168">
        <v>6777</v>
      </c>
      <c r="AV12" s="168">
        <v>6799</v>
      </c>
      <c r="AW12" s="168">
        <v>6783</v>
      </c>
      <c r="AX12" s="168">
        <v>6817</v>
      </c>
      <c r="AY12" s="168">
        <v>6800</v>
      </c>
      <c r="AZ12" s="168">
        <v>6808</v>
      </c>
      <c r="BA12" s="168">
        <v>6804</v>
      </c>
      <c r="BB12" s="168">
        <v>6795</v>
      </c>
      <c r="BC12" s="168">
        <v>6798</v>
      </c>
      <c r="BD12" s="168">
        <v>7397</v>
      </c>
      <c r="BE12" s="11" t="s">
        <v>253</v>
      </c>
      <c r="BF12" s="911">
        <f t="shared" si="15"/>
        <v>4226.4327615624998</v>
      </c>
      <c r="BG12" s="270">
        <v>349.41245249999997</v>
      </c>
      <c r="BH12" s="270">
        <v>355.42510499999997</v>
      </c>
      <c r="BI12" s="270">
        <v>352.41877875</v>
      </c>
      <c r="BJ12" s="270">
        <v>353.92194187500002</v>
      </c>
      <c r="BK12" s="270">
        <v>352.79456953124998</v>
      </c>
      <c r="BL12" s="270">
        <v>350.48499999999996</v>
      </c>
      <c r="BM12" s="270">
        <v>351.639784765625</v>
      </c>
      <c r="BN12" s="270">
        <v>351.06239238281245</v>
      </c>
      <c r="BO12" s="270">
        <v>351.35108857421869</v>
      </c>
      <c r="BP12" s="270">
        <v>353.64009878906245</v>
      </c>
      <c r="BQ12" s="270">
        <v>351.64100000000002</v>
      </c>
      <c r="BR12" s="270">
        <v>352.64054939453126</v>
      </c>
      <c r="BS12" s="11" t="s">
        <v>253</v>
      </c>
      <c r="BT12" s="920">
        <f t="shared" si="10"/>
        <v>51.458399931361321</v>
      </c>
      <c r="BU12" s="269">
        <f t="shared" si="10"/>
        <v>51.895507574632404</v>
      </c>
      <c r="BV12" s="269">
        <f t="shared" si="10"/>
        <v>52.09983948988566</v>
      </c>
      <c r="BW12" s="269">
        <f t="shared" si="10"/>
        <v>52.002180721558211</v>
      </c>
      <c r="BX12" s="269">
        <f t="shared" si="10"/>
        <v>52.054999540373586</v>
      </c>
      <c r="BY12" s="269">
        <f t="shared" si="10"/>
        <v>52.01158330108359</v>
      </c>
      <c r="BZ12" s="269">
        <f t="shared" si="10"/>
        <v>51.413378318908606</v>
      </c>
      <c r="CA12" s="269">
        <f t="shared" si="10"/>
        <v>51.711733053768384</v>
      </c>
      <c r="CB12" s="269">
        <f t="shared" si="10"/>
        <v>51.566156342951302</v>
      </c>
      <c r="CC12" s="269">
        <f t="shared" si="10"/>
        <v>51.638901906851657</v>
      </c>
      <c r="CD12" s="269">
        <f t="shared" si="10"/>
        <v>52.044164648868644</v>
      </c>
      <c r="CE12" s="269">
        <f t="shared" si="10"/>
        <v>51.727125625183881</v>
      </c>
      <c r="CF12" s="269">
        <f t="shared" si="10"/>
        <v>47.673455373060868</v>
      </c>
      <c r="CG12" s="11" t="s">
        <v>253</v>
      </c>
      <c r="CH12" s="911">
        <f t="shared" si="16"/>
        <v>38454</v>
      </c>
      <c r="CI12" s="270">
        <v>3174</v>
      </c>
      <c r="CJ12" s="270">
        <v>3219</v>
      </c>
      <c r="CK12" s="270">
        <v>3197</v>
      </c>
      <c r="CL12" s="270">
        <v>3208</v>
      </c>
      <c r="CM12" s="270">
        <v>3199</v>
      </c>
      <c r="CN12" s="270">
        <v>3214</v>
      </c>
      <c r="CO12" s="270">
        <v>3208</v>
      </c>
      <c r="CP12" s="270">
        <v>3211</v>
      </c>
      <c r="CQ12" s="270">
        <v>3209</v>
      </c>
      <c r="CR12" s="270">
        <v>3205</v>
      </c>
      <c r="CS12" s="270">
        <v>3205</v>
      </c>
      <c r="CT12" s="270">
        <v>3205</v>
      </c>
      <c r="CU12" s="11" t="s">
        <v>253</v>
      </c>
      <c r="CV12" s="911">
        <f t="shared" si="17"/>
        <v>7020.5439889843738</v>
      </c>
      <c r="CW12" s="270">
        <v>623.98552687500001</v>
      </c>
      <c r="CX12" s="270">
        <v>574.08096499999988</v>
      </c>
      <c r="CY12" s="270">
        <v>584.03324593749994</v>
      </c>
      <c r="CZ12" s="270">
        <v>579.05710546874991</v>
      </c>
      <c r="DA12" s="270">
        <v>582.78921082031252</v>
      </c>
      <c r="DB12" s="270">
        <v>583.14099999999996</v>
      </c>
      <c r="DC12" s="270">
        <v>582.96510541015618</v>
      </c>
      <c r="DD12" s="270">
        <v>583.05305270507813</v>
      </c>
      <c r="DE12" s="270">
        <v>583.00907905761721</v>
      </c>
      <c r="DF12" s="270">
        <v>579.99013180664053</v>
      </c>
      <c r="DG12" s="270">
        <v>582.96299999999997</v>
      </c>
      <c r="DH12" s="270">
        <v>581.47656590332019</v>
      </c>
      <c r="DI12" s="11" t="s">
        <v>253</v>
      </c>
      <c r="DJ12" s="920">
        <f t="shared" si="11"/>
        <v>182.56992741936793</v>
      </c>
      <c r="DK12" s="269">
        <f t="shared" si="11"/>
        <v>196.59279359640831</v>
      </c>
      <c r="DL12" s="269">
        <f t="shared" si="11"/>
        <v>178.34139950295119</v>
      </c>
      <c r="DM12" s="269">
        <f t="shared" si="11"/>
        <v>182.68165340553642</v>
      </c>
      <c r="DN12" s="269">
        <f t="shared" si="11"/>
        <v>180.50408524586967</v>
      </c>
      <c r="DO12" s="269">
        <f t="shared" si="11"/>
        <v>182.17855918109174</v>
      </c>
      <c r="DP12" s="269">
        <f t="shared" si="11"/>
        <v>181.43777224642187</v>
      </c>
      <c r="DQ12" s="269">
        <f t="shared" si="11"/>
        <v>181.72228971638285</v>
      </c>
      <c r="DR12" s="269">
        <f t="shared" si="11"/>
        <v>181.5798980707188</v>
      </c>
      <c r="DS12" s="269">
        <f t="shared" si="11"/>
        <v>181.67936399427148</v>
      </c>
      <c r="DT12" s="269">
        <f t="shared" si="11"/>
        <v>180.96415969005943</v>
      </c>
      <c r="DU12" s="269">
        <f t="shared" si="11"/>
        <v>181.89173166926676</v>
      </c>
      <c r="DV12" s="269">
        <f t="shared" si="11"/>
        <v>181.42794567966308</v>
      </c>
    </row>
    <row r="13" spans="1:126" ht="15.95" customHeight="1" x14ac:dyDescent="0.15">
      <c r="A13" s="26" t="s">
        <v>94</v>
      </c>
      <c r="B13" s="911">
        <f t="shared" si="12"/>
        <v>39726</v>
      </c>
      <c r="C13" s="270">
        <v>3323</v>
      </c>
      <c r="D13" s="270">
        <v>3306</v>
      </c>
      <c r="E13" s="270">
        <v>3314</v>
      </c>
      <c r="F13" s="270">
        <v>3309</v>
      </c>
      <c r="G13" s="270">
        <v>3313</v>
      </c>
      <c r="H13" s="270">
        <v>3306</v>
      </c>
      <c r="I13" s="270">
        <v>3310</v>
      </c>
      <c r="J13" s="270">
        <v>3307</v>
      </c>
      <c r="K13" s="270">
        <v>3308</v>
      </c>
      <c r="L13" s="270">
        <v>3311</v>
      </c>
      <c r="M13" s="270">
        <v>3309</v>
      </c>
      <c r="N13" s="270">
        <v>3310</v>
      </c>
      <c r="O13" s="1006" t="s">
        <v>94</v>
      </c>
      <c r="P13" s="1005">
        <f t="shared" si="13"/>
        <v>724.98478125000008</v>
      </c>
      <c r="Q13" s="1004">
        <v>61.059250000000006</v>
      </c>
      <c r="R13" s="1004">
        <v>60.737499999999997</v>
      </c>
      <c r="S13" s="1004">
        <v>60.898375000000001</v>
      </c>
      <c r="T13" s="1004">
        <v>60.817937499999999</v>
      </c>
      <c r="U13" s="1004">
        <v>60.878265625000004</v>
      </c>
      <c r="V13" s="1004">
        <v>59.365000000000002</v>
      </c>
      <c r="W13" s="1004">
        <v>60.121632812500003</v>
      </c>
      <c r="X13" s="1004">
        <v>59.743316406250003</v>
      </c>
      <c r="Y13" s="1004">
        <v>59.932474609375006</v>
      </c>
      <c r="Z13" s="1004">
        <v>60.833019531250002</v>
      </c>
      <c r="AA13" s="1004">
        <v>60.121000000000002</v>
      </c>
      <c r="AB13" s="1004">
        <v>60.477009765624999</v>
      </c>
      <c r="AC13" s="26" t="s">
        <v>94</v>
      </c>
      <c r="AD13" s="913">
        <f t="shared" si="9"/>
        <v>18.249629493278963</v>
      </c>
      <c r="AE13" s="271">
        <f t="shared" si="9"/>
        <v>18.374736683719533</v>
      </c>
      <c r="AF13" s="271">
        <f t="shared" si="9"/>
        <v>18.371899576527525</v>
      </c>
      <c r="AG13" s="271">
        <f t="shared" si="9"/>
        <v>18.376093844296925</v>
      </c>
      <c r="AH13" s="271">
        <f t="shared" si="9"/>
        <v>18.379551979449985</v>
      </c>
      <c r="AI13" s="271">
        <f t="shared" si="9"/>
        <v>18.37557066857833</v>
      </c>
      <c r="AJ13" s="271">
        <f t="shared" si="9"/>
        <v>17.956745311554752</v>
      </c>
      <c r="AK13" s="271">
        <f t="shared" si="9"/>
        <v>18.1636352907855</v>
      </c>
      <c r="AL13" s="271">
        <f t="shared" si="9"/>
        <v>18.065714062972486</v>
      </c>
      <c r="AM13" s="271">
        <f t="shared" si="9"/>
        <v>18.117434887961004</v>
      </c>
      <c r="AN13" s="271">
        <f t="shared" si="9"/>
        <v>18.373004992826939</v>
      </c>
      <c r="AO13" s="271">
        <f t="shared" si="9"/>
        <v>18.168933212450892</v>
      </c>
      <c r="AP13" s="271">
        <f t="shared" si="9"/>
        <v>18.270999929191841</v>
      </c>
      <c r="AQ13" s="26" t="s">
        <v>94</v>
      </c>
      <c r="AR13" s="915">
        <f t="shared" si="14"/>
        <v>37455</v>
      </c>
      <c r="AS13" s="168">
        <v>3071</v>
      </c>
      <c r="AT13" s="168">
        <v>3093</v>
      </c>
      <c r="AU13" s="168">
        <v>3082</v>
      </c>
      <c r="AV13" s="168">
        <v>3087</v>
      </c>
      <c r="AW13" s="168">
        <v>3083</v>
      </c>
      <c r="AX13" s="168">
        <v>3070</v>
      </c>
      <c r="AY13" s="168">
        <v>3077</v>
      </c>
      <c r="AZ13" s="168">
        <v>3074</v>
      </c>
      <c r="BA13" s="168">
        <v>3075</v>
      </c>
      <c r="BB13" s="168">
        <v>3086</v>
      </c>
      <c r="BC13" s="168">
        <v>3076</v>
      </c>
      <c r="BD13" s="168">
        <v>3581</v>
      </c>
      <c r="BE13" s="26" t="s">
        <v>94</v>
      </c>
      <c r="BF13" s="911">
        <f t="shared" si="15"/>
        <v>1772.913125</v>
      </c>
      <c r="BG13" s="270">
        <v>146.41500000000002</v>
      </c>
      <c r="BH13" s="270">
        <v>148</v>
      </c>
      <c r="BI13" s="270">
        <v>147.20750000000001</v>
      </c>
      <c r="BJ13" s="270">
        <v>147.60374999999999</v>
      </c>
      <c r="BK13" s="270">
        <v>147.30656250000001</v>
      </c>
      <c r="BL13" s="270">
        <v>148.65799999999999</v>
      </c>
      <c r="BM13" s="270">
        <v>147.98228125</v>
      </c>
      <c r="BN13" s="270">
        <v>148.32014062499999</v>
      </c>
      <c r="BO13" s="270">
        <v>148.1512109375</v>
      </c>
      <c r="BP13" s="270">
        <v>147.529453125</v>
      </c>
      <c r="BQ13" s="270">
        <v>147.983</v>
      </c>
      <c r="BR13" s="270">
        <v>147.75622656249999</v>
      </c>
      <c r="BS13" s="26" t="s">
        <v>94</v>
      </c>
      <c r="BT13" s="920">
        <f t="shared" si="10"/>
        <v>47.334484714991326</v>
      </c>
      <c r="BU13" s="269">
        <f t="shared" si="10"/>
        <v>47.676652556170637</v>
      </c>
      <c r="BV13" s="269">
        <f t="shared" si="10"/>
        <v>47.849983834464922</v>
      </c>
      <c r="BW13" s="269">
        <f t="shared" si="10"/>
        <v>47.763627514600913</v>
      </c>
      <c r="BX13" s="269">
        <f t="shared" si="10"/>
        <v>47.814625850340128</v>
      </c>
      <c r="BY13" s="269">
        <f t="shared" si="10"/>
        <v>47.78026678559845</v>
      </c>
      <c r="BZ13" s="269">
        <f t="shared" si="10"/>
        <v>48.422801302931589</v>
      </c>
      <c r="CA13" s="269">
        <f t="shared" si="10"/>
        <v>48.093039080272995</v>
      </c>
      <c r="CB13" s="269">
        <f t="shared" si="10"/>
        <v>48.249883092062454</v>
      </c>
      <c r="CC13" s="269">
        <f t="shared" si="10"/>
        <v>48.179255589430888</v>
      </c>
      <c r="CD13" s="269">
        <f t="shared" si="10"/>
        <v>47.806044434543104</v>
      </c>
      <c r="CE13" s="269">
        <f t="shared" si="10"/>
        <v>48.10890767230169</v>
      </c>
      <c r="CF13" s="269">
        <f t="shared" si="10"/>
        <v>41.261163519268358</v>
      </c>
      <c r="CG13" s="26" t="s">
        <v>94</v>
      </c>
      <c r="CH13" s="911">
        <f t="shared" si="16"/>
        <v>13623</v>
      </c>
      <c r="CI13" s="270">
        <v>1142</v>
      </c>
      <c r="CJ13" s="270">
        <v>1120</v>
      </c>
      <c r="CK13" s="270">
        <v>1131</v>
      </c>
      <c r="CL13" s="270">
        <v>1126</v>
      </c>
      <c r="CM13" s="270">
        <v>1130</v>
      </c>
      <c r="CN13" s="270">
        <v>1149</v>
      </c>
      <c r="CO13" s="270">
        <v>1140</v>
      </c>
      <c r="CP13" s="270">
        <v>1144</v>
      </c>
      <c r="CQ13" s="270">
        <v>1142</v>
      </c>
      <c r="CR13" s="270">
        <v>1127</v>
      </c>
      <c r="CS13" s="270">
        <v>1139</v>
      </c>
      <c r="CT13" s="270">
        <v>1133</v>
      </c>
      <c r="CU13" s="26" t="s">
        <v>94</v>
      </c>
      <c r="CV13" s="911">
        <f t="shared" si="17"/>
        <v>3197.9014999999999</v>
      </c>
      <c r="CW13" s="270">
        <v>271.97000000000003</v>
      </c>
      <c r="CX13" s="270">
        <v>263.45999999999998</v>
      </c>
      <c r="CY13" s="270">
        <v>267.71500000000003</v>
      </c>
      <c r="CZ13" s="270">
        <v>265.58749999999998</v>
      </c>
      <c r="DA13" s="270">
        <v>267.18312500000002</v>
      </c>
      <c r="DB13" s="270">
        <v>265.39</v>
      </c>
      <c r="DC13" s="270">
        <v>266.2865625</v>
      </c>
      <c r="DD13" s="270">
        <v>265.83828125000002</v>
      </c>
      <c r="DE13" s="270">
        <v>266.06242187500004</v>
      </c>
      <c r="DF13" s="270">
        <v>265.98640624999996</v>
      </c>
      <c r="DG13" s="270">
        <v>266.286</v>
      </c>
      <c r="DH13" s="270">
        <v>266.13620312499995</v>
      </c>
      <c r="DI13" s="26" t="s">
        <v>94</v>
      </c>
      <c r="DJ13" s="920">
        <f t="shared" si="11"/>
        <v>234.74282463480878</v>
      </c>
      <c r="DK13" s="269">
        <f t="shared" si="11"/>
        <v>238.15236427320494</v>
      </c>
      <c r="DL13" s="269">
        <f t="shared" si="11"/>
        <v>235.23214285714283</v>
      </c>
      <c r="DM13" s="269">
        <f t="shared" si="11"/>
        <v>236.70645446507518</v>
      </c>
      <c r="DN13" s="269">
        <f t="shared" si="11"/>
        <v>235.86811722912964</v>
      </c>
      <c r="DO13" s="269">
        <f t="shared" si="11"/>
        <v>236.44524336283189</v>
      </c>
      <c r="DP13" s="269">
        <f t="shared" si="11"/>
        <v>230.97476066144475</v>
      </c>
      <c r="DQ13" s="269">
        <f t="shared" si="11"/>
        <v>233.58470394736841</v>
      </c>
      <c r="DR13" s="269">
        <f t="shared" si="11"/>
        <v>232.37611997377624</v>
      </c>
      <c r="DS13" s="269">
        <f t="shared" si="11"/>
        <v>232.97935365586693</v>
      </c>
      <c r="DT13" s="269">
        <f t="shared" si="11"/>
        <v>236.01278283052349</v>
      </c>
      <c r="DU13" s="269">
        <f t="shared" si="11"/>
        <v>233.78928884986829</v>
      </c>
      <c r="DV13" s="269">
        <f t="shared" si="11"/>
        <v>234.89514838923208</v>
      </c>
    </row>
    <row r="14" spans="1:126" ht="15.95" customHeight="1" x14ac:dyDescent="0.15">
      <c r="A14" s="26" t="s">
        <v>95</v>
      </c>
      <c r="B14" s="911">
        <f t="shared" si="12"/>
        <v>3632</v>
      </c>
      <c r="C14" s="270">
        <v>321</v>
      </c>
      <c r="D14" s="270">
        <v>296</v>
      </c>
      <c r="E14" s="270">
        <v>293</v>
      </c>
      <c r="F14" s="270">
        <v>309</v>
      </c>
      <c r="G14" s="270">
        <v>304</v>
      </c>
      <c r="H14" s="270">
        <v>300</v>
      </c>
      <c r="I14" s="270">
        <v>302</v>
      </c>
      <c r="J14" s="270">
        <v>301</v>
      </c>
      <c r="K14" s="270">
        <v>302</v>
      </c>
      <c r="L14" s="270">
        <v>301</v>
      </c>
      <c r="M14" s="270">
        <v>302</v>
      </c>
      <c r="N14" s="270">
        <v>301</v>
      </c>
      <c r="O14" s="1006" t="s">
        <v>95</v>
      </c>
      <c r="P14" s="1005">
        <f t="shared" si="13"/>
        <v>89.385085937499994</v>
      </c>
      <c r="Q14" s="1004">
        <v>8.1831875000000007</v>
      </c>
      <c r="R14" s="1004">
        <v>7.9675000000000002</v>
      </c>
      <c r="S14" s="1004">
        <v>8.07534375</v>
      </c>
      <c r="T14" s="1004">
        <v>8.0214218749999997</v>
      </c>
      <c r="U14" s="1004">
        <v>8.06186328125</v>
      </c>
      <c r="V14" s="1004">
        <v>6.0449999999999999</v>
      </c>
      <c r="W14" s="1004">
        <v>7.0534316406249999</v>
      </c>
      <c r="X14" s="1004">
        <v>6.5492158203124999</v>
      </c>
      <c r="Y14" s="1004">
        <v>6.8013237304687504</v>
      </c>
      <c r="Z14" s="1004">
        <v>8.0315322265624989</v>
      </c>
      <c r="AA14" s="1004">
        <v>7.0529999999999999</v>
      </c>
      <c r="AB14" s="1004">
        <v>7.542266113281249</v>
      </c>
      <c r="AC14" s="26" t="s">
        <v>95</v>
      </c>
      <c r="AD14" s="913">
        <f t="shared" si="9"/>
        <v>24.610431150192728</v>
      </c>
      <c r="AE14" s="271">
        <f t="shared" si="9"/>
        <v>25.492795950155767</v>
      </c>
      <c r="AF14" s="271">
        <f t="shared" si="9"/>
        <v>26.91722972972973</v>
      </c>
      <c r="AG14" s="271">
        <f t="shared" si="9"/>
        <v>27.560900170648463</v>
      </c>
      <c r="AH14" s="271">
        <f t="shared" si="9"/>
        <v>25.959294093851131</v>
      </c>
      <c r="AI14" s="271">
        <f t="shared" si="9"/>
        <v>26.519287109375</v>
      </c>
      <c r="AJ14" s="271">
        <f t="shared" si="9"/>
        <v>20.150000000000002</v>
      </c>
      <c r="AK14" s="271">
        <f t="shared" si="9"/>
        <v>23.355733909354303</v>
      </c>
      <c r="AL14" s="271">
        <f t="shared" si="9"/>
        <v>21.758192094061464</v>
      </c>
      <c r="AM14" s="271">
        <f t="shared" si="9"/>
        <v>22.52093950486341</v>
      </c>
      <c r="AN14" s="271">
        <f t="shared" si="9"/>
        <v>26.682831317483384</v>
      </c>
      <c r="AO14" s="271">
        <f t="shared" si="9"/>
        <v>23.35430463576159</v>
      </c>
      <c r="AP14" s="271">
        <f t="shared" si="9"/>
        <v>25.05736250259551</v>
      </c>
      <c r="AQ14" s="26" t="s">
        <v>95</v>
      </c>
      <c r="AR14" s="915">
        <f t="shared" si="14"/>
        <v>30538</v>
      </c>
      <c r="AS14" s="168">
        <v>2542</v>
      </c>
      <c r="AT14" s="168">
        <v>2525</v>
      </c>
      <c r="AU14" s="168">
        <v>2533</v>
      </c>
      <c r="AV14" s="168">
        <v>2529</v>
      </c>
      <c r="AW14" s="168">
        <v>2532</v>
      </c>
      <c r="AX14" s="168">
        <v>2548</v>
      </c>
      <c r="AY14" s="168">
        <v>2540</v>
      </c>
      <c r="AZ14" s="168">
        <v>2544</v>
      </c>
      <c r="BA14" s="168">
        <v>2542</v>
      </c>
      <c r="BB14" s="168">
        <v>2530</v>
      </c>
      <c r="BC14" s="168">
        <v>2539</v>
      </c>
      <c r="BD14" s="168">
        <v>2634</v>
      </c>
      <c r="BE14" s="26" t="s">
        <v>95</v>
      </c>
      <c r="BF14" s="911">
        <f t="shared" si="15"/>
        <v>1641.0056562499999</v>
      </c>
      <c r="BG14" s="270">
        <v>137.14524999999998</v>
      </c>
      <c r="BH14" s="270">
        <v>137.40949999999998</v>
      </c>
      <c r="BI14" s="270">
        <v>137.27737499999998</v>
      </c>
      <c r="BJ14" s="270">
        <v>137.34343749999999</v>
      </c>
      <c r="BK14" s="270">
        <v>137.29389062499996</v>
      </c>
      <c r="BL14" s="270">
        <v>135.47999999999999</v>
      </c>
      <c r="BM14" s="270">
        <v>136.38694531249996</v>
      </c>
      <c r="BN14" s="270">
        <v>135.93347265624999</v>
      </c>
      <c r="BO14" s="270">
        <v>136.16020898437498</v>
      </c>
      <c r="BP14" s="270">
        <v>137.33105078124998</v>
      </c>
      <c r="BQ14" s="270">
        <v>136.386</v>
      </c>
      <c r="BR14" s="270">
        <v>136.858525390625</v>
      </c>
      <c r="BS14" s="26" t="s">
        <v>95</v>
      </c>
      <c r="BT14" s="920">
        <f t="shared" si="10"/>
        <v>53.736513728796908</v>
      </c>
      <c r="BU14" s="269">
        <f t="shared" si="10"/>
        <v>53.951711250983472</v>
      </c>
      <c r="BV14" s="269">
        <f t="shared" si="10"/>
        <v>54.419603960396032</v>
      </c>
      <c r="BW14" s="269">
        <f t="shared" si="10"/>
        <v>54.195568495854708</v>
      </c>
      <c r="BX14" s="269">
        <f t="shared" si="10"/>
        <v>54.307409054962434</v>
      </c>
      <c r="BY14" s="269">
        <f t="shared" si="10"/>
        <v>54.223495507503934</v>
      </c>
      <c r="BZ14" s="269">
        <f t="shared" si="10"/>
        <v>53.171114599686021</v>
      </c>
      <c r="CA14" s="269">
        <f t="shared" si="10"/>
        <v>53.695647760826752</v>
      </c>
      <c r="CB14" s="269">
        <f t="shared" si="10"/>
        <v>53.432968811419016</v>
      </c>
      <c r="CC14" s="269">
        <f t="shared" si="10"/>
        <v>53.56420495058024</v>
      </c>
      <c r="CD14" s="269">
        <f t="shared" si="10"/>
        <v>54.281047739624498</v>
      </c>
      <c r="CE14" s="269">
        <f t="shared" si="10"/>
        <v>53.716423788893259</v>
      </c>
      <c r="CF14" s="269">
        <f t="shared" si="10"/>
        <v>51.958437885582761</v>
      </c>
      <c r="CG14" s="26" t="s">
        <v>95</v>
      </c>
      <c r="CH14" s="911">
        <f t="shared" si="16"/>
        <v>11301</v>
      </c>
      <c r="CI14" s="270">
        <v>954</v>
      </c>
      <c r="CJ14" s="270">
        <v>919</v>
      </c>
      <c r="CK14" s="270">
        <v>937</v>
      </c>
      <c r="CL14" s="270">
        <v>928</v>
      </c>
      <c r="CM14" s="270">
        <v>934</v>
      </c>
      <c r="CN14" s="270">
        <v>961</v>
      </c>
      <c r="CO14" s="270">
        <v>948</v>
      </c>
      <c r="CP14" s="270">
        <v>955</v>
      </c>
      <c r="CQ14" s="270">
        <v>951</v>
      </c>
      <c r="CR14" s="270">
        <v>929</v>
      </c>
      <c r="CS14" s="270">
        <v>947</v>
      </c>
      <c r="CT14" s="270">
        <v>938</v>
      </c>
      <c r="CU14" s="26" t="s">
        <v>95</v>
      </c>
      <c r="CV14" s="911">
        <f t="shared" si="17"/>
        <v>1681.0566640624997</v>
      </c>
      <c r="CW14" s="270">
        <v>153.91481249999998</v>
      </c>
      <c r="CX14" s="270">
        <v>126.50399999999999</v>
      </c>
      <c r="CY14" s="270">
        <v>140.20940624999997</v>
      </c>
      <c r="CZ14" s="270">
        <v>133.35670312499997</v>
      </c>
      <c r="DA14" s="270">
        <v>138.49623046874996</v>
      </c>
      <c r="DB14" s="270">
        <v>145.36099999999999</v>
      </c>
      <c r="DC14" s="270">
        <v>141.92861523437497</v>
      </c>
      <c r="DD14" s="270">
        <v>143.6448076171875</v>
      </c>
      <c r="DE14" s="270">
        <v>142.78671142578122</v>
      </c>
      <c r="DF14" s="270">
        <v>134.64158496093745</v>
      </c>
      <c r="DG14" s="270">
        <v>141.928</v>
      </c>
      <c r="DH14" s="270">
        <v>138.28479248046872</v>
      </c>
      <c r="DI14" s="26" t="s">
        <v>95</v>
      </c>
      <c r="DJ14" s="920">
        <f t="shared" si="11"/>
        <v>148.75291249115119</v>
      </c>
      <c r="DK14" s="269">
        <f t="shared" si="11"/>
        <v>161.33628144654085</v>
      </c>
      <c r="DL14" s="269">
        <f t="shared" si="11"/>
        <v>137.65397170837866</v>
      </c>
      <c r="DM14" s="269">
        <f t="shared" si="11"/>
        <v>149.63650613660619</v>
      </c>
      <c r="DN14" s="269">
        <f t="shared" si="11"/>
        <v>143.70334388469826</v>
      </c>
      <c r="DO14" s="269">
        <f t="shared" si="11"/>
        <v>148.28290200080295</v>
      </c>
      <c r="DP14" s="269">
        <f t="shared" si="11"/>
        <v>151.26014568158166</v>
      </c>
      <c r="DQ14" s="269">
        <f t="shared" si="11"/>
        <v>149.71372915018458</v>
      </c>
      <c r="DR14" s="269">
        <f t="shared" si="11"/>
        <v>150.4134111174738</v>
      </c>
      <c r="DS14" s="269">
        <f t="shared" si="11"/>
        <v>150.14375544246187</v>
      </c>
      <c r="DT14" s="269">
        <f t="shared" si="11"/>
        <v>144.93173838636969</v>
      </c>
      <c r="DU14" s="269">
        <f t="shared" si="11"/>
        <v>149.87117212249206</v>
      </c>
      <c r="DV14" s="269">
        <f t="shared" si="11"/>
        <v>147.42515189815427</v>
      </c>
    </row>
    <row r="15" spans="1:126" ht="15.95" customHeight="1" x14ac:dyDescent="0.15">
      <c r="A15" s="26" t="s">
        <v>96</v>
      </c>
      <c r="B15" s="911">
        <f t="shared" si="12"/>
        <v>49</v>
      </c>
      <c r="C15" s="270">
        <v>5</v>
      </c>
      <c r="D15" s="270">
        <v>4</v>
      </c>
      <c r="E15" s="270">
        <v>4</v>
      </c>
      <c r="F15" s="270">
        <v>4</v>
      </c>
      <c r="G15" s="270">
        <v>4</v>
      </c>
      <c r="H15" s="270">
        <v>4</v>
      </c>
      <c r="I15" s="270">
        <v>4</v>
      </c>
      <c r="J15" s="270">
        <v>4</v>
      </c>
      <c r="K15" s="270">
        <v>4</v>
      </c>
      <c r="L15" s="270">
        <v>4</v>
      </c>
      <c r="M15" s="270">
        <v>4</v>
      </c>
      <c r="N15" s="270">
        <v>4</v>
      </c>
      <c r="O15" s="1006" t="s">
        <v>96</v>
      </c>
      <c r="P15" s="1005">
        <f t="shared" si="13"/>
        <v>0.9849437499999999</v>
      </c>
      <c r="Q15" s="1004">
        <v>7.2139999999999996E-2</v>
      </c>
      <c r="R15" s="1004">
        <v>7.6139999999999999E-2</v>
      </c>
      <c r="S15" s="1004">
        <v>7.6899999999999996E-2</v>
      </c>
      <c r="T15" s="1004">
        <v>0.1285</v>
      </c>
      <c r="U15" s="1004">
        <v>7.5399999999999995E-2</v>
      </c>
      <c r="V15" s="1004">
        <v>7.7630000000000005E-2</v>
      </c>
      <c r="W15" s="1004">
        <v>7.6515E-2</v>
      </c>
      <c r="X15" s="1004">
        <v>7.7072500000000002E-2</v>
      </c>
      <c r="Y15" s="1004">
        <v>7.6793749999999994E-2</v>
      </c>
      <c r="Z15" s="1004">
        <v>8.9235000000000009E-2</v>
      </c>
      <c r="AA15" s="1004">
        <v>7.5999999999999998E-2</v>
      </c>
      <c r="AB15" s="1004">
        <v>8.261750000000001E-2</v>
      </c>
      <c r="AC15" s="26" t="s">
        <v>96</v>
      </c>
      <c r="AD15" s="913">
        <f t="shared" si="9"/>
        <v>20.100892857142856</v>
      </c>
      <c r="AE15" s="271">
        <f t="shared" si="9"/>
        <v>14.427999999999999</v>
      </c>
      <c r="AF15" s="271">
        <f t="shared" si="9"/>
        <v>19.035</v>
      </c>
      <c r="AG15" s="271">
        <f t="shared" si="9"/>
        <v>19.224999999999998</v>
      </c>
      <c r="AH15" s="271">
        <f t="shared" si="9"/>
        <v>32.125</v>
      </c>
      <c r="AI15" s="271">
        <f t="shared" si="9"/>
        <v>18.849999999999998</v>
      </c>
      <c r="AJ15" s="271">
        <f t="shared" si="9"/>
        <v>19.407500000000002</v>
      </c>
      <c r="AK15" s="271">
        <f t="shared" si="9"/>
        <v>19.12875</v>
      </c>
      <c r="AL15" s="271">
        <f t="shared" si="9"/>
        <v>19.268125000000001</v>
      </c>
      <c r="AM15" s="271">
        <f t="shared" si="9"/>
        <v>19.198437499999997</v>
      </c>
      <c r="AN15" s="271">
        <f t="shared" si="9"/>
        <v>22.308750000000003</v>
      </c>
      <c r="AO15" s="271">
        <f t="shared" si="9"/>
        <v>19</v>
      </c>
      <c r="AP15" s="271">
        <f t="shared" si="9"/>
        <v>20.654375000000002</v>
      </c>
      <c r="AQ15" s="26" t="s">
        <v>96</v>
      </c>
      <c r="AR15" s="915">
        <f t="shared" si="14"/>
        <v>14139</v>
      </c>
      <c r="AS15" s="168">
        <v>1120</v>
      </c>
      <c r="AT15" s="168">
        <v>1204</v>
      </c>
      <c r="AU15" s="168">
        <v>1162</v>
      </c>
      <c r="AV15" s="168">
        <v>1183</v>
      </c>
      <c r="AW15" s="168">
        <v>1167</v>
      </c>
      <c r="AX15" s="168">
        <v>1199</v>
      </c>
      <c r="AY15" s="168">
        <v>1183</v>
      </c>
      <c r="AZ15" s="168">
        <v>1191</v>
      </c>
      <c r="BA15" s="168">
        <v>1187</v>
      </c>
      <c r="BB15" s="168">
        <v>1179</v>
      </c>
      <c r="BC15" s="168">
        <v>1183</v>
      </c>
      <c r="BD15" s="168">
        <v>1181</v>
      </c>
      <c r="BE15" s="26" t="s">
        <v>96</v>
      </c>
      <c r="BF15" s="911">
        <f t="shared" si="15"/>
        <v>812.51398031250005</v>
      </c>
      <c r="BG15" s="270">
        <v>65.852202500000004</v>
      </c>
      <c r="BH15" s="270">
        <v>70.015604999999994</v>
      </c>
      <c r="BI15" s="270">
        <v>67.933903749999999</v>
      </c>
      <c r="BJ15" s="270">
        <v>68.974754375000003</v>
      </c>
      <c r="BK15" s="270">
        <v>68.194116406250004</v>
      </c>
      <c r="BL15" s="270">
        <v>66.346999999999994</v>
      </c>
      <c r="BM15" s="270">
        <v>67.270558203125006</v>
      </c>
      <c r="BN15" s="270">
        <v>66.808779101562493</v>
      </c>
      <c r="BO15" s="270">
        <v>67.039668652343749</v>
      </c>
      <c r="BP15" s="270">
        <v>68.779594882812503</v>
      </c>
      <c r="BQ15" s="270">
        <v>67.272000000000006</v>
      </c>
      <c r="BR15" s="270">
        <v>68.025797441406255</v>
      </c>
      <c r="BS15" s="26" t="s">
        <v>96</v>
      </c>
      <c r="BT15" s="920">
        <f t="shared" si="10"/>
        <v>57.466156044451523</v>
      </c>
      <c r="BU15" s="269">
        <f t="shared" si="10"/>
        <v>58.796609375000003</v>
      </c>
      <c r="BV15" s="269">
        <f t="shared" si="10"/>
        <v>58.152495847176077</v>
      </c>
      <c r="BW15" s="269">
        <f t="shared" si="10"/>
        <v>58.46291200516351</v>
      </c>
      <c r="BX15" s="269">
        <f t="shared" si="10"/>
        <v>58.30494875316991</v>
      </c>
      <c r="BY15" s="269">
        <f t="shared" si="10"/>
        <v>58.435403947086549</v>
      </c>
      <c r="BZ15" s="269">
        <f t="shared" si="10"/>
        <v>55.335279399499584</v>
      </c>
      <c r="CA15" s="269">
        <f t="shared" si="10"/>
        <v>56.864377179311077</v>
      </c>
      <c r="CB15" s="269">
        <f t="shared" si="10"/>
        <v>56.094692780489076</v>
      </c>
      <c r="CC15" s="269">
        <f t="shared" si="10"/>
        <v>56.478238123288754</v>
      </c>
      <c r="CD15" s="269">
        <f t="shared" si="10"/>
        <v>58.337230604590758</v>
      </c>
      <c r="CE15" s="269">
        <f t="shared" si="10"/>
        <v>56.865595942519029</v>
      </c>
      <c r="CF15" s="269">
        <f t="shared" si="10"/>
        <v>57.600167181546361</v>
      </c>
      <c r="CG15" s="26" t="s">
        <v>96</v>
      </c>
      <c r="CH15" s="911">
        <f t="shared" si="16"/>
        <v>13530</v>
      </c>
      <c r="CI15" s="270">
        <v>1078</v>
      </c>
      <c r="CJ15" s="270">
        <v>1180</v>
      </c>
      <c r="CK15" s="270">
        <v>1129</v>
      </c>
      <c r="CL15" s="270">
        <v>1154</v>
      </c>
      <c r="CM15" s="270">
        <v>1135</v>
      </c>
      <c r="CN15" s="270">
        <v>1104</v>
      </c>
      <c r="CO15" s="270">
        <v>1120</v>
      </c>
      <c r="CP15" s="270">
        <v>1112</v>
      </c>
      <c r="CQ15" s="270">
        <v>1116</v>
      </c>
      <c r="CR15" s="270">
        <v>1149</v>
      </c>
      <c r="CS15" s="270">
        <v>1119</v>
      </c>
      <c r="CT15" s="270">
        <v>1134</v>
      </c>
      <c r="CU15" s="26" t="s">
        <v>96</v>
      </c>
      <c r="CV15" s="911">
        <f t="shared" si="17"/>
        <v>2141.5858249218745</v>
      </c>
      <c r="CW15" s="270">
        <v>198.100714375</v>
      </c>
      <c r="CX15" s="270">
        <v>184.11696499999999</v>
      </c>
      <c r="CY15" s="270">
        <v>176.10883968749999</v>
      </c>
      <c r="CZ15" s="270">
        <v>180.11290234374999</v>
      </c>
      <c r="DA15" s="270">
        <v>177.10985535156249</v>
      </c>
      <c r="DB15" s="270">
        <v>172.39</v>
      </c>
      <c r="DC15" s="270">
        <v>174.74992767578124</v>
      </c>
      <c r="DD15" s="270">
        <v>173.56996383789061</v>
      </c>
      <c r="DE15" s="270">
        <v>174.15994575683592</v>
      </c>
      <c r="DF15" s="270">
        <v>179.36214059570312</v>
      </c>
      <c r="DG15" s="270">
        <v>174.749</v>
      </c>
      <c r="DH15" s="270">
        <v>177.05557029785155</v>
      </c>
      <c r="DI15" s="26" t="s">
        <v>96</v>
      </c>
      <c r="DJ15" s="920">
        <f t="shared" si="11"/>
        <v>158.28424426621393</v>
      </c>
      <c r="DK15" s="269">
        <f t="shared" si="11"/>
        <v>183.76689645176253</v>
      </c>
      <c r="DL15" s="269">
        <f t="shared" si="11"/>
        <v>156.03132627118643</v>
      </c>
      <c r="DM15" s="269">
        <f t="shared" si="11"/>
        <v>155.98657191098317</v>
      </c>
      <c r="DN15" s="269">
        <f t="shared" si="11"/>
        <v>156.07703842612653</v>
      </c>
      <c r="DO15" s="269">
        <f t="shared" si="11"/>
        <v>156.04392541987886</v>
      </c>
      <c r="DP15" s="269">
        <f t="shared" si="11"/>
        <v>156.15036231884059</v>
      </c>
      <c r="DQ15" s="269">
        <f t="shared" si="11"/>
        <v>156.0267211390904</v>
      </c>
      <c r="DR15" s="269">
        <f t="shared" si="11"/>
        <v>156.08809697652035</v>
      </c>
      <c r="DS15" s="269">
        <f t="shared" si="11"/>
        <v>156.05729906526517</v>
      </c>
      <c r="DT15" s="269">
        <f t="shared" si="11"/>
        <v>156.10282036179558</v>
      </c>
      <c r="DU15" s="269">
        <f t="shared" si="11"/>
        <v>156.16532618409292</v>
      </c>
      <c r="DV15" s="269">
        <f t="shared" si="11"/>
        <v>156.13365987464863</v>
      </c>
    </row>
    <row r="16" spans="1:126" ht="15.95" customHeight="1" x14ac:dyDescent="0.15">
      <c r="A16" s="26" t="s">
        <v>232</v>
      </c>
      <c r="B16" s="911">
        <f t="shared" si="12"/>
        <v>1336</v>
      </c>
      <c r="C16" s="270">
        <v>139</v>
      </c>
      <c r="D16" s="270">
        <v>135</v>
      </c>
      <c r="E16" s="270">
        <v>107</v>
      </c>
      <c r="F16" s="270">
        <v>121</v>
      </c>
      <c r="G16" s="270">
        <v>110</v>
      </c>
      <c r="H16" s="270">
        <v>94</v>
      </c>
      <c r="I16" s="270">
        <v>102</v>
      </c>
      <c r="J16" s="270">
        <v>98</v>
      </c>
      <c r="K16" s="270">
        <v>100</v>
      </c>
      <c r="L16" s="270">
        <v>118</v>
      </c>
      <c r="M16" s="270">
        <v>102</v>
      </c>
      <c r="N16" s="270">
        <v>110</v>
      </c>
      <c r="O16" s="1006" t="s">
        <v>232</v>
      </c>
      <c r="P16" s="1005">
        <f t="shared" si="13"/>
        <v>23.811938281250001</v>
      </c>
      <c r="Q16" s="1004">
        <v>2.2590625000000002</v>
      </c>
      <c r="R16" s="1004">
        <v>2.2829999999999999</v>
      </c>
      <c r="S16" s="1004">
        <v>2.0044531249999999</v>
      </c>
      <c r="T16" s="1004">
        <v>2.1437265624999999</v>
      </c>
      <c r="U16" s="1004">
        <v>2.0392714843749999</v>
      </c>
      <c r="V16" s="1004">
        <v>1.6781999999999999</v>
      </c>
      <c r="W16" s="1004">
        <v>1.8587357421874999</v>
      </c>
      <c r="X16" s="1004">
        <v>1.7684678710937498</v>
      </c>
      <c r="Y16" s="1004">
        <v>1.8136018066406248</v>
      </c>
      <c r="Z16" s="1004">
        <v>2.11761279296875</v>
      </c>
      <c r="AA16" s="1004">
        <v>1.8580000000000001</v>
      </c>
      <c r="AB16" s="1004">
        <v>1.9878063964843751</v>
      </c>
      <c r="AC16" s="26" t="s">
        <v>232</v>
      </c>
      <c r="AD16" s="913">
        <f t="shared" si="9"/>
        <v>17.823307096744013</v>
      </c>
      <c r="AE16" s="271">
        <f t="shared" si="9"/>
        <v>16.252248201438849</v>
      </c>
      <c r="AF16" s="271">
        <f t="shared" si="9"/>
        <v>16.911111111111108</v>
      </c>
      <c r="AG16" s="271">
        <f t="shared" si="9"/>
        <v>18.733206775700932</v>
      </c>
      <c r="AH16" s="271">
        <f t="shared" si="9"/>
        <v>17.71674845041322</v>
      </c>
      <c r="AI16" s="271">
        <f t="shared" si="9"/>
        <v>18.538831676136365</v>
      </c>
      <c r="AJ16" s="271">
        <f t="shared" si="9"/>
        <v>17.853191489361702</v>
      </c>
      <c r="AK16" s="271">
        <f t="shared" si="9"/>
        <v>18.222899433210785</v>
      </c>
      <c r="AL16" s="271">
        <f t="shared" si="9"/>
        <v>18.045590521364794</v>
      </c>
      <c r="AM16" s="271">
        <f t="shared" si="9"/>
        <v>18.136018066406248</v>
      </c>
      <c r="AN16" s="271">
        <f t="shared" si="9"/>
        <v>17.945871126853813</v>
      </c>
      <c r="AO16" s="271">
        <f t="shared" si="9"/>
        <v>18.215686274509807</v>
      </c>
      <c r="AP16" s="271">
        <f t="shared" si="9"/>
        <v>18.070967240767047</v>
      </c>
      <c r="AQ16" s="26" t="s">
        <v>232</v>
      </c>
      <c r="AR16" s="915">
        <f t="shared" si="14"/>
        <v>14861</v>
      </c>
      <c r="AS16" s="168">
        <v>1341</v>
      </c>
      <c r="AT16" s="168">
        <v>1313</v>
      </c>
      <c r="AU16" s="168">
        <v>1327</v>
      </c>
      <c r="AV16" s="168">
        <v>1320</v>
      </c>
      <c r="AW16" s="168">
        <v>1325</v>
      </c>
      <c r="AX16" s="168">
        <v>1040</v>
      </c>
      <c r="AY16" s="168">
        <v>1182</v>
      </c>
      <c r="AZ16" s="168">
        <v>1111</v>
      </c>
      <c r="BA16" s="168">
        <v>1147</v>
      </c>
      <c r="BB16" s="168">
        <v>1321</v>
      </c>
      <c r="BC16" s="168">
        <v>1182</v>
      </c>
      <c r="BD16" s="168">
        <v>1252</v>
      </c>
      <c r="BE16" s="26" t="s">
        <v>232</v>
      </c>
      <c r="BF16" s="911">
        <f t="shared" si="15"/>
        <v>861.12491406250001</v>
      </c>
      <c r="BG16" s="270">
        <v>73.319312499999995</v>
      </c>
      <c r="BH16" s="270">
        <v>71.699624999999997</v>
      </c>
      <c r="BI16" s="270">
        <v>72.509468749999996</v>
      </c>
      <c r="BJ16" s="270">
        <v>72.104546874999997</v>
      </c>
      <c r="BK16" s="270">
        <v>72.408238281249993</v>
      </c>
      <c r="BL16" s="270">
        <v>70.358000000000004</v>
      </c>
      <c r="BM16" s="270">
        <v>71.383119140624999</v>
      </c>
      <c r="BN16" s="270">
        <v>70.870559570312508</v>
      </c>
      <c r="BO16" s="270">
        <v>71.126839355468746</v>
      </c>
      <c r="BP16" s="270">
        <v>72.180469726562507</v>
      </c>
      <c r="BQ16" s="270">
        <v>71.382999999999996</v>
      </c>
      <c r="BR16" s="270">
        <v>71.781734863281258</v>
      </c>
      <c r="BS16" s="26" t="s">
        <v>232</v>
      </c>
      <c r="BT16" s="920">
        <f t="shared" si="10"/>
        <v>57.945287266166474</v>
      </c>
      <c r="BU16" s="269">
        <f t="shared" si="10"/>
        <v>54.675102535421324</v>
      </c>
      <c r="BV16" s="269">
        <f t="shared" si="10"/>
        <v>54.607482863670981</v>
      </c>
      <c r="BW16" s="269">
        <f t="shared" si="10"/>
        <v>54.641649397136391</v>
      </c>
      <c r="BX16" s="269">
        <f t="shared" si="10"/>
        <v>54.624656723484847</v>
      </c>
      <c r="BY16" s="269">
        <f t="shared" si="10"/>
        <v>54.647727004716977</v>
      </c>
      <c r="BZ16" s="269">
        <f t="shared" si="10"/>
        <v>67.651923076923083</v>
      </c>
      <c r="CA16" s="269">
        <f t="shared" si="10"/>
        <v>60.391809763642136</v>
      </c>
      <c r="CB16" s="269">
        <f t="shared" si="10"/>
        <v>63.789882601541407</v>
      </c>
      <c r="CC16" s="269">
        <f t="shared" si="10"/>
        <v>62.011193858298817</v>
      </c>
      <c r="CD16" s="269">
        <f t="shared" si="10"/>
        <v>54.640779505346337</v>
      </c>
      <c r="CE16" s="269">
        <f t="shared" si="10"/>
        <v>60.391708967851095</v>
      </c>
      <c r="CF16" s="269">
        <f t="shared" si="10"/>
        <v>57.333654044154358</v>
      </c>
      <c r="CG16" s="26" t="s">
        <v>232</v>
      </c>
      <c r="CH16" s="911">
        <f t="shared" si="16"/>
        <v>19587</v>
      </c>
      <c r="CI16" s="270">
        <v>1623</v>
      </c>
      <c r="CJ16" s="270">
        <v>1640</v>
      </c>
      <c r="CK16" s="270">
        <v>1631</v>
      </c>
      <c r="CL16" s="270">
        <v>1636</v>
      </c>
      <c r="CM16" s="270">
        <v>1633</v>
      </c>
      <c r="CN16" s="270">
        <v>1631</v>
      </c>
      <c r="CO16" s="270">
        <v>1632</v>
      </c>
      <c r="CP16" s="270">
        <v>1631</v>
      </c>
      <c r="CQ16" s="270">
        <v>1631</v>
      </c>
      <c r="CR16" s="270">
        <v>1635</v>
      </c>
      <c r="CS16" s="270">
        <v>1631</v>
      </c>
      <c r="CT16" s="270">
        <v>1633</v>
      </c>
      <c r="CU16" s="26" t="s">
        <v>232</v>
      </c>
      <c r="CV16" s="911">
        <f t="shared" si="17"/>
        <v>2395.0369414062498</v>
      </c>
      <c r="CW16" s="270">
        <v>196.34078124999999</v>
      </c>
      <c r="CX16" s="270">
        <v>206.23750000000001</v>
      </c>
      <c r="CY16" s="270">
        <v>201.28914062500002</v>
      </c>
      <c r="CZ16" s="270">
        <v>203.76332031250001</v>
      </c>
      <c r="DA16" s="270">
        <v>201.907685546875</v>
      </c>
      <c r="DB16" s="270">
        <v>193.65</v>
      </c>
      <c r="DC16" s="270">
        <v>197.7788427734375</v>
      </c>
      <c r="DD16" s="270">
        <v>195.71442138671875</v>
      </c>
      <c r="DE16" s="270">
        <v>196.74663208007814</v>
      </c>
      <c r="DF16" s="270">
        <v>203.29941162109375</v>
      </c>
      <c r="DG16" s="270">
        <v>197.773</v>
      </c>
      <c r="DH16" s="270">
        <v>200.53620581054687</v>
      </c>
      <c r="DI16" s="26" t="s">
        <v>232</v>
      </c>
      <c r="DJ16" s="920">
        <f t="shared" si="11"/>
        <v>122.27686431848929</v>
      </c>
      <c r="DK16" s="269">
        <f t="shared" si="11"/>
        <v>120.97398721503389</v>
      </c>
      <c r="DL16" s="269">
        <f t="shared" si="11"/>
        <v>125.75457317073172</v>
      </c>
      <c r="DM16" s="269">
        <f t="shared" si="11"/>
        <v>123.41455587063152</v>
      </c>
      <c r="DN16" s="269">
        <f t="shared" si="11"/>
        <v>124.54970679248167</v>
      </c>
      <c r="DO16" s="269">
        <f t="shared" si="11"/>
        <v>123.64218343348132</v>
      </c>
      <c r="DP16" s="269">
        <f t="shared" si="11"/>
        <v>118.73083997547518</v>
      </c>
      <c r="DQ16" s="269">
        <f t="shared" si="11"/>
        <v>121.18801640529259</v>
      </c>
      <c r="DR16" s="269">
        <f t="shared" si="11"/>
        <v>119.99657963624693</v>
      </c>
      <c r="DS16" s="269">
        <f t="shared" si="11"/>
        <v>120.62944946663283</v>
      </c>
      <c r="DT16" s="269">
        <f t="shared" si="11"/>
        <v>124.34214778048548</v>
      </c>
      <c r="DU16" s="269">
        <f t="shared" si="11"/>
        <v>121.25873697118332</v>
      </c>
      <c r="DV16" s="269">
        <f t="shared" si="11"/>
        <v>122.80233056371517</v>
      </c>
    </row>
    <row r="17" spans="1:126" ht="15.95" customHeight="1" x14ac:dyDescent="0.15">
      <c r="A17" s="26" t="s">
        <v>233</v>
      </c>
      <c r="B17" s="911">
        <f t="shared" si="12"/>
        <v>50380</v>
      </c>
      <c r="C17" s="270">
        <v>4129</v>
      </c>
      <c r="D17" s="270">
        <v>4101</v>
      </c>
      <c r="E17" s="270">
        <v>4163</v>
      </c>
      <c r="F17" s="270">
        <v>4295</v>
      </c>
      <c r="G17" s="270">
        <v>4375</v>
      </c>
      <c r="H17" s="270">
        <v>4161</v>
      </c>
      <c r="I17" s="270">
        <v>4076</v>
      </c>
      <c r="J17" s="270">
        <v>4355</v>
      </c>
      <c r="K17" s="270">
        <v>4188</v>
      </c>
      <c r="L17" s="270">
        <v>3883</v>
      </c>
      <c r="M17" s="270">
        <v>4314</v>
      </c>
      <c r="N17" s="270">
        <v>4340</v>
      </c>
      <c r="O17" s="1006" t="s">
        <v>233</v>
      </c>
      <c r="P17" s="1005">
        <f t="shared" si="13"/>
        <v>540.9831278447391</v>
      </c>
      <c r="Q17" s="1004">
        <v>43.683671099999998</v>
      </c>
      <c r="R17" s="1004">
        <v>43.941115169750191</v>
      </c>
      <c r="S17" s="1004">
        <v>42.822398</v>
      </c>
      <c r="T17" s="1004">
        <v>45.365192780000001</v>
      </c>
      <c r="U17" s="1004">
        <v>46.273129587009997</v>
      </c>
      <c r="V17" s="1004">
        <v>42.606321819029127</v>
      </c>
      <c r="W17" s="1004">
        <v>43.976748173500006</v>
      </c>
      <c r="X17" s="1004">
        <v>50.295238465228728</v>
      </c>
      <c r="Y17" s="1004">
        <v>45.364977156372859</v>
      </c>
      <c r="Z17" s="1004">
        <v>40.764886281800003</v>
      </c>
      <c r="AA17" s="1004">
        <v>47.906135212048177</v>
      </c>
      <c r="AB17" s="1004">
        <v>47.983314099999994</v>
      </c>
      <c r="AC17" s="26" t="s">
        <v>233</v>
      </c>
      <c r="AD17" s="913">
        <f t="shared" si="9"/>
        <v>10.738053351423961</v>
      </c>
      <c r="AE17" s="271">
        <f t="shared" si="9"/>
        <v>10.57972174860741</v>
      </c>
      <c r="AF17" s="271">
        <f t="shared" si="9"/>
        <v>10.714731814130747</v>
      </c>
      <c r="AG17" s="271">
        <f t="shared" si="9"/>
        <v>10.286427576267114</v>
      </c>
      <c r="AH17" s="271">
        <f t="shared" si="9"/>
        <v>10.562326607683353</v>
      </c>
      <c r="AI17" s="271">
        <f t="shared" si="9"/>
        <v>10.576715334173713</v>
      </c>
      <c r="AJ17" s="271">
        <f t="shared" si="9"/>
        <v>10.23944287888227</v>
      </c>
      <c r="AK17" s="271">
        <f t="shared" si="9"/>
        <v>10.789192388002945</v>
      </c>
      <c r="AL17" s="271">
        <f t="shared" si="9"/>
        <v>11.548849245747125</v>
      </c>
      <c r="AM17" s="271">
        <f t="shared" si="9"/>
        <v>10.832133991493041</v>
      </c>
      <c r="AN17" s="271">
        <f t="shared" si="9"/>
        <v>10.498296750399176</v>
      </c>
      <c r="AO17" s="271">
        <f t="shared" si="9"/>
        <v>11.104806493288867</v>
      </c>
      <c r="AP17" s="271">
        <f t="shared" si="9"/>
        <v>11.056063156682026</v>
      </c>
      <c r="AQ17" s="26" t="s">
        <v>233</v>
      </c>
      <c r="AR17" s="915">
        <f t="shared" si="14"/>
        <v>20242</v>
      </c>
      <c r="AS17" s="168">
        <v>1901</v>
      </c>
      <c r="AT17" s="168">
        <v>1550</v>
      </c>
      <c r="AU17" s="168">
        <v>1534</v>
      </c>
      <c r="AV17" s="168">
        <v>1676</v>
      </c>
      <c r="AW17" s="168">
        <v>1852</v>
      </c>
      <c r="AX17" s="168">
        <v>1542</v>
      </c>
      <c r="AY17" s="168">
        <v>1892</v>
      </c>
      <c r="AZ17" s="168">
        <v>1588</v>
      </c>
      <c r="BA17" s="168">
        <v>1622</v>
      </c>
      <c r="BB17" s="168">
        <v>1489</v>
      </c>
      <c r="BC17" s="168">
        <v>1548</v>
      </c>
      <c r="BD17" s="168">
        <v>2048</v>
      </c>
      <c r="BE17" s="26" t="s">
        <v>233</v>
      </c>
      <c r="BF17" s="911">
        <f t="shared" si="15"/>
        <v>695.5775167528966</v>
      </c>
      <c r="BG17" s="270">
        <v>73.830892500000004</v>
      </c>
      <c r="BH17" s="270">
        <v>53.502476999999999</v>
      </c>
      <c r="BI17" s="270">
        <v>49.930623474572137</v>
      </c>
      <c r="BJ17" s="270">
        <v>54.744999935000003</v>
      </c>
      <c r="BK17" s="270">
        <v>64.848758643600007</v>
      </c>
      <c r="BL17" s="270">
        <v>51.535977845113891</v>
      </c>
      <c r="BM17" s="270">
        <v>63.553520089999999</v>
      </c>
      <c r="BN17" s="270">
        <v>56.710748423999988</v>
      </c>
      <c r="BO17" s="270">
        <v>53.696344887144384</v>
      </c>
      <c r="BP17" s="270">
        <v>49.931352475499999</v>
      </c>
      <c r="BQ17" s="270">
        <v>53.333361477966108</v>
      </c>
      <c r="BR17" s="270">
        <v>69.958460000000002</v>
      </c>
      <c r="BS17" s="26" t="s">
        <v>233</v>
      </c>
      <c r="BT17" s="920">
        <f t="shared" si="10"/>
        <v>34.363082538923855</v>
      </c>
      <c r="BU17" s="269">
        <f t="shared" si="10"/>
        <v>38.837923461336139</v>
      </c>
      <c r="BV17" s="269">
        <f t="shared" si="10"/>
        <v>34.517727096774188</v>
      </c>
      <c r="BW17" s="269">
        <f t="shared" si="10"/>
        <v>32.549298223319511</v>
      </c>
      <c r="BX17" s="269">
        <f t="shared" si="10"/>
        <v>32.664081106801909</v>
      </c>
      <c r="BY17" s="269">
        <f t="shared" si="10"/>
        <v>35.015528425269984</v>
      </c>
      <c r="BZ17" s="269">
        <f t="shared" si="10"/>
        <v>33.42151611226582</v>
      </c>
      <c r="CA17" s="269">
        <f t="shared" si="10"/>
        <v>33.590655438689211</v>
      </c>
      <c r="CB17" s="269">
        <f t="shared" si="10"/>
        <v>35.712058201511326</v>
      </c>
      <c r="CC17" s="269">
        <f t="shared" si="10"/>
        <v>33.105021508720334</v>
      </c>
      <c r="CD17" s="269">
        <f t="shared" si="10"/>
        <v>33.533480507387502</v>
      </c>
      <c r="CE17" s="269">
        <f t="shared" si="10"/>
        <v>34.453075890158978</v>
      </c>
      <c r="CF17" s="269">
        <f t="shared" si="10"/>
        <v>34.159404296875003</v>
      </c>
      <c r="CG17" s="26" t="s">
        <v>233</v>
      </c>
      <c r="CH17" s="911">
        <f t="shared" si="16"/>
        <v>31714</v>
      </c>
      <c r="CI17" s="270">
        <v>2725</v>
      </c>
      <c r="CJ17" s="270">
        <v>2387</v>
      </c>
      <c r="CK17" s="270">
        <v>2521</v>
      </c>
      <c r="CL17" s="270">
        <v>2632</v>
      </c>
      <c r="CM17" s="270">
        <v>2708</v>
      </c>
      <c r="CN17" s="270">
        <v>2561</v>
      </c>
      <c r="CO17" s="270">
        <v>2543</v>
      </c>
      <c r="CP17" s="270">
        <v>2664</v>
      </c>
      <c r="CQ17" s="270">
        <v>2785</v>
      </c>
      <c r="CR17" s="270">
        <v>2504</v>
      </c>
      <c r="CS17" s="270">
        <v>2802</v>
      </c>
      <c r="CT17" s="270">
        <v>2882</v>
      </c>
      <c r="CU17" s="26" t="s">
        <v>233</v>
      </c>
      <c r="CV17" s="911">
        <f t="shared" si="17"/>
        <v>4121.920339450644</v>
      </c>
      <c r="CW17" s="270">
        <v>355.64632110000002</v>
      </c>
      <c r="CX17" s="270">
        <v>313.54690456280343</v>
      </c>
      <c r="CY17" s="270">
        <v>320.70866916233899</v>
      </c>
      <c r="CZ17" s="270">
        <v>325.81532106599997</v>
      </c>
      <c r="DA17" s="270">
        <v>350.35246554400004</v>
      </c>
      <c r="DB17" s="270">
        <v>331.11405683720761</v>
      </c>
      <c r="DC17" s="270">
        <v>334.76888538670005</v>
      </c>
      <c r="DD17" s="270">
        <v>350.59731791011637</v>
      </c>
      <c r="DE17" s="270">
        <v>362.70152158408007</v>
      </c>
      <c r="DF17" s="270">
        <v>327.31467616800006</v>
      </c>
      <c r="DG17" s="270">
        <v>362.76988895399995</v>
      </c>
      <c r="DH17" s="270">
        <v>386.58431117539777</v>
      </c>
      <c r="DI17" s="26" t="s">
        <v>233</v>
      </c>
      <c r="DJ17" s="920">
        <f t="shared" si="11"/>
        <v>129.97163206945336</v>
      </c>
      <c r="DK17" s="269">
        <f t="shared" si="11"/>
        <v>130.51241141284405</v>
      </c>
      <c r="DL17" s="269">
        <f t="shared" si="11"/>
        <v>131.35605553531772</v>
      </c>
      <c r="DM17" s="269">
        <f t="shared" si="11"/>
        <v>127.21486281727051</v>
      </c>
      <c r="DN17" s="269">
        <f t="shared" si="11"/>
        <v>123.79001560258357</v>
      </c>
      <c r="DO17" s="269">
        <f t="shared" si="11"/>
        <v>129.37683365731166</v>
      </c>
      <c r="DP17" s="269">
        <f t="shared" si="11"/>
        <v>129.29092418477455</v>
      </c>
      <c r="DQ17" s="269">
        <f t="shared" si="11"/>
        <v>131.6432895740071</v>
      </c>
      <c r="DR17" s="269">
        <f t="shared" si="11"/>
        <v>131.60559981610976</v>
      </c>
      <c r="DS17" s="269">
        <f t="shared" si="11"/>
        <v>130.23393952749734</v>
      </c>
      <c r="DT17" s="269">
        <f t="shared" si="11"/>
        <v>130.71672370926521</v>
      </c>
      <c r="DU17" s="269">
        <f t="shared" si="11"/>
        <v>129.4681973426124</v>
      </c>
      <c r="DV17" s="269">
        <f t="shared" si="11"/>
        <v>134.1375125521852</v>
      </c>
    </row>
    <row r="18" spans="1:126" ht="15.95" customHeight="1" x14ac:dyDescent="0.15">
      <c r="A18" s="26" t="s">
        <v>234</v>
      </c>
      <c r="B18" s="911">
        <f t="shared" si="12"/>
        <v>61705</v>
      </c>
      <c r="C18" s="270">
        <v>5020</v>
      </c>
      <c r="D18" s="270">
        <v>5274</v>
      </c>
      <c r="E18" s="270">
        <v>5147</v>
      </c>
      <c r="F18" s="270">
        <v>5242</v>
      </c>
      <c r="G18" s="270">
        <v>5139</v>
      </c>
      <c r="H18" s="270">
        <v>5089</v>
      </c>
      <c r="I18" s="270">
        <v>5114</v>
      </c>
      <c r="J18" s="270">
        <v>5101</v>
      </c>
      <c r="K18" s="270">
        <v>5108</v>
      </c>
      <c r="L18" s="270">
        <v>5200</v>
      </c>
      <c r="M18" s="270">
        <v>5114</v>
      </c>
      <c r="N18" s="270">
        <v>5157</v>
      </c>
      <c r="O18" s="1006" t="s">
        <v>234</v>
      </c>
      <c r="P18" s="1005">
        <f t="shared" si="13"/>
        <v>910.1091689453126</v>
      </c>
      <c r="Q18" s="1004">
        <v>78.745914062500006</v>
      </c>
      <c r="R18" s="1004">
        <v>71.401375000000002</v>
      </c>
      <c r="S18" s="1004">
        <v>75.073644531250011</v>
      </c>
      <c r="T18" s="1004">
        <v>73.237509765625006</v>
      </c>
      <c r="U18" s="1004">
        <v>74.614610839843763</v>
      </c>
      <c r="V18" s="1004">
        <v>76.347999999999999</v>
      </c>
      <c r="W18" s="1004">
        <v>75.481305419921881</v>
      </c>
      <c r="X18" s="1004">
        <v>75.914652709960933</v>
      </c>
      <c r="Y18" s="1004">
        <v>75.697979064941407</v>
      </c>
      <c r="Z18" s="1004">
        <v>79.581785034179703</v>
      </c>
      <c r="AA18" s="1004">
        <v>79.480999999999995</v>
      </c>
      <c r="AB18" s="1004">
        <v>74.531392517089841</v>
      </c>
      <c r="AC18" s="26" t="s">
        <v>234</v>
      </c>
      <c r="AD18" s="913">
        <f t="shared" si="9"/>
        <v>14.749358543802165</v>
      </c>
      <c r="AE18" s="271">
        <f t="shared" si="9"/>
        <v>15.686437064243028</v>
      </c>
      <c r="AF18" s="271">
        <f t="shared" si="9"/>
        <v>13.538372203261282</v>
      </c>
      <c r="AG18" s="271">
        <f t="shared" si="9"/>
        <v>14.585903347823978</v>
      </c>
      <c r="AH18" s="271">
        <f t="shared" si="9"/>
        <v>13.971291447086037</v>
      </c>
      <c r="AI18" s="271">
        <f t="shared" si="9"/>
        <v>14.519286016704372</v>
      </c>
      <c r="AJ18" s="271">
        <f t="shared" si="9"/>
        <v>15.002554529377086</v>
      </c>
      <c r="AK18" s="271">
        <f t="shared" si="9"/>
        <v>14.759739034008971</v>
      </c>
      <c r="AL18" s="271">
        <f t="shared" si="9"/>
        <v>14.882307921968424</v>
      </c>
      <c r="AM18" s="271">
        <f t="shared" si="9"/>
        <v>14.819494726887511</v>
      </c>
      <c r="AN18" s="271">
        <f t="shared" si="9"/>
        <v>15.304189429649943</v>
      </c>
      <c r="AO18" s="271">
        <f t="shared" si="9"/>
        <v>15.541845913179506</v>
      </c>
      <c r="AP18" s="271">
        <f t="shared" si="9"/>
        <v>14.45247091663561</v>
      </c>
      <c r="AQ18" s="26" t="s">
        <v>234</v>
      </c>
      <c r="AR18" s="915">
        <f t="shared" si="14"/>
        <v>1449945</v>
      </c>
      <c r="AS18" s="168">
        <v>88004</v>
      </c>
      <c r="AT18" s="168">
        <v>97753</v>
      </c>
      <c r="AU18" s="168">
        <v>113878</v>
      </c>
      <c r="AV18" s="168">
        <v>124815</v>
      </c>
      <c r="AW18" s="168">
        <v>133112</v>
      </c>
      <c r="AX18" s="168">
        <v>125369</v>
      </c>
      <c r="AY18" s="168">
        <v>124241</v>
      </c>
      <c r="AZ18" s="168">
        <v>124805</v>
      </c>
      <c r="BA18" s="168">
        <v>124523</v>
      </c>
      <c r="BB18" s="168">
        <v>118390</v>
      </c>
      <c r="BC18" s="168">
        <v>124240</v>
      </c>
      <c r="BD18" s="168">
        <v>150815</v>
      </c>
      <c r="BE18" s="26" t="s">
        <v>234</v>
      </c>
      <c r="BF18" s="911">
        <f t="shared" si="15"/>
        <v>108990.36667031246</v>
      </c>
      <c r="BG18" s="270">
        <v>6563.2447624999995</v>
      </c>
      <c r="BH18" s="270">
        <v>7527.6631749999997</v>
      </c>
      <c r="BI18" s="270">
        <v>8445.4539687500001</v>
      </c>
      <c r="BJ18" s="270">
        <v>9986.5585718750008</v>
      </c>
      <c r="BK18" s="270">
        <v>9880.7301195312502</v>
      </c>
      <c r="BL18" s="270">
        <v>9667.64</v>
      </c>
      <c r="BM18" s="270">
        <v>8824.1850597656248</v>
      </c>
      <c r="BN18" s="270">
        <v>9045.9125298828112</v>
      </c>
      <c r="BO18" s="270">
        <v>8935.0487948242189</v>
      </c>
      <c r="BP18" s="270">
        <v>8585.1014587890604</v>
      </c>
      <c r="BQ18" s="270">
        <v>8824.1849999999995</v>
      </c>
      <c r="BR18" s="270">
        <v>12704.6432293945</v>
      </c>
      <c r="BS18" s="26" t="s">
        <v>234</v>
      </c>
      <c r="BT18" s="920">
        <f t="shared" si="10"/>
        <v>75.168621341024974</v>
      </c>
      <c r="BU18" s="269">
        <f t="shared" si="10"/>
        <v>74.578936894913866</v>
      </c>
      <c r="BV18" s="269">
        <f t="shared" si="10"/>
        <v>77.006978558202803</v>
      </c>
      <c r="BW18" s="269">
        <f t="shared" si="10"/>
        <v>74.162296218321359</v>
      </c>
      <c r="BX18" s="269">
        <f t="shared" si="10"/>
        <v>80.010884684332822</v>
      </c>
      <c r="BY18" s="269">
        <f t="shared" si="10"/>
        <v>74.228695531065952</v>
      </c>
      <c r="BZ18" s="269">
        <f t="shared" si="10"/>
        <v>77.113481004075965</v>
      </c>
      <c r="CA18" s="269">
        <f t="shared" si="10"/>
        <v>71.024742715895911</v>
      </c>
      <c r="CB18" s="269">
        <f t="shared" si="10"/>
        <v>72.480369615662923</v>
      </c>
      <c r="CC18" s="269">
        <f t="shared" si="10"/>
        <v>71.754204402594041</v>
      </c>
      <c r="CD18" s="269">
        <f t="shared" si="10"/>
        <v>72.515427475201122</v>
      </c>
      <c r="CE18" s="269">
        <f t="shared" si="10"/>
        <v>71.025313908564058</v>
      </c>
      <c r="CF18" s="269">
        <f t="shared" si="10"/>
        <v>84.239917974966019</v>
      </c>
      <c r="CG18" s="26" t="s">
        <v>234</v>
      </c>
      <c r="CH18" s="911">
        <f t="shared" si="16"/>
        <v>335152</v>
      </c>
      <c r="CI18" s="270">
        <v>28743</v>
      </c>
      <c r="CJ18" s="270">
        <v>28025</v>
      </c>
      <c r="CK18" s="270">
        <v>28384</v>
      </c>
      <c r="CL18" s="270">
        <v>28204</v>
      </c>
      <c r="CM18" s="270">
        <v>27339</v>
      </c>
      <c r="CN18" s="270">
        <v>26680</v>
      </c>
      <c r="CO18" s="270">
        <v>27009</v>
      </c>
      <c r="CP18" s="270">
        <v>29845</v>
      </c>
      <c r="CQ18" s="270">
        <v>28427</v>
      </c>
      <c r="CR18" s="270">
        <v>27988</v>
      </c>
      <c r="CS18" s="270">
        <v>27009</v>
      </c>
      <c r="CT18" s="270">
        <v>27499</v>
      </c>
      <c r="CU18" s="26" t="s">
        <v>234</v>
      </c>
      <c r="CV18" s="911">
        <f t="shared" si="17"/>
        <v>81490.250669921865</v>
      </c>
      <c r="CW18" s="270">
        <v>6919.6577343749996</v>
      </c>
      <c r="CX18" s="270">
        <v>6683.4</v>
      </c>
      <c r="CY18" s="270">
        <v>6801.5288671874996</v>
      </c>
      <c r="CZ18" s="270">
        <v>6742.4644335937501</v>
      </c>
      <c r="DA18" s="270">
        <v>6886.7627587890602</v>
      </c>
      <c r="DB18" s="270">
        <v>6863.71</v>
      </c>
      <c r="DC18" s="270">
        <v>6875.2363793945296</v>
      </c>
      <c r="DD18" s="270">
        <v>6869.4731896972644</v>
      </c>
      <c r="DE18" s="270">
        <v>6872.354784545897</v>
      </c>
      <c r="DF18" s="270">
        <v>6778.5390148925781</v>
      </c>
      <c r="DG18" s="270">
        <v>6805.2359999999999</v>
      </c>
      <c r="DH18" s="270">
        <v>6391.8875074462903</v>
      </c>
      <c r="DI18" s="26" t="s">
        <v>234</v>
      </c>
      <c r="DJ18" s="920">
        <f t="shared" si="11"/>
        <v>243.14415748651916</v>
      </c>
      <c r="DK18" s="269">
        <f t="shared" si="11"/>
        <v>240.74236281442438</v>
      </c>
      <c r="DL18" s="269">
        <f t="shared" si="11"/>
        <v>238.47992863514716</v>
      </c>
      <c r="DM18" s="269">
        <f t="shared" si="11"/>
        <v>239.62545332537695</v>
      </c>
      <c r="DN18" s="269">
        <f t="shared" si="11"/>
        <v>239.06057415947208</v>
      </c>
      <c r="DO18" s="269">
        <f t="shared" si="11"/>
        <v>251.90251138626357</v>
      </c>
      <c r="DP18" s="269">
        <f t="shared" si="11"/>
        <v>257.26049475262369</v>
      </c>
      <c r="DQ18" s="269">
        <f t="shared" si="11"/>
        <v>254.55353324427153</v>
      </c>
      <c r="DR18" s="269">
        <f t="shared" si="11"/>
        <v>230.17165989938897</v>
      </c>
      <c r="DS18" s="269">
        <f t="shared" si="11"/>
        <v>241.7544863877967</v>
      </c>
      <c r="DT18" s="269">
        <f t="shared" si="11"/>
        <v>242.19447673619328</v>
      </c>
      <c r="DU18" s="269">
        <f t="shared" si="11"/>
        <v>251.96179051427302</v>
      </c>
      <c r="DV18" s="269">
        <f t="shared" si="11"/>
        <v>232.44072538806105</v>
      </c>
    </row>
    <row r="19" spans="1:126" ht="15.95" customHeight="1" x14ac:dyDescent="0.15">
      <c r="A19" s="26" t="s">
        <v>235</v>
      </c>
      <c r="B19" s="911">
        <f t="shared" si="12"/>
        <v>2973</v>
      </c>
      <c r="C19" s="270">
        <v>169</v>
      </c>
      <c r="D19" s="270">
        <v>142</v>
      </c>
      <c r="E19" s="270">
        <v>191</v>
      </c>
      <c r="F19" s="270">
        <v>225</v>
      </c>
      <c r="G19" s="270">
        <v>285</v>
      </c>
      <c r="H19" s="270">
        <v>306</v>
      </c>
      <c r="I19" s="270">
        <v>296</v>
      </c>
      <c r="J19" s="270">
        <v>301</v>
      </c>
      <c r="K19" s="270">
        <v>298</v>
      </c>
      <c r="L19" s="270">
        <v>211</v>
      </c>
      <c r="M19" s="270">
        <v>296</v>
      </c>
      <c r="N19" s="270">
        <v>253</v>
      </c>
      <c r="O19" s="1006" t="s">
        <v>235</v>
      </c>
      <c r="P19" s="1005">
        <f t="shared" si="13"/>
        <v>31.231696054019739</v>
      </c>
      <c r="Q19" s="1004">
        <v>1.899</v>
      </c>
      <c r="R19" s="1004">
        <v>1.5150000000000001</v>
      </c>
      <c r="S19" s="1004">
        <v>2.0389999999999997</v>
      </c>
      <c r="T19" s="1004">
        <v>2.7170000000000001</v>
      </c>
      <c r="U19" s="1004">
        <v>3.0503314081569162</v>
      </c>
      <c r="V19" s="1004">
        <v>2.9785191421312858</v>
      </c>
      <c r="W19" s="1004">
        <v>3.014425275144101</v>
      </c>
      <c r="X19" s="1004">
        <v>2.9964722086376936</v>
      </c>
      <c r="Y19" s="1004">
        <v>3.0054487418908975</v>
      </c>
      <c r="Z19" s="1004">
        <v>2.3303328520392288</v>
      </c>
      <c r="AA19" s="1004">
        <v>3.0139999999999998</v>
      </c>
      <c r="AB19" s="1004">
        <v>2.6721664260196141</v>
      </c>
      <c r="AC19" s="26" t="s">
        <v>235</v>
      </c>
      <c r="AD19" s="913">
        <f t="shared" si="9"/>
        <v>10.505111353521608</v>
      </c>
      <c r="AE19" s="271">
        <f t="shared" si="9"/>
        <v>11.236686390532546</v>
      </c>
      <c r="AF19" s="271">
        <f t="shared" si="9"/>
        <v>10.669014084507044</v>
      </c>
      <c r="AG19" s="271">
        <f t="shared" si="9"/>
        <v>10.675392670157066</v>
      </c>
      <c r="AH19" s="271">
        <f t="shared" si="9"/>
        <v>12.075555555555557</v>
      </c>
      <c r="AI19" s="271">
        <f t="shared" si="9"/>
        <v>10.702917221603215</v>
      </c>
      <c r="AJ19" s="271">
        <f t="shared" si="9"/>
        <v>9.7337226867035476</v>
      </c>
      <c r="AK19" s="271">
        <f t="shared" si="9"/>
        <v>10.183869172784126</v>
      </c>
      <c r="AL19" s="271">
        <f t="shared" si="9"/>
        <v>9.9550571715537988</v>
      </c>
      <c r="AM19" s="271">
        <f t="shared" si="9"/>
        <v>10.085398462721132</v>
      </c>
      <c r="AN19" s="271">
        <f t="shared" si="9"/>
        <v>11.044231526252268</v>
      </c>
      <c r="AO19" s="271">
        <f t="shared" si="9"/>
        <v>10.182432432432432</v>
      </c>
      <c r="AP19" s="271">
        <f t="shared" si="9"/>
        <v>10.561922632488592</v>
      </c>
      <c r="AQ19" s="26" t="s">
        <v>235</v>
      </c>
      <c r="AR19" s="915">
        <f t="shared" si="14"/>
        <v>18390</v>
      </c>
      <c r="AS19" s="168">
        <v>1373</v>
      </c>
      <c r="AT19" s="168">
        <v>1328</v>
      </c>
      <c r="AU19" s="168">
        <v>1566</v>
      </c>
      <c r="AV19" s="168">
        <v>1291</v>
      </c>
      <c r="AW19" s="168">
        <v>1534</v>
      </c>
      <c r="AX19" s="168">
        <v>1621</v>
      </c>
      <c r="AY19" s="168">
        <v>1578</v>
      </c>
      <c r="AZ19" s="168">
        <v>1599</v>
      </c>
      <c r="BA19" s="168">
        <v>1588</v>
      </c>
      <c r="BB19" s="168">
        <v>1430</v>
      </c>
      <c r="BC19" s="168">
        <v>1578</v>
      </c>
      <c r="BD19" s="168">
        <v>1904</v>
      </c>
      <c r="BE19" s="26" t="s">
        <v>235</v>
      </c>
      <c r="BF19" s="911">
        <f t="shared" si="15"/>
        <v>1361.1730084396099</v>
      </c>
      <c r="BG19" s="270">
        <v>107.84</v>
      </c>
      <c r="BH19" s="270">
        <v>107.25019999999999</v>
      </c>
      <c r="BI19" s="270">
        <v>122.48819999999999</v>
      </c>
      <c r="BJ19" s="270">
        <v>95.550600000000003</v>
      </c>
      <c r="BK19" s="270">
        <v>116.00253970553194</v>
      </c>
      <c r="BL19" s="270">
        <v>115.60096840896718</v>
      </c>
      <c r="BM19" s="270">
        <v>115.80175405724955</v>
      </c>
      <c r="BN19" s="270">
        <v>115.70136123310837</v>
      </c>
      <c r="BO19" s="270">
        <v>115.75155764517896</v>
      </c>
      <c r="BP19" s="270">
        <v>110.32288492638298</v>
      </c>
      <c r="BQ19" s="270">
        <v>115.801</v>
      </c>
      <c r="BR19" s="270">
        <v>123.061942463191</v>
      </c>
      <c r="BS19" s="26" t="s">
        <v>235</v>
      </c>
      <c r="BT19" s="920">
        <f t="shared" si="10"/>
        <v>74.017020578554096</v>
      </c>
      <c r="BU19" s="269">
        <f t="shared" si="10"/>
        <v>78.543335761107073</v>
      </c>
      <c r="BV19" s="269">
        <f t="shared" si="10"/>
        <v>80.760692771084337</v>
      </c>
      <c r="BW19" s="269">
        <f t="shared" si="10"/>
        <v>78.217241379310337</v>
      </c>
      <c r="BX19" s="269">
        <f t="shared" si="10"/>
        <v>74.012858249419054</v>
      </c>
      <c r="BY19" s="269">
        <f t="shared" si="10"/>
        <v>75.620951568143383</v>
      </c>
      <c r="BZ19" s="269">
        <f t="shared" si="10"/>
        <v>71.314601115957544</v>
      </c>
      <c r="CA19" s="269">
        <f t="shared" si="10"/>
        <v>73.385141988117596</v>
      </c>
      <c r="CB19" s="269">
        <f t="shared" si="10"/>
        <v>72.35857487999273</v>
      </c>
      <c r="CC19" s="269">
        <f t="shared" si="10"/>
        <v>72.891409096460308</v>
      </c>
      <c r="CD19" s="269">
        <f t="shared" si="10"/>
        <v>77.148870577890207</v>
      </c>
      <c r="CE19" s="269">
        <f t="shared" si="10"/>
        <v>73.384664131812428</v>
      </c>
      <c r="CF19" s="269">
        <f t="shared" si="10"/>
        <v>64.633373142432248</v>
      </c>
      <c r="CG19" s="26" t="s">
        <v>235</v>
      </c>
      <c r="CH19" s="911">
        <f t="shared" si="16"/>
        <v>24481</v>
      </c>
      <c r="CI19" s="11">
        <v>2064</v>
      </c>
      <c r="CJ19" s="270">
        <v>1976</v>
      </c>
      <c r="CK19" s="270">
        <v>2309</v>
      </c>
      <c r="CL19" s="270">
        <v>1899</v>
      </c>
      <c r="CM19" s="270">
        <v>2047</v>
      </c>
      <c r="CN19" s="270">
        <v>2003</v>
      </c>
      <c r="CO19" s="270">
        <v>2025</v>
      </c>
      <c r="CP19" s="270">
        <v>2014</v>
      </c>
      <c r="CQ19" s="270">
        <v>2020</v>
      </c>
      <c r="CR19" s="270">
        <v>2058</v>
      </c>
      <c r="CS19" s="270">
        <v>2025</v>
      </c>
      <c r="CT19" s="270">
        <v>2041</v>
      </c>
      <c r="CU19" s="26" t="s">
        <v>235</v>
      </c>
      <c r="CV19" s="911">
        <f t="shared" si="17"/>
        <v>3461.5672426429164</v>
      </c>
      <c r="CW19" s="270">
        <v>312.07600000000002</v>
      </c>
      <c r="CX19" s="270">
        <v>302.71899999999999</v>
      </c>
      <c r="CY19" s="270">
        <v>375.86749999999995</v>
      </c>
      <c r="CZ19" s="270">
        <v>285.72199999999998</v>
      </c>
      <c r="DA19" s="270">
        <v>248.52994641293733</v>
      </c>
      <c r="DB19" s="270">
        <v>280.23328316889518</v>
      </c>
      <c r="DC19" s="270">
        <v>264.38161479091627</v>
      </c>
      <c r="DD19" s="270">
        <v>272.30744897990576</v>
      </c>
      <c r="DE19" s="270">
        <v>268.34453188541102</v>
      </c>
      <c r="DF19" s="270">
        <v>303.20961160323429</v>
      </c>
      <c r="DG19" s="270">
        <v>264.38099999999997</v>
      </c>
      <c r="DH19" s="270">
        <v>283.79530580161713</v>
      </c>
      <c r="DI19" s="26" t="s">
        <v>235</v>
      </c>
      <c r="DJ19" s="920">
        <f t="shared" si="11"/>
        <v>141.39811456406667</v>
      </c>
      <c r="DK19" s="269">
        <f>(CW19/CI20)*1000</f>
        <v>171.1881513987932</v>
      </c>
      <c r="DL19" s="269">
        <f t="shared" si="11"/>
        <v>153.19787449392715</v>
      </c>
      <c r="DM19" s="269">
        <f t="shared" si="11"/>
        <v>162.78367258553484</v>
      </c>
      <c r="DN19" s="269">
        <f t="shared" si="11"/>
        <v>150.45918904686675</v>
      </c>
      <c r="DO19" s="269">
        <f t="shared" si="11"/>
        <v>121.4117960004579</v>
      </c>
      <c r="DP19" s="269">
        <f t="shared" si="11"/>
        <v>139.90678141232908</v>
      </c>
      <c r="DQ19" s="269">
        <f t="shared" si="11"/>
        <v>130.55882211897099</v>
      </c>
      <c r="DR19" s="269">
        <f t="shared" si="11"/>
        <v>135.20727357492837</v>
      </c>
      <c r="DS19" s="269">
        <f t="shared" si="11"/>
        <v>132.84382766604506</v>
      </c>
      <c r="DT19" s="269">
        <f t="shared" si="11"/>
        <v>147.33217279068722</v>
      </c>
      <c r="DU19" s="269">
        <f t="shared" si="11"/>
        <v>130.55851851851853</v>
      </c>
      <c r="DV19" s="269">
        <f t="shared" si="11"/>
        <v>139.04718559608875</v>
      </c>
    </row>
    <row r="20" spans="1:126" ht="15.95" customHeight="1" x14ac:dyDescent="0.15">
      <c r="A20" s="26" t="s">
        <v>236</v>
      </c>
      <c r="B20" s="911">
        <f t="shared" si="12"/>
        <v>21318</v>
      </c>
      <c r="C20" s="270">
        <v>2539</v>
      </c>
      <c r="D20" s="270">
        <v>1919</v>
      </c>
      <c r="E20" s="270">
        <v>1912</v>
      </c>
      <c r="F20" s="270">
        <v>1434</v>
      </c>
      <c r="G20" s="270">
        <v>1549</v>
      </c>
      <c r="H20" s="270">
        <v>1794</v>
      </c>
      <c r="I20" s="270">
        <v>1672</v>
      </c>
      <c r="J20" s="270">
        <v>1733</v>
      </c>
      <c r="K20" s="270">
        <v>1702</v>
      </c>
      <c r="L20" s="270">
        <v>1704</v>
      </c>
      <c r="M20" s="270">
        <v>1672</v>
      </c>
      <c r="N20" s="270">
        <v>1688</v>
      </c>
      <c r="O20" s="1006" t="s">
        <v>236</v>
      </c>
      <c r="P20" s="1005">
        <f t="shared" si="13"/>
        <v>322.95578749999999</v>
      </c>
      <c r="Q20" s="1004">
        <v>38.246500000000005</v>
      </c>
      <c r="R20" s="1004">
        <v>28.877090000000003</v>
      </c>
      <c r="S20" s="1004">
        <v>27.21</v>
      </c>
      <c r="T20" s="1004">
        <v>22.625109999999999</v>
      </c>
      <c r="U20" s="1004">
        <v>23.974879999999999</v>
      </c>
      <c r="V20" s="1004">
        <v>27.189499999999999</v>
      </c>
      <c r="W20" s="1004">
        <v>25.582189999999997</v>
      </c>
      <c r="X20" s="1004">
        <v>26.385844999999996</v>
      </c>
      <c r="Y20" s="1004">
        <v>25.984017499999997</v>
      </c>
      <c r="Z20" s="1004">
        <v>25.671769999999999</v>
      </c>
      <c r="AA20" s="1004">
        <v>25.582000000000001</v>
      </c>
      <c r="AB20" s="1004">
        <v>25.626885000000001</v>
      </c>
      <c r="AC20" s="26" t="s">
        <v>236</v>
      </c>
      <c r="AD20" s="913">
        <f t="shared" si="9"/>
        <v>15.149441199924945</v>
      </c>
      <c r="AE20" s="271">
        <f t="shared" si="9"/>
        <v>15.063607719574637</v>
      </c>
      <c r="AF20" s="271">
        <f t="shared" si="9"/>
        <v>15.047988535695676</v>
      </c>
      <c r="AG20" s="271">
        <f t="shared" si="9"/>
        <v>14.231171548117155</v>
      </c>
      <c r="AH20" s="271">
        <f t="shared" si="9"/>
        <v>15.777622036262203</v>
      </c>
      <c r="AI20" s="271">
        <f t="shared" si="9"/>
        <v>15.477650096836667</v>
      </c>
      <c r="AJ20" s="271">
        <f t="shared" si="9"/>
        <v>15.155797101449275</v>
      </c>
      <c r="AK20" s="271">
        <f t="shared" si="9"/>
        <v>15.300352870813395</v>
      </c>
      <c r="AL20" s="271">
        <f t="shared" si="9"/>
        <v>15.225530871321405</v>
      </c>
      <c r="AM20" s="271">
        <f t="shared" si="9"/>
        <v>15.26675528789659</v>
      </c>
      <c r="AN20" s="271">
        <f t="shared" si="9"/>
        <v>15.065592723004693</v>
      </c>
      <c r="AO20" s="271">
        <f t="shared" si="9"/>
        <v>15.300239234449762</v>
      </c>
      <c r="AP20" s="271">
        <f t="shared" si="9"/>
        <v>15.181803909952606</v>
      </c>
      <c r="AQ20" s="26" t="s">
        <v>236</v>
      </c>
      <c r="AR20" s="915">
        <f t="shared" si="14"/>
        <v>32622</v>
      </c>
      <c r="AS20" s="168">
        <v>2240</v>
      </c>
      <c r="AT20" s="168">
        <v>1776</v>
      </c>
      <c r="AU20" s="168">
        <v>2700</v>
      </c>
      <c r="AV20" s="168">
        <v>2482</v>
      </c>
      <c r="AW20" s="168">
        <v>3038</v>
      </c>
      <c r="AX20" s="168">
        <v>3101</v>
      </c>
      <c r="AY20" s="168">
        <v>3070</v>
      </c>
      <c r="AZ20" s="168">
        <v>2885</v>
      </c>
      <c r="BA20" s="168">
        <v>2977</v>
      </c>
      <c r="BB20" s="168">
        <v>2499</v>
      </c>
      <c r="BC20" s="168">
        <v>3070</v>
      </c>
      <c r="BD20" s="168">
        <v>2784</v>
      </c>
      <c r="BE20" s="26" t="s">
        <v>236</v>
      </c>
      <c r="BF20" s="911">
        <f t="shared" si="15"/>
        <v>1545.0497724999998</v>
      </c>
      <c r="BG20" s="270">
        <v>94.742249999999999</v>
      </c>
      <c r="BH20" s="270">
        <v>77.536259999999999</v>
      </c>
      <c r="BI20" s="270">
        <v>129.70893999999998</v>
      </c>
      <c r="BJ20" s="270">
        <v>119.30863000000001</v>
      </c>
      <c r="BK20" s="270">
        <v>140.54587999999998</v>
      </c>
      <c r="BL20" s="270">
        <v>150.21314999999998</v>
      </c>
      <c r="BM20" s="270">
        <v>145.37951499999997</v>
      </c>
      <c r="BN20" s="270">
        <v>147.79633249999998</v>
      </c>
      <c r="BO20" s="270">
        <v>146.58792374999996</v>
      </c>
      <c r="BP20" s="270">
        <v>116.77492749999999</v>
      </c>
      <c r="BQ20" s="270">
        <v>145.37899999999999</v>
      </c>
      <c r="BR20" s="270">
        <v>131.07696375</v>
      </c>
      <c r="BS20" s="26" t="s">
        <v>236</v>
      </c>
      <c r="BT20" s="920">
        <f t="shared" si="10"/>
        <v>47.362202578014831</v>
      </c>
      <c r="BU20" s="269">
        <f t="shared" si="10"/>
        <v>42.295647321428568</v>
      </c>
      <c r="BV20" s="269">
        <f t="shared" si="10"/>
        <v>43.657804054054054</v>
      </c>
      <c r="BW20" s="269">
        <f t="shared" si="10"/>
        <v>48.040348148148141</v>
      </c>
      <c r="BX20" s="269">
        <f t="shared" si="10"/>
        <v>48.069552780016124</v>
      </c>
      <c r="BY20" s="269">
        <f t="shared" si="10"/>
        <v>46.262633311389067</v>
      </c>
      <c r="BZ20" s="269">
        <f t="shared" si="10"/>
        <v>48.44022895840051</v>
      </c>
      <c r="CA20" s="269">
        <f t="shared" si="10"/>
        <v>47.354890879478823</v>
      </c>
      <c r="CB20" s="269">
        <f t="shared" si="10"/>
        <v>51.229231369150774</v>
      </c>
      <c r="CC20" s="269">
        <f t="shared" si="10"/>
        <v>49.24014905945581</v>
      </c>
      <c r="CD20" s="269">
        <f t="shared" si="10"/>
        <v>46.728662464985995</v>
      </c>
      <c r="CE20" s="269">
        <f t="shared" si="10"/>
        <v>47.354723127035825</v>
      </c>
      <c r="CF20" s="269">
        <f t="shared" si="10"/>
        <v>47.082242726293103</v>
      </c>
      <c r="CG20" s="26" t="s">
        <v>236</v>
      </c>
      <c r="CH20" s="911">
        <f>SUM(CI20:CT20)</f>
        <v>21150</v>
      </c>
      <c r="CI20" s="270">
        <v>1823</v>
      </c>
      <c r="CJ20" s="270">
        <v>1689</v>
      </c>
      <c r="CK20" s="270">
        <v>1706</v>
      </c>
      <c r="CL20" s="270">
        <v>1659</v>
      </c>
      <c r="CM20" s="270">
        <v>1919</v>
      </c>
      <c r="CN20" s="270">
        <v>1749</v>
      </c>
      <c r="CO20" s="270">
        <v>1834</v>
      </c>
      <c r="CP20" s="270">
        <v>1792</v>
      </c>
      <c r="CQ20" s="270">
        <v>1813</v>
      </c>
      <c r="CR20" s="270">
        <v>1743</v>
      </c>
      <c r="CS20" s="270">
        <v>1834</v>
      </c>
      <c r="CT20" s="270">
        <v>1589</v>
      </c>
      <c r="CU20" s="26" t="s">
        <v>236</v>
      </c>
      <c r="CV20" s="911">
        <f t="shared" si="17"/>
        <v>3323.4229700000001</v>
      </c>
      <c r="CW20" s="270">
        <v>254.03922999999998</v>
      </c>
      <c r="CX20" s="270">
        <v>237.13544999999999</v>
      </c>
      <c r="CY20" s="270">
        <v>259.41566999999998</v>
      </c>
      <c r="CZ20" s="270">
        <v>257.37788999999998</v>
      </c>
      <c r="DA20" s="270">
        <v>312.55187000000001</v>
      </c>
      <c r="DB20" s="270">
        <v>280.53467000000001</v>
      </c>
      <c r="DC20" s="270">
        <v>296.54327000000001</v>
      </c>
      <c r="DD20" s="270">
        <v>288.53897000000001</v>
      </c>
      <c r="DE20" s="270">
        <v>292.54111999999998</v>
      </c>
      <c r="DF20" s="270">
        <v>266.62022000000002</v>
      </c>
      <c r="DG20" s="270">
        <v>296.54300000000001</v>
      </c>
      <c r="DH20" s="270">
        <v>281.58161000000001</v>
      </c>
      <c r="DI20" s="26" t="s">
        <v>236</v>
      </c>
      <c r="DJ20" s="920">
        <f t="shared" si="11"/>
        <v>157.1358378250591</v>
      </c>
      <c r="DK20" s="269">
        <f t="shared" si="11"/>
        <v>139.35229292375203</v>
      </c>
      <c r="DL20" s="269">
        <f t="shared" si="11"/>
        <v>140.3999111900533</v>
      </c>
      <c r="DM20" s="269">
        <f t="shared" si="11"/>
        <v>152.06076787807737</v>
      </c>
      <c r="DN20" s="269">
        <f t="shared" si="11"/>
        <v>155.14037974683544</v>
      </c>
      <c r="DO20" s="269">
        <f t="shared" si="11"/>
        <v>162.87226159458052</v>
      </c>
      <c r="DP20" s="269">
        <f t="shared" si="11"/>
        <v>160.39718124642656</v>
      </c>
      <c r="DQ20" s="269">
        <f t="shared" si="11"/>
        <v>161.69207742639043</v>
      </c>
      <c r="DR20" s="269">
        <f t="shared" si="11"/>
        <v>161.0150502232143</v>
      </c>
      <c r="DS20" s="269">
        <f t="shared" si="11"/>
        <v>161.35748483177053</v>
      </c>
      <c r="DT20" s="269">
        <f t="shared" si="11"/>
        <v>152.96627653471029</v>
      </c>
      <c r="DU20" s="269">
        <f t="shared" si="11"/>
        <v>161.69193020719737</v>
      </c>
      <c r="DV20" s="269">
        <f t="shared" si="11"/>
        <v>177.20680302076778</v>
      </c>
    </row>
    <row r="21" spans="1:126" ht="15.95" customHeight="1" x14ac:dyDescent="0.15">
      <c r="A21" s="26" t="s">
        <v>237</v>
      </c>
      <c r="B21" s="911">
        <f t="shared" si="12"/>
        <v>3481</v>
      </c>
      <c r="C21" s="270">
        <v>240</v>
      </c>
      <c r="D21" s="270">
        <v>260</v>
      </c>
      <c r="E21" s="270">
        <v>248</v>
      </c>
      <c r="F21" s="270">
        <v>269</v>
      </c>
      <c r="G21" s="270">
        <v>278</v>
      </c>
      <c r="H21" s="270">
        <v>350</v>
      </c>
      <c r="I21" s="270">
        <v>314</v>
      </c>
      <c r="J21" s="270">
        <v>332</v>
      </c>
      <c r="K21" s="270">
        <v>323</v>
      </c>
      <c r="L21" s="270">
        <v>264</v>
      </c>
      <c r="M21" s="270">
        <v>314</v>
      </c>
      <c r="N21" s="270">
        <v>289</v>
      </c>
      <c r="O21" s="1006" t="s">
        <v>237</v>
      </c>
      <c r="P21" s="1005">
        <f t="shared" si="13"/>
        <v>46.629990234374993</v>
      </c>
      <c r="Q21" s="1004">
        <v>3.9677968749999999</v>
      </c>
      <c r="R21" s="1004">
        <v>4.8032500000000002</v>
      </c>
      <c r="S21" s="1004">
        <v>4.3855234374999998</v>
      </c>
      <c r="T21" s="1004">
        <v>3.09438671875</v>
      </c>
      <c r="U21" s="1004">
        <v>3.0627392578124999</v>
      </c>
      <c r="V21" s="1004">
        <v>4.3639999999999999</v>
      </c>
      <c r="W21" s="1004">
        <v>3.7133696289062499</v>
      </c>
      <c r="X21" s="1004">
        <v>4.0386848144531253</v>
      </c>
      <c r="Y21" s="1004">
        <v>3.8760272216796876</v>
      </c>
      <c r="Z21" s="1004">
        <v>3.8364748535156252</v>
      </c>
      <c r="AA21" s="1004">
        <v>3.7130000000000001</v>
      </c>
      <c r="AB21" s="1004">
        <v>3.7747374267578127</v>
      </c>
      <c r="AC21" s="26" t="s">
        <v>237</v>
      </c>
      <c r="AD21" s="913">
        <f t="shared" si="9"/>
        <v>13.395573178504739</v>
      </c>
      <c r="AE21" s="271">
        <f t="shared" si="9"/>
        <v>16.532486979166666</v>
      </c>
      <c r="AF21" s="271">
        <f t="shared" si="9"/>
        <v>18.474038461538463</v>
      </c>
      <c r="AG21" s="271">
        <f t="shared" si="9"/>
        <v>17.683562247983868</v>
      </c>
      <c r="AH21" s="271">
        <f t="shared" si="9"/>
        <v>11.503296352230484</v>
      </c>
      <c r="AI21" s="271">
        <f t="shared" si="9"/>
        <v>11.017047689973023</v>
      </c>
      <c r="AJ21" s="271">
        <f t="shared" si="9"/>
        <v>12.468571428571428</v>
      </c>
      <c r="AK21" s="271">
        <f t="shared" si="9"/>
        <v>11.826017926453025</v>
      </c>
      <c r="AL21" s="271">
        <f t="shared" si="9"/>
        <v>12.164713296545559</v>
      </c>
      <c r="AM21" s="271">
        <f t="shared" si="9"/>
        <v>12.000084277646092</v>
      </c>
      <c r="AN21" s="271">
        <f t="shared" si="9"/>
        <v>14.532101717862217</v>
      </c>
      <c r="AO21" s="271">
        <f t="shared" si="9"/>
        <v>11.824840764331212</v>
      </c>
      <c r="AP21" s="271">
        <f t="shared" si="9"/>
        <v>13.061375179092778</v>
      </c>
      <c r="AQ21" s="26" t="s">
        <v>237</v>
      </c>
      <c r="AR21" s="915">
        <f t="shared" si="14"/>
        <v>3038</v>
      </c>
      <c r="AS21" s="168">
        <v>290</v>
      </c>
      <c r="AT21" s="168">
        <v>230</v>
      </c>
      <c r="AU21" s="168">
        <v>210</v>
      </c>
      <c r="AV21" s="168">
        <v>220</v>
      </c>
      <c r="AW21" s="168">
        <v>213</v>
      </c>
      <c r="AX21" s="168">
        <v>317</v>
      </c>
      <c r="AY21" s="168">
        <v>265</v>
      </c>
      <c r="AZ21" s="168">
        <v>291</v>
      </c>
      <c r="BA21" s="168">
        <v>278</v>
      </c>
      <c r="BB21" s="168">
        <v>218</v>
      </c>
      <c r="BC21" s="168">
        <v>265</v>
      </c>
      <c r="BD21" s="168">
        <v>241</v>
      </c>
      <c r="BE21" s="26" t="s">
        <v>237</v>
      </c>
      <c r="BF21" s="911">
        <f t="shared" si="15"/>
        <v>141.87453124999999</v>
      </c>
      <c r="BG21" s="270">
        <v>7.8884999999999996</v>
      </c>
      <c r="BH21" s="270">
        <v>10.026999999999999</v>
      </c>
      <c r="BI21" s="270">
        <v>12.957750000000001</v>
      </c>
      <c r="BJ21" s="270">
        <v>13.07</v>
      </c>
      <c r="BK21" s="270">
        <v>11.39</v>
      </c>
      <c r="BL21" s="270">
        <v>13.074</v>
      </c>
      <c r="BM21" s="270">
        <v>12.231999999999999</v>
      </c>
      <c r="BN21" s="270">
        <v>12.652999999999999</v>
      </c>
      <c r="BO21" s="270">
        <v>12.442499999999999</v>
      </c>
      <c r="BP21" s="270">
        <v>11.8611875</v>
      </c>
      <c r="BQ21" s="270">
        <v>12.231999999999999</v>
      </c>
      <c r="BR21" s="270">
        <v>12.04659375</v>
      </c>
      <c r="BS21" s="26" t="s">
        <v>237</v>
      </c>
      <c r="BT21" s="920">
        <f t="shared" si="10"/>
        <v>46.699977369980246</v>
      </c>
      <c r="BU21" s="269">
        <f t="shared" si="10"/>
        <v>27.201724137931034</v>
      </c>
      <c r="BV21" s="269">
        <f t="shared" si="10"/>
        <v>43.595652173913045</v>
      </c>
      <c r="BW21" s="269">
        <f t="shared" si="10"/>
        <v>61.703571428571436</v>
      </c>
      <c r="BX21" s="269">
        <f t="shared" si="10"/>
        <v>59.409090909090914</v>
      </c>
      <c r="BY21" s="269">
        <f t="shared" si="10"/>
        <v>53.474178403755872</v>
      </c>
      <c r="BZ21" s="269">
        <f t="shared" si="10"/>
        <v>41.24290220820189</v>
      </c>
      <c r="CA21" s="269">
        <f t="shared" si="10"/>
        <v>46.158490566037734</v>
      </c>
      <c r="CB21" s="269">
        <f t="shared" si="10"/>
        <v>43.48109965635738</v>
      </c>
      <c r="CC21" s="269">
        <f t="shared" si="10"/>
        <v>44.757194244604314</v>
      </c>
      <c r="CD21" s="269">
        <f t="shared" si="10"/>
        <v>54.409116972477065</v>
      </c>
      <c r="CE21" s="269">
        <f t="shared" si="10"/>
        <v>46.158490566037734</v>
      </c>
      <c r="CF21" s="269">
        <f t="shared" si="10"/>
        <v>49.985866182572614</v>
      </c>
      <c r="CG21" s="26" t="s">
        <v>237</v>
      </c>
      <c r="CH21" s="911">
        <f t="shared" si="16"/>
        <v>6621</v>
      </c>
      <c r="CI21" s="270">
        <v>433</v>
      </c>
      <c r="CJ21" s="270">
        <v>555</v>
      </c>
      <c r="CK21" s="270">
        <v>494</v>
      </c>
      <c r="CL21" s="270">
        <v>525</v>
      </c>
      <c r="CM21" s="270">
        <v>592</v>
      </c>
      <c r="CN21" s="270">
        <v>580</v>
      </c>
      <c r="CO21" s="270">
        <v>586</v>
      </c>
      <c r="CP21" s="270">
        <v>583</v>
      </c>
      <c r="CQ21" s="270">
        <v>584</v>
      </c>
      <c r="CR21" s="270">
        <v>541</v>
      </c>
      <c r="CS21" s="270">
        <v>585</v>
      </c>
      <c r="CT21" s="270">
        <v>563</v>
      </c>
      <c r="CU21" s="26" t="s">
        <v>237</v>
      </c>
      <c r="CV21" s="911">
        <f t="shared" si="17"/>
        <v>1199.4936367187499</v>
      </c>
      <c r="CW21" s="270">
        <v>84.384843750000002</v>
      </c>
      <c r="CX21" s="270">
        <v>106.89750000000001</v>
      </c>
      <c r="CY21" s="270">
        <v>95.641171874999998</v>
      </c>
      <c r="CZ21" s="270">
        <v>101.2693359375</v>
      </c>
      <c r="DA21" s="270">
        <v>97.048212890624995</v>
      </c>
      <c r="DB21" s="270">
        <v>105.37</v>
      </c>
      <c r="DC21" s="270">
        <v>101.2091064453125</v>
      </c>
      <c r="DD21" s="270">
        <v>103.28955322265625</v>
      </c>
      <c r="DE21" s="270">
        <v>102.24932983398438</v>
      </c>
      <c r="DF21" s="270">
        <v>100.21405517578125</v>
      </c>
      <c r="DG21" s="270">
        <v>101.209</v>
      </c>
      <c r="DH21" s="270">
        <v>100.71152758789063</v>
      </c>
      <c r="DI21" s="26" t="s">
        <v>237</v>
      </c>
      <c r="DJ21" s="920">
        <f t="shared" si="11"/>
        <v>181.16502593547045</v>
      </c>
      <c r="DK21" s="269">
        <f t="shared" si="11"/>
        <v>194.88416570438798</v>
      </c>
      <c r="DL21" s="269">
        <f t="shared" si="11"/>
        <v>192.60810810810813</v>
      </c>
      <c r="DM21" s="269">
        <f t="shared" si="11"/>
        <v>193.60561108299595</v>
      </c>
      <c r="DN21" s="269">
        <f t="shared" si="11"/>
        <v>192.89397321428572</v>
      </c>
      <c r="DO21" s="269">
        <f t="shared" si="11"/>
        <v>163.93279204497466</v>
      </c>
      <c r="DP21" s="269">
        <f t="shared" si="11"/>
        <v>181.67241379310346</v>
      </c>
      <c r="DQ21" s="269">
        <f t="shared" si="11"/>
        <v>172.71178574285409</v>
      </c>
      <c r="DR21" s="269">
        <f t="shared" si="11"/>
        <v>177.16904497882717</v>
      </c>
      <c r="DS21" s="269">
        <f t="shared" si="11"/>
        <v>175.08446889380886</v>
      </c>
      <c r="DT21" s="269">
        <f t="shared" si="11"/>
        <v>185.2385493082833</v>
      </c>
      <c r="DU21" s="269">
        <f t="shared" si="11"/>
        <v>173.00683760683759</v>
      </c>
      <c r="DV21" s="269">
        <f t="shared" si="11"/>
        <v>178.88370797138657</v>
      </c>
    </row>
    <row r="22" spans="1:126" ht="15.95" customHeight="1" x14ac:dyDescent="0.15">
      <c r="A22" s="26" t="s">
        <v>238</v>
      </c>
      <c r="B22" s="911">
        <f t="shared" si="12"/>
        <v>15988</v>
      </c>
      <c r="C22" s="270">
        <v>1360</v>
      </c>
      <c r="D22" s="270">
        <v>1252</v>
      </c>
      <c r="E22" s="270">
        <v>1365</v>
      </c>
      <c r="F22" s="270">
        <v>1372</v>
      </c>
      <c r="G22" s="270">
        <v>1350</v>
      </c>
      <c r="H22" s="270">
        <v>1365</v>
      </c>
      <c r="I22" s="270">
        <v>1358</v>
      </c>
      <c r="J22" s="270">
        <v>1295</v>
      </c>
      <c r="K22" s="270">
        <v>1263</v>
      </c>
      <c r="L22" s="270">
        <v>1348</v>
      </c>
      <c r="M22" s="270">
        <v>1366</v>
      </c>
      <c r="N22" s="270">
        <v>1294</v>
      </c>
      <c r="O22" s="1006" t="s">
        <v>238</v>
      </c>
      <c r="P22" s="1005">
        <f t="shared" si="13"/>
        <v>235.596</v>
      </c>
      <c r="Q22" s="1004">
        <v>19.72</v>
      </c>
      <c r="R22" s="1004">
        <v>18.173999999999999</v>
      </c>
      <c r="S22" s="1004">
        <v>19.842500000000001</v>
      </c>
      <c r="T22" s="1004">
        <v>19.893999999999998</v>
      </c>
      <c r="U22" s="1004">
        <v>20.574999999999999</v>
      </c>
      <c r="V22" s="1004">
        <v>19.7925</v>
      </c>
      <c r="W22" s="1004">
        <v>19.390999999999998</v>
      </c>
      <c r="X22" s="1004">
        <v>19.7775</v>
      </c>
      <c r="Y22" s="1004">
        <v>19.313500000000001</v>
      </c>
      <c r="Z22" s="1004">
        <v>19.545999999999999</v>
      </c>
      <c r="AA22" s="1004">
        <v>20.806999999999999</v>
      </c>
      <c r="AB22" s="1004">
        <v>18.763000000000002</v>
      </c>
      <c r="AC22" s="26" t="s">
        <v>238</v>
      </c>
      <c r="AD22" s="913">
        <f t="shared" si="9"/>
        <v>14.73580185138854</v>
      </c>
      <c r="AE22" s="271">
        <f t="shared" si="9"/>
        <v>14.499999999999998</v>
      </c>
      <c r="AF22" s="271">
        <f t="shared" si="9"/>
        <v>14.515974440894569</v>
      </c>
      <c r="AG22" s="271">
        <f t="shared" si="9"/>
        <v>14.536630036630038</v>
      </c>
      <c r="AH22" s="271">
        <f t="shared" si="9"/>
        <v>14.499999999999998</v>
      </c>
      <c r="AI22" s="271">
        <f t="shared" si="9"/>
        <v>15.24074074074074</v>
      </c>
      <c r="AJ22" s="271">
        <f t="shared" si="9"/>
        <v>14.5</v>
      </c>
      <c r="AK22" s="271">
        <f t="shared" si="9"/>
        <v>14.279086892488952</v>
      </c>
      <c r="AL22" s="271">
        <f t="shared" si="9"/>
        <v>15.272200772200772</v>
      </c>
      <c r="AM22" s="271">
        <f t="shared" si="9"/>
        <v>15.291765637371338</v>
      </c>
      <c r="AN22" s="271">
        <f t="shared" si="9"/>
        <v>14.499999999999998</v>
      </c>
      <c r="AO22" s="271">
        <f t="shared" si="9"/>
        <v>15.232064421669106</v>
      </c>
      <c r="AP22" s="271">
        <f t="shared" si="9"/>
        <v>14.5</v>
      </c>
      <c r="AQ22" s="26" t="s">
        <v>238</v>
      </c>
      <c r="AR22" s="915">
        <f t="shared" si="14"/>
        <v>12771</v>
      </c>
      <c r="AS22" s="168">
        <v>946</v>
      </c>
      <c r="AT22" s="168">
        <v>1332</v>
      </c>
      <c r="AU22" s="168">
        <v>1072</v>
      </c>
      <c r="AV22" s="168">
        <v>1190</v>
      </c>
      <c r="AW22" s="168">
        <v>1289</v>
      </c>
      <c r="AX22" s="168">
        <v>1184</v>
      </c>
      <c r="AY22" s="168">
        <v>976</v>
      </c>
      <c r="AZ22" s="168">
        <v>862</v>
      </c>
      <c r="BA22" s="168">
        <v>857</v>
      </c>
      <c r="BB22" s="168">
        <v>862</v>
      </c>
      <c r="BC22" s="168">
        <v>933</v>
      </c>
      <c r="BD22" s="168">
        <v>1268</v>
      </c>
      <c r="BE22" s="26" t="s">
        <v>238</v>
      </c>
      <c r="BF22" s="911">
        <f t="shared" si="15"/>
        <v>785.8839999999999</v>
      </c>
      <c r="BG22" s="270">
        <v>53.317999999999998</v>
      </c>
      <c r="BH22" s="270">
        <v>80.715999999999994</v>
      </c>
      <c r="BI22" s="270">
        <v>60.142000000000003</v>
      </c>
      <c r="BJ22" s="270">
        <v>70.983999999999995</v>
      </c>
      <c r="BK22" s="270">
        <v>79.602999999999994</v>
      </c>
      <c r="BL22" s="270">
        <v>74.097999999999999</v>
      </c>
      <c r="BM22" s="270">
        <v>61.41</v>
      </c>
      <c r="BN22" s="270">
        <v>53.527999999999999</v>
      </c>
      <c r="BO22" s="270">
        <v>53.572000000000003</v>
      </c>
      <c r="BP22" s="270">
        <v>56.173999999999999</v>
      </c>
      <c r="BQ22" s="270">
        <v>59.079000000000001</v>
      </c>
      <c r="BR22" s="270">
        <v>83.26</v>
      </c>
      <c r="BS22" s="26" t="s">
        <v>238</v>
      </c>
      <c r="BT22" s="920">
        <f t="shared" si="10"/>
        <v>61.536606373815665</v>
      </c>
      <c r="BU22" s="269">
        <f t="shared" si="10"/>
        <v>56.3615221987315</v>
      </c>
      <c r="BV22" s="269">
        <f t="shared" si="10"/>
        <v>60.597597597597591</v>
      </c>
      <c r="BW22" s="269">
        <f t="shared" si="10"/>
        <v>56.102611940298509</v>
      </c>
      <c r="BX22" s="269">
        <f t="shared" si="10"/>
        <v>59.650420168067221</v>
      </c>
      <c r="BY22" s="269">
        <f t="shared" si="10"/>
        <v>61.755624515128005</v>
      </c>
      <c r="BZ22" s="269">
        <f t="shared" si="10"/>
        <v>62.582770270270274</v>
      </c>
      <c r="CA22" s="269">
        <f t="shared" si="10"/>
        <v>62.920081967213115</v>
      </c>
      <c r="CB22" s="269">
        <f t="shared" si="10"/>
        <v>62.097447795823662</v>
      </c>
      <c r="CC22" s="269">
        <f t="shared" si="10"/>
        <v>62.511085180863482</v>
      </c>
      <c r="CD22" s="269">
        <f t="shared" si="10"/>
        <v>65.167053364269151</v>
      </c>
      <c r="CE22" s="269">
        <f t="shared" si="10"/>
        <v>63.321543408360128</v>
      </c>
      <c r="CF22" s="269">
        <f t="shared" si="10"/>
        <v>65.662460567823345</v>
      </c>
      <c r="CG22" s="26" t="s">
        <v>238</v>
      </c>
      <c r="CH22" s="911">
        <f t="shared" si="16"/>
        <v>13474</v>
      </c>
      <c r="CI22" s="270">
        <v>921</v>
      </c>
      <c r="CJ22" s="270">
        <v>919</v>
      </c>
      <c r="CK22" s="270">
        <v>1080</v>
      </c>
      <c r="CL22" s="270">
        <v>1336</v>
      </c>
      <c r="CM22" s="270">
        <v>1379</v>
      </c>
      <c r="CN22" s="270">
        <v>970</v>
      </c>
      <c r="CO22" s="270">
        <v>1131</v>
      </c>
      <c r="CP22" s="270">
        <v>1210</v>
      </c>
      <c r="CQ22" s="270">
        <v>1208</v>
      </c>
      <c r="CR22" s="270">
        <v>1199</v>
      </c>
      <c r="CS22" s="270">
        <v>1254</v>
      </c>
      <c r="CT22" s="270">
        <v>867</v>
      </c>
      <c r="CU22" s="26" t="s">
        <v>238</v>
      </c>
      <c r="CV22" s="911">
        <f t="shared" si="17"/>
        <v>2340.6189999999997</v>
      </c>
      <c r="CW22" s="270">
        <v>161.029</v>
      </c>
      <c r="CX22" s="270">
        <v>161.404</v>
      </c>
      <c r="CY22" s="270">
        <v>187.57400000000001</v>
      </c>
      <c r="CZ22" s="270">
        <v>233.459</v>
      </c>
      <c r="DA22" s="270">
        <v>244.21199999999999</v>
      </c>
      <c r="DB22" s="270">
        <v>172.666</v>
      </c>
      <c r="DC22" s="270">
        <v>193.83199999999999</v>
      </c>
      <c r="DD22" s="270">
        <v>206.18299999999999</v>
      </c>
      <c r="DE22" s="270">
        <v>207.345</v>
      </c>
      <c r="DF22" s="270">
        <v>204.20599999999999</v>
      </c>
      <c r="DG22" s="270">
        <v>213.911</v>
      </c>
      <c r="DH22" s="270">
        <v>154.798</v>
      </c>
      <c r="DI22" s="26" t="s">
        <v>238</v>
      </c>
      <c r="DJ22" s="920">
        <f t="shared" si="11"/>
        <v>173.71374499035178</v>
      </c>
      <c r="DK22" s="269">
        <f t="shared" si="11"/>
        <v>174.84147665580889</v>
      </c>
      <c r="DL22" s="269">
        <f t="shared" si="11"/>
        <v>175.63003264417844</v>
      </c>
      <c r="DM22" s="269">
        <f t="shared" si="11"/>
        <v>173.67962962962963</v>
      </c>
      <c r="DN22" s="269">
        <f t="shared" si="11"/>
        <v>174.74476047904193</v>
      </c>
      <c r="DO22" s="269">
        <f t="shared" si="11"/>
        <v>177.09354604786077</v>
      </c>
      <c r="DP22" s="269">
        <f t="shared" si="11"/>
        <v>178.00618556701031</v>
      </c>
      <c r="DQ22" s="269">
        <f t="shared" si="11"/>
        <v>171.38107869142351</v>
      </c>
      <c r="DR22" s="269">
        <f t="shared" si="11"/>
        <v>170.39917355371901</v>
      </c>
      <c r="DS22" s="269">
        <f t="shared" si="11"/>
        <v>171.64321192052981</v>
      </c>
      <c r="DT22" s="269">
        <f t="shared" si="11"/>
        <v>170.31359466221852</v>
      </c>
      <c r="DU22" s="269">
        <f t="shared" si="11"/>
        <v>170.5829346092504</v>
      </c>
      <c r="DV22" s="269">
        <f t="shared" si="11"/>
        <v>178.54440599769319</v>
      </c>
    </row>
    <row r="23" spans="1:126" ht="15.95" customHeight="1" x14ac:dyDescent="0.15">
      <c r="A23" s="26" t="s">
        <v>239</v>
      </c>
      <c r="B23" s="911">
        <f t="shared" si="12"/>
        <v>8887</v>
      </c>
      <c r="C23" s="270">
        <v>696</v>
      </c>
      <c r="D23" s="270">
        <v>783</v>
      </c>
      <c r="E23" s="270">
        <v>739</v>
      </c>
      <c r="F23" s="270">
        <v>761</v>
      </c>
      <c r="G23" s="270">
        <v>745</v>
      </c>
      <c r="H23" s="270">
        <v>726</v>
      </c>
      <c r="I23" s="270">
        <v>735</v>
      </c>
      <c r="J23" s="270">
        <v>731</v>
      </c>
      <c r="K23" s="270">
        <v>733</v>
      </c>
      <c r="L23" s="270">
        <v>757</v>
      </c>
      <c r="M23" s="270">
        <v>735</v>
      </c>
      <c r="N23" s="270">
        <v>746</v>
      </c>
      <c r="O23" s="1006" t="s">
        <v>239</v>
      </c>
      <c r="P23" s="1005">
        <f t="shared" si="13"/>
        <v>119.63197656250001</v>
      </c>
      <c r="Q23" s="1004">
        <v>9.6228125000000002</v>
      </c>
      <c r="R23" s="1004">
        <v>10.772500000000001</v>
      </c>
      <c r="S23" s="1004">
        <v>10.197656250000001</v>
      </c>
      <c r="T23" s="1004">
        <v>10.485078125000001</v>
      </c>
      <c r="U23" s="1004">
        <v>10.269511718750001</v>
      </c>
      <c r="V23" s="1004">
        <v>10.0365</v>
      </c>
      <c r="W23" s="1004">
        <v>10.153005859375</v>
      </c>
      <c r="X23" s="1004">
        <v>8.0947529296875</v>
      </c>
      <c r="Y23" s="1004">
        <v>9.1238793945312509</v>
      </c>
      <c r="Z23" s="1004">
        <v>10.431186523437502</v>
      </c>
      <c r="AA23" s="1004">
        <v>10.153</v>
      </c>
      <c r="AB23" s="1004">
        <v>10.292093261718751</v>
      </c>
      <c r="AC23" s="26" t="s">
        <v>239</v>
      </c>
      <c r="AD23" s="913">
        <f t="shared" si="9"/>
        <v>13.461457923089908</v>
      </c>
      <c r="AE23" s="271">
        <f t="shared" si="9"/>
        <v>13.825880028735632</v>
      </c>
      <c r="AF23" s="271">
        <f t="shared" si="9"/>
        <v>13.757982120051087</v>
      </c>
      <c r="AG23" s="271">
        <f t="shared" si="9"/>
        <v>13.799264208389717</v>
      </c>
      <c r="AH23" s="271">
        <f t="shared" si="9"/>
        <v>13.778026445466493</v>
      </c>
      <c r="AI23" s="271">
        <f t="shared" si="9"/>
        <v>13.784579488255035</v>
      </c>
      <c r="AJ23" s="271">
        <f t="shared" si="9"/>
        <v>13.824380165289258</v>
      </c>
      <c r="AK23" s="271">
        <f t="shared" si="9"/>
        <v>13.813613414115647</v>
      </c>
      <c r="AL23" s="271">
        <f t="shared" si="9"/>
        <v>11.073533419545143</v>
      </c>
      <c r="AM23" s="271">
        <f t="shared" si="9"/>
        <v>12.447311588719305</v>
      </c>
      <c r="AN23" s="271">
        <f t="shared" si="9"/>
        <v>13.779638736377148</v>
      </c>
      <c r="AO23" s="271">
        <f t="shared" si="9"/>
        <v>13.813605442176872</v>
      </c>
      <c r="AP23" s="271">
        <f t="shared" si="9"/>
        <v>13.796371664502347</v>
      </c>
      <c r="AQ23" s="26" t="s">
        <v>239</v>
      </c>
      <c r="AR23" s="915">
        <f t="shared" si="14"/>
        <v>3112</v>
      </c>
      <c r="AS23" s="168">
        <v>276</v>
      </c>
      <c r="AT23" s="168">
        <v>288</v>
      </c>
      <c r="AU23" s="168">
        <v>282</v>
      </c>
      <c r="AV23" s="168">
        <v>285</v>
      </c>
      <c r="AW23" s="168">
        <v>283</v>
      </c>
      <c r="AX23" s="168">
        <v>205</v>
      </c>
      <c r="AY23" s="168">
        <v>244</v>
      </c>
      <c r="AZ23" s="168">
        <v>224</v>
      </c>
      <c r="BA23" s="168">
        <v>234</v>
      </c>
      <c r="BB23" s="168">
        <v>284</v>
      </c>
      <c r="BC23" s="168">
        <v>243</v>
      </c>
      <c r="BD23" s="168">
        <v>264</v>
      </c>
      <c r="BE23" s="26" t="s">
        <v>239</v>
      </c>
      <c r="BF23" s="911">
        <f t="shared" si="15"/>
        <v>168.76059375</v>
      </c>
      <c r="BG23" s="270">
        <v>14.659750000000001</v>
      </c>
      <c r="BH23" s="270">
        <v>15.115500000000001</v>
      </c>
      <c r="BI23" s="270">
        <v>14.887625</v>
      </c>
      <c r="BJ23" s="270">
        <v>15.0015625</v>
      </c>
      <c r="BK23" s="270">
        <v>14.916109375</v>
      </c>
      <c r="BL23" s="270">
        <v>12.067</v>
      </c>
      <c r="BM23" s="270">
        <v>13.491554687499999</v>
      </c>
      <c r="BN23" s="270">
        <v>12.77927734375</v>
      </c>
      <c r="BO23" s="270">
        <v>13.135416015624999</v>
      </c>
      <c r="BP23" s="270">
        <v>14.98019921875</v>
      </c>
      <c r="BQ23" s="270">
        <v>13.491</v>
      </c>
      <c r="BR23" s="270">
        <v>14.235599609375001</v>
      </c>
      <c r="BS23" s="26" t="s">
        <v>239</v>
      </c>
      <c r="BT23" s="920">
        <f t="shared" si="10"/>
        <v>54.22898256748072</v>
      </c>
      <c r="BU23" s="269">
        <f t="shared" si="10"/>
        <v>53.115036231884055</v>
      </c>
      <c r="BV23" s="269">
        <f t="shared" si="10"/>
        <v>52.484375</v>
      </c>
      <c r="BW23" s="269">
        <f t="shared" si="10"/>
        <v>52.792996453900713</v>
      </c>
      <c r="BX23" s="269">
        <f t="shared" si="10"/>
        <v>52.637061403508774</v>
      </c>
      <c r="BY23" s="269">
        <f t="shared" si="10"/>
        <v>52.707100265017665</v>
      </c>
      <c r="BZ23" s="269">
        <f t="shared" si="10"/>
        <v>58.863414634146345</v>
      </c>
      <c r="CA23" s="269">
        <f t="shared" si="10"/>
        <v>55.293256915983598</v>
      </c>
      <c r="CB23" s="269">
        <f t="shared" si="10"/>
        <v>57.050345284598215</v>
      </c>
      <c r="CC23" s="269">
        <f t="shared" si="10"/>
        <v>56.134256477029908</v>
      </c>
      <c r="CD23" s="269">
        <f t="shared" si="10"/>
        <v>52.747180347711264</v>
      </c>
      <c r="CE23" s="269">
        <f t="shared" si="10"/>
        <v>55.518518518518519</v>
      </c>
      <c r="CF23" s="269">
        <f t="shared" si="10"/>
        <v>53.922725793087125</v>
      </c>
      <c r="CG23" s="26" t="s">
        <v>239</v>
      </c>
      <c r="CH23" s="911">
        <f t="shared" si="16"/>
        <v>1462</v>
      </c>
      <c r="CI23" s="270">
        <v>124</v>
      </c>
      <c r="CJ23" s="270">
        <v>135</v>
      </c>
      <c r="CK23" s="270">
        <v>129</v>
      </c>
      <c r="CL23" s="270">
        <v>132</v>
      </c>
      <c r="CM23" s="270">
        <v>130</v>
      </c>
      <c r="CN23" s="270">
        <v>102</v>
      </c>
      <c r="CO23" s="270">
        <v>116</v>
      </c>
      <c r="CP23" s="270">
        <v>109</v>
      </c>
      <c r="CQ23" s="270">
        <v>113</v>
      </c>
      <c r="CR23" s="270">
        <v>132</v>
      </c>
      <c r="CS23" s="270">
        <v>116</v>
      </c>
      <c r="CT23" s="270">
        <v>124</v>
      </c>
      <c r="CU23" s="26" t="s">
        <v>239</v>
      </c>
      <c r="CV23" s="911">
        <f t="shared" si="17"/>
        <v>194.45759082031253</v>
      </c>
      <c r="CW23" s="270">
        <v>16.178789062500002</v>
      </c>
      <c r="CX23" s="270">
        <v>17.805</v>
      </c>
      <c r="CY23" s="270">
        <v>16.991894531250001</v>
      </c>
      <c r="CZ23" s="270">
        <v>17.398447265625002</v>
      </c>
      <c r="DA23" s="270">
        <v>17.093532714843754</v>
      </c>
      <c r="DB23" s="270">
        <v>14.057</v>
      </c>
      <c r="DC23" s="270">
        <v>15.575266357421878</v>
      </c>
      <c r="DD23" s="270">
        <v>14.816133178710938</v>
      </c>
      <c r="DE23" s="270">
        <v>15.195699768066408</v>
      </c>
      <c r="DF23" s="270">
        <v>17.32221862792969</v>
      </c>
      <c r="DG23" s="270">
        <v>15.574999999999999</v>
      </c>
      <c r="DH23" s="270">
        <v>16.448609313964845</v>
      </c>
      <c r="DI23" s="26" t="s">
        <v>239</v>
      </c>
      <c r="DJ23" s="920">
        <f t="shared" si="11"/>
        <v>133.00792805766932</v>
      </c>
      <c r="DK23" s="269">
        <f t="shared" si="11"/>
        <v>130.47410534274195</v>
      </c>
      <c r="DL23" s="269">
        <f t="shared" si="11"/>
        <v>131.88888888888889</v>
      </c>
      <c r="DM23" s="269">
        <f t="shared" si="11"/>
        <v>131.72011264534882</v>
      </c>
      <c r="DN23" s="269">
        <f t="shared" si="11"/>
        <v>131.80641867897731</v>
      </c>
      <c r="DO23" s="269">
        <f t="shared" si="11"/>
        <v>131.4887131911058</v>
      </c>
      <c r="DP23" s="269">
        <f t="shared" si="11"/>
        <v>137.81372549019608</v>
      </c>
      <c r="DQ23" s="269">
        <f t="shared" si="11"/>
        <v>134.26953756398171</v>
      </c>
      <c r="DR23" s="269">
        <f t="shared" si="11"/>
        <v>135.92782732762328</v>
      </c>
      <c r="DS23" s="269">
        <f t="shared" si="11"/>
        <v>134.47521918642838</v>
      </c>
      <c r="DT23" s="269">
        <f t="shared" si="11"/>
        <v>131.22892899946734</v>
      </c>
      <c r="DU23" s="269">
        <f t="shared" si="11"/>
        <v>134.26724137931035</v>
      </c>
      <c r="DV23" s="269">
        <f t="shared" si="11"/>
        <v>132.65007511261973</v>
      </c>
    </row>
    <row r="24" spans="1:126" ht="15.95" customHeight="1" x14ac:dyDescent="0.15">
      <c r="A24" s="26" t="s">
        <v>240</v>
      </c>
      <c r="B24" s="911">
        <f t="shared" si="12"/>
        <v>66038</v>
      </c>
      <c r="C24" s="270">
        <v>5931</v>
      </c>
      <c r="D24" s="270">
        <v>5060</v>
      </c>
      <c r="E24" s="270">
        <v>5496</v>
      </c>
      <c r="F24" s="270">
        <v>5278</v>
      </c>
      <c r="G24" s="270">
        <v>5441</v>
      </c>
      <c r="H24" s="270">
        <v>5697</v>
      </c>
      <c r="I24" s="270">
        <v>5569</v>
      </c>
      <c r="J24" s="270">
        <v>5633</v>
      </c>
      <c r="K24" s="270">
        <v>5601</v>
      </c>
      <c r="L24" s="270">
        <v>5319</v>
      </c>
      <c r="M24" s="270">
        <v>5569</v>
      </c>
      <c r="N24" s="270">
        <v>5444</v>
      </c>
      <c r="O24" s="1006" t="s">
        <v>240</v>
      </c>
      <c r="P24" s="1005">
        <f t="shared" si="13"/>
        <v>1056.019162109375</v>
      </c>
      <c r="Q24" s="1004">
        <v>92.088171875</v>
      </c>
      <c r="R24" s="1004">
        <v>81.185249999999996</v>
      </c>
      <c r="S24" s="1004">
        <v>86.636710937499998</v>
      </c>
      <c r="T24" s="1004">
        <v>83.910980468749997</v>
      </c>
      <c r="U24" s="1004">
        <v>85.955278320312502</v>
      </c>
      <c r="V24" s="1004">
        <v>93.364000000000004</v>
      </c>
      <c r="W24" s="1004">
        <v>89.659639160156246</v>
      </c>
      <c r="X24" s="1004">
        <v>91.511819580078125</v>
      </c>
      <c r="Y24" s="1004">
        <v>90.585729370117178</v>
      </c>
      <c r="Z24" s="1004">
        <v>84.422054931640631</v>
      </c>
      <c r="AA24" s="1004">
        <v>89.659000000000006</v>
      </c>
      <c r="AB24" s="1004">
        <v>87.040527465820318</v>
      </c>
      <c r="AC24" s="26" t="s">
        <v>240</v>
      </c>
      <c r="AD24" s="913">
        <f t="shared" si="9"/>
        <v>15.991083347608573</v>
      </c>
      <c r="AE24" s="271">
        <f t="shared" si="9"/>
        <v>15.526584366042826</v>
      </c>
      <c r="AF24" s="271">
        <f t="shared" si="9"/>
        <v>16.044515810276678</v>
      </c>
      <c r="AG24" s="271">
        <f t="shared" si="9"/>
        <v>15.763593693140464</v>
      </c>
      <c r="AH24" s="271">
        <f t="shared" si="9"/>
        <v>15.89825321499621</v>
      </c>
      <c r="AI24" s="271">
        <f t="shared" si="9"/>
        <v>15.797698643689118</v>
      </c>
      <c r="AJ24" s="271">
        <f t="shared" si="9"/>
        <v>16.388274530454627</v>
      </c>
      <c r="AK24" s="271">
        <f t="shared" si="9"/>
        <v>16.099773596724052</v>
      </c>
      <c r="AL24" s="271">
        <f t="shared" si="9"/>
        <v>16.245662982438866</v>
      </c>
      <c r="AM24" s="271">
        <f t="shared" si="9"/>
        <v>16.173135041977716</v>
      </c>
      <c r="AN24" s="271">
        <f t="shared" si="9"/>
        <v>15.871790737289084</v>
      </c>
      <c r="AO24" s="271">
        <f t="shared" si="9"/>
        <v>16.099658825641946</v>
      </c>
      <c r="AP24" s="271">
        <f t="shared" si="9"/>
        <v>15.988340827667216</v>
      </c>
      <c r="AQ24" s="26" t="s">
        <v>240</v>
      </c>
      <c r="AR24" s="915">
        <f t="shared" si="14"/>
        <v>350492</v>
      </c>
      <c r="AS24" s="168">
        <v>28013</v>
      </c>
      <c r="AT24" s="168">
        <v>28075</v>
      </c>
      <c r="AU24" s="168">
        <v>28044</v>
      </c>
      <c r="AV24" s="168">
        <v>28059</v>
      </c>
      <c r="AW24" s="168">
        <v>28048</v>
      </c>
      <c r="AX24" s="168">
        <v>29126</v>
      </c>
      <c r="AY24" s="168">
        <v>28587</v>
      </c>
      <c r="AZ24" s="168">
        <v>28856</v>
      </c>
      <c r="BA24" s="168">
        <v>28721</v>
      </c>
      <c r="BB24" s="168">
        <v>28056</v>
      </c>
      <c r="BC24" s="168">
        <v>28586</v>
      </c>
      <c r="BD24" s="168">
        <v>38321</v>
      </c>
      <c r="BE24" s="26" t="s">
        <v>240</v>
      </c>
      <c r="BF24" s="911">
        <f t="shared" si="15"/>
        <v>23827.949812499995</v>
      </c>
      <c r="BG24" s="270">
        <v>1920.9524999999999</v>
      </c>
      <c r="BH24" s="270">
        <v>1924.5349999999999</v>
      </c>
      <c r="BI24" s="270">
        <v>1922.7437499999999</v>
      </c>
      <c r="BJ24" s="270">
        <v>1923.6393749999997</v>
      </c>
      <c r="BK24" s="270">
        <v>1922.9676562499999</v>
      </c>
      <c r="BL24" s="270">
        <v>1992.37</v>
      </c>
      <c r="BM24" s="270">
        <v>1957.6688281249999</v>
      </c>
      <c r="BN24" s="270">
        <v>1975.0194140624999</v>
      </c>
      <c r="BO24" s="270">
        <v>1966.3441210937499</v>
      </c>
      <c r="BP24" s="270">
        <v>1923.4714453124998</v>
      </c>
      <c r="BQ24" s="270">
        <v>1957.6679999999999</v>
      </c>
      <c r="BR24" s="270">
        <v>2440.5697226562502</v>
      </c>
      <c r="BS24" s="26" t="s">
        <v>240</v>
      </c>
      <c r="BT24" s="920">
        <f t="shared" si="10"/>
        <v>67.984290119317976</v>
      </c>
      <c r="BU24" s="269">
        <f t="shared" si="10"/>
        <v>68.573608681683496</v>
      </c>
      <c r="BV24" s="269">
        <f t="shared" si="10"/>
        <v>68.549777382012451</v>
      </c>
      <c r="BW24" s="269">
        <f t="shared" si="10"/>
        <v>68.561679860219641</v>
      </c>
      <c r="BX24" s="269">
        <f t="shared" si="10"/>
        <v>68.556946968886976</v>
      </c>
      <c r="BY24" s="269">
        <f t="shared" si="10"/>
        <v>68.559885063106108</v>
      </c>
      <c r="BZ24" s="269">
        <f t="shared" si="10"/>
        <v>68.405204971503125</v>
      </c>
      <c r="CA24" s="269">
        <f t="shared" si="10"/>
        <v>68.481086792073313</v>
      </c>
      <c r="CB24" s="269">
        <f t="shared" si="10"/>
        <v>68.44397747652134</v>
      </c>
      <c r="CC24" s="269">
        <f t="shared" si="10"/>
        <v>68.463637098072837</v>
      </c>
      <c r="CD24" s="269">
        <f t="shared" si="10"/>
        <v>68.558292176807086</v>
      </c>
      <c r="CE24" s="269">
        <f t="shared" si="10"/>
        <v>68.483453438746238</v>
      </c>
      <c r="CF24" s="269">
        <f t="shared" si="10"/>
        <v>63.687527012767156</v>
      </c>
      <c r="CG24" s="26" t="s">
        <v>240</v>
      </c>
      <c r="CH24" s="911">
        <f t="shared" si="16"/>
        <v>115392</v>
      </c>
      <c r="CI24" s="270">
        <v>9460</v>
      </c>
      <c r="CJ24" s="270">
        <v>8600</v>
      </c>
      <c r="CK24" s="270">
        <v>9030</v>
      </c>
      <c r="CL24" s="270">
        <v>8815</v>
      </c>
      <c r="CM24" s="270">
        <v>9976</v>
      </c>
      <c r="CN24" s="270">
        <v>10358</v>
      </c>
      <c r="CO24" s="270">
        <v>10167</v>
      </c>
      <c r="CP24" s="270">
        <v>10263</v>
      </c>
      <c r="CQ24" s="270">
        <v>10215</v>
      </c>
      <c r="CR24" s="270">
        <v>9105</v>
      </c>
      <c r="CS24" s="270">
        <v>10167</v>
      </c>
      <c r="CT24" s="270">
        <v>9236</v>
      </c>
      <c r="CU24" s="26" t="s">
        <v>240</v>
      </c>
      <c r="CV24" s="911">
        <f t="shared" si="17"/>
        <v>20625.597542968761</v>
      </c>
      <c r="CW24" s="270">
        <v>1740.8940937500001</v>
      </c>
      <c r="CX24" s="270">
        <v>1562.3715</v>
      </c>
      <c r="CY24" s="270">
        <v>1651.6327968750002</v>
      </c>
      <c r="CZ24" s="270">
        <v>1607.0021484375002</v>
      </c>
      <c r="DA24" s="270">
        <v>1740.4751347656299</v>
      </c>
      <c r="DB24" s="270">
        <v>1820.49</v>
      </c>
      <c r="DC24" s="270">
        <v>1780.482567382815</v>
      </c>
      <c r="DD24" s="270">
        <v>1800.4862836914076</v>
      </c>
      <c r="DE24" s="270">
        <v>1790.4844255371113</v>
      </c>
      <c r="DF24" s="270">
        <v>1640.3703950195327</v>
      </c>
      <c r="DG24" s="270">
        <v>1780.482</v>
      </c>
      <c r="DH24" s="270">
        <v>1710.4261975097663</v>
      </c>
      <c r="DI24" s="26" t="s">
        <v>240</v>
      </c>
      <c r="DJ24" s="920">
        <f t="shared" si="11"/>
        <v>178.74373910642643</v>
      </c>
      <c r="DK24" s="269">
        <f t="shared" si="11"/>
        <v>184.02685980443974</v>
      </c>
      <c r="DL24" s="269">
        <f t="shared" si="11"/>
        <v>181.67110465116278</v>
      </c>
      <c r="DM24" s="269">
        <f t="shared" si="11"/>
        <v>182.90507163621265</v>
      </c>
      <c r="DN24" s="269">
        <f t="shared" si="11"/>
        <v>182.30313652155419</v>
      </c>
      <c r="DO24" s="269">
        <f t="shared" si="11"/>
        <v>174.46623243440555</v>
      </c>
      <c r="DP24" s="269">
        <f t="shared" si="11"/>
        <v>175.75690287700328</v>
      </c>
      <c r="DQ24" s="269">
        <f t="shared" si="11"/>
        <v>175.12369109696223</v>
      </c>
      <c r="DR24" s="269">
        <f t="shared" si="11"/>
        <v>175.43469586781717</v>
      </c>
      <c r="DS24" s="269">
        <f t="shared" si="11"/>
        <v>175.2799241837603</v>
      </c>
      <c r="DT24" s="269">
        <f t="shared" si="11"/>
        <v>180.16149313778504</v>
      </c>
      <c r="DU24" s="269">
        <f t="shared" si="11"/>
        <v>175.12363529064621</v>
      </c>
      <c r="DV24" s="269">
        <f t="shared" si="11"/>
        <v>185.19122970006131</v>
      </c>
    </row>
    <row r="25" spans="1:126" ht="15.95" customHeight="1" x14ac:dyDescent="0.15">
      <c r="A25" s="26" t="s">
        <v>241</v>
      </c>
      <c r="B25" s="911">
        <f t="shared" si="12"/>
        <v>690</v>
      </c>
      <c r="C25" s="270">
        <v>64</v>
      </c>
      <c r="D25" s="270">
        <v>54</v>
      </c>
      <c r="E25" s="270">
        <v>59</v>
      </c>
      <c r="F25" s="270">
        <v>57</v>
      </c>
      <c r="G25" s="270">
        <v>58</v>
      </c>
      <c r="H25" s="270">
        <v>56</v>
      </c>
      <c r="I25" s="270">
        <v>57</v>
      </c>
      <c r="J25" s="270">
        <v>57</v>
      </c>
      <c r="K25" s="270">
        <v>57</v>
      </c>
      <c r="L25" s="270">
        <v>57</v>
      </c>
      <c r="M25" s="270">
        <v>57</v>
      </c>
      <c r="N25" s="270">
        <v>57</v>
      </c>
      <c r="O25" s="1006" t="s">
        <v>241</v>
      </c>
      <c r="P25" s="1005">
        <f t="shared" si="13"/>
        <v>16.249691406250001</v>
      </c>
      <c r="Q25" s="1004">
        <v>1.4012812500000003</v>
      </c>
      <c r="R25" s="1004">
        <v>1.3554999999999999</v>
      </c>
      <c r="S25" s="1004">
        <v>1.3783906250000002</v>
      </c>
      <c r="T25" s="1004">
        <v>1.3669453125</v>
      </c>
      <c r="U25" s="1004">
        <v>1.3755292968750004</v>
      </c>
      <c r="V25" s="1004">
        <v>1.3045</v>
      </c>
      <c r="W25" s="1004">
        <v>1.3400146484375002</v>
      </c>
      <c r="X25" s="1004">
        <v>1.3222573242187501</v>
      </c>
      <c r="Y25" s="1004">
        <v>1.3311359863281251</v>
      </c>
      <c r="Z25" s="1004">
        <v>1.3690913085937499</v>
      </c>
      <c r="AA25" s="1004">
        <v>1.347</v>
      </c>
      <c r="AB25" s="1004">
        <v>1.3580456542968751</v>
      </c>
      <c r="AC25" s="26" t="s">
        <v>241</v>
      </c>
      <c r="AD25" s="913">
        <f t="shared" si="9"/>
        <v>23.550277400362322</v>
      </c>
      <c r="AE25" s="271">
        <f t="shared" si="9"/>
        <v>21.895019531250004</v>
      </c>
      <c r="AF25" s="271">
        <f t="shared" si="9"/>
        <v>25.101851851851851</v>
      </c>
      <c r="AG25" s="271">
        <f t="shared" si="9"/>
        <v>23.362552966101696</v>
      </c>
      <c r="AH25" s="271">
        <f t="shared" si="9"/>
        <v>23.981496710526315</v>
      </c>
      <c r="AI25" s="271">
        <f t="shared" si="9"/>
        <v>23.716022359913801</v>
      </c>
      <c r="AJ25" s="271">
        <f t="shared" si="9"/>
        <v>23.294642857142858</v>
      </c>
      <c r="AK25" s="271">
        <f t="shared" si="9"/>
        <v>23.509028919956144</v>
      </c>
      <c r="AL25" s="271">
        <f t="shared" si="9"/>
        <v>23.197496916118421</v>
      </c>
      <c r="AM25" s="271">
        <f t="shared" si="9"/>
        <v>23.353262918037284</v>
      </c>
      <c r="AN25" s="271">
        <f t="shared" si="9"/>
        <v>24.01914576480263</v>
      </c>
      <c r="AO25" s="271">
        <f t="shared" si="9"/>
        <v>23.631578947368421</v>
      </c>
      <c r="AP25" s="271">
        <f t="shared" si="9"/>
        <v>23.825362356085527</v>
      </c>
      <c r="AQ25" s="26" t="s">
        <v>241</v>
      </c>
      <c r="AR25" s="915">
        <f t="shared" si="14"/>
        <v>21334</v>
      </c>
      <c r="AS25" s="168">
        <v>1869</v>
      </c>
      <c r="AT25" s="168">
        <v>1823</v>
      </c>
      <c r="AU25" s="168">
        <v>1846</v>
      </c>
      <c r="AV25" s="168">
        <v>1834</v>
      </c>
      <c r="AW25" s="168">
        <v>1843</v>
      </c>
      <c r="AX25" s="168">
        <v>1860</v>
      </c>
      <c r="AY25" s="168">
        <v>1852</v>
      </c>
      <c r="AZ25" s="168">
        <v>1856</v>
      </c>
      <c r="BA25" s="168">
        <v>1854</v>
      </c>
      <c r="BB25" s="168">
        <v>1836</v>
      </c>
      <c r="BC25" s="168">
        <v>1850</v>
      </c>
      <c r="BD25" s="168">
        <v>1011</v>
      </c>
      <c r="BE25" s="26" t="s">
        <v>241</v>
      </c>
      <c r="BF25" s="911">
        <f t="shared" si="15"/>
        <v>1076.4422500000001</v>
      </c>
      <c r="BG25" s="270">
        <v>89.981999999999999</v>
      </c>
      <c r="BH25" s="270">
        <v>87.537000000000006</v>
      </c>
      <c r="BI25" s="270">
        <v>88.759500000000003</v>
      </c>
      <c r="BJ25" s="270">
        <v>88.148250000000004</v>
      </c>
      <c r="BK25" s="270">
        <v>88.606687500000007</v>
      </c>
      <c r="BL25" s="270">
        <v>92.38</v>
      </c>
      <c r="BM25" s="270">
        <v>90.493343750000008</v>
      </c>
      <c r="BN25" s="270">
        <v>91.436671875000002</v>
      </c>
      <c r="BO25" s="270">
        <v>90.965007812500005</v>
      </c>
      <c r="BP25" s="270">
        <v>88.262859375000005</v>
      </c>
      <c r="BQ25" s="270">
        <v>90.492999999999995</v>
      </c>
      <c r="BR25" s="270">
        <v>89.3779296875</v>
      </c>
      <c r="BS25" s="26" t="s">
        <v>241</v>
      </c>
      <c r="BT25" s="920">
        <f t="shared" si="10"/>
        <v>50.456653698321929</v>
      </c>
      <c r="BU25" s="269">
        <f t="shared" si="10"/>
        <v>48.144462279293741</v>
      </c>
      <c r="BV25" s="269">
        <f t="shared" si="10"/>
        <v>48.01810202962151</v>
      </c>
      <c r="BW25" s="269">
        <f t="shared" si="10"/>
        <v>48.082069339111591</v>
      </c>
      <c r="BX25" s="269">
        <f t="shared" si="10"/>
        <v>48.063386041439479</v>
      </c>
      <c r="BY25" s="269">
        <f t="shared" si="10"/>
        <v>48.077421323928377</v>
      </c>
      <c r="BZ25" s="269">
        <f t="shared" si="10"/>
        <v>49.666666666666664</v>
      </c>
      <c r="CA25" s="269">
        <f t="shared" si="10"/>
        <v>48.862496625269983</v>
      </c>
      <c r="CB25" s="269">
        <f t="shared" si="10"/>
        <v>49.265448208512936</v>
      </c>
      <c r="CC25" s="269">
        <f t="shared" si="10"/>
        <v>49.064189758629993</v>
      </c>
      <c r="CD25" s="269">
        <f t="shared" si="10"/>
        <v>48.073452818627452</v>
      </c>
      <c r="CE25" s="269">
        <f t="shared" si="10"/>
        <v>48.915135135135131</v>
      </c>
      <c r="CF25" s="269">
        <f t="shared" si="10"/>
        <v>88.40546952274974</v>
      </c>
      <c r="CG25" s="26" t="s">
        <v>241</v>
      </c>
      <c r="CH25" s="911">
        <f t="shared" si="16"/>
        <v>8219</v>
      </c>
      <c r="CI25" s="270">
        <v>692</v>
      </c>
      <c r="CJ25" s="270">
        <v>708</v>
      </c>
      <c r="CK25" s="270">
        <v>700</v>
      </c>
      <c r="CL25" s="270">
        <v>704</v>
      </c>
      <c r="CM25" s="270">
        <v>701</v>
      </c>
      <c r="CN25" s="270">
        <v>647</v>
      </c>
      <c r="CO25" s="270">
        <v>674</v>
      </c>
      <c r="CP25" s="270">
        <v>661</v>
      </c>
      <c r="CQ25" s="270">
        <v>667</v>
      </c>
      <c r="CR25" s="270">
        <v>703</v>
      </c>
      <c r="CS25" s="270">
        <v>674</v>
      </c>
      <c r="CT25" s="270">
        <v>688</v>
      </c>
      <c r="CU25" s="26" t="s">
        <v>241</v>
      </c>
      <c r="CV25" s="911">
        <f t="shared" si="17"/>
        <v>1831.4189765624999</v>
      </c>
      <c r="CW25" s="270">
        <v>152.2243125</v>
      </c>
      <c r="CX25" s="270">
        <v>154.3485</v>
      </c>
      <c r="CY25" s="270">
        <v>153.28640625</v>
      </c>
      <c r="CZ25" s="270">
        <v>153.81745312499999</v>
      </c>
      <c r="DA25" s="270">
        <v>153.41916796875</v>
      </c>
      <c r="DB25" s="270">
        <v>150.642</v>
      </c>
      <c r="DC25" s="270">
        <v>152.030583984375</v>
      </c>
      <c r="DD25" s="270">
        <v>151.33629199218751</v>
      </c>
      <c r="DE25" s="270">
        <v>151.68343798828124</v>
      </c>
      <c r="DF25" s="270">
        <v>153.71788183593748</v>
      </c>
      <c r="DG25" s="270">
        <v>152.036</v>
      </c>
      <c r="DH25" s="270">
        <v>152.87694091796874</v>
      </c>
      <c r="DI25" s="26" t="s">
        <v>241</v>
      </c>
      <c r="DJ25" s="920">
        <f t="shared" si="11"/>
        <v>222.82747007695582</v>
      </c>
      <c r="DK25" s="269">
        <f t="shared" si="11"/>
        <v>219.97733020231215</v>
      </c>
      <c r="DL25" s="269">
        <f t="shared" si="11"/>
        <v>218.00635593220338</v>
      </c>
      <c r="DM25" s="269">
        <f t="shared" si="11"/>
        <v>218.98058035714286</v>
      </c>
      <c r="DN25" s="269">
        <f t="shared" si="11"/>
        <v>218.49070046164769</v>
      </c>
      <c r="DO25" s="269">
        <f t="shared" si="11"/>
        <v>218.85758626069901</v>
      </c>
      <c r="DP25" s="269">
        <f t="shared" si="11"/>
        <v>232.83153013910353</v>
      </c>
      <c r="DQ25" s="269">
        <f t="shared" si="11"/>
        <v>225.56466466524481</v>
      </c>
      <c r="DR25" s="269">
        <f t="shared" si="11"/>
        <v>228.95051738606281</v>
      </c>
      <c r="DS25" s="269">
        <f t="shared" si="11"/>
        <v>227.41145125679347</v>
      </c>
      <c r="DT25" s="269">
        <f t="shared" si="11"/>
        <v>218.65986036406468</v>
      </c>
      <c r="DU25" s="269">
        <f t="shared" si="11"/>
        <v>225.57270029673589</v>
      </c>
      <c r="DV25" s="269">
        <f t="shared" si="11"/>
        <v>222.20485598541967</v>
      </c>
    </row>
    <row r="26" spans="1:126" ht="15.95" customHeight="1" x14ac:dyDescent="0.15">
      <c r="A26" s="26" t="s">
        <v>242</v>
      </c>
      <c r="B26" s="911">
        <f t="shared" si="12"/>
        <v>623</v>
      </c>
      <c r="C26" s="270">
        <v>50</v>
      </c>
      <c r="D26" s="270">
        <v>55</v>
      </c>
      <c r="E26" s="270">
        <v>52</v>
      </c>
      <c r="F26" s="270">
        <v>53</v>
      </c>
      <c r="G26" s="270">
        <v>53</v>
      </c>
      <c r="H26" s="270">
        <v>50</v>
      </c>
      <c r="I26" s="270">
        <v>52</v>
      </c>
      <c r="J26" s="270">
        <v>51</v>
      </c>
      <c r="K26" s="270">
        <v>51</v>
      </c>
      <c r="L26" s="270">
        <v>53</v>
      </c>
      <c r="M26" s="270">
        <v>51</v>
      </c>
      <c r="N26" s="270">
        <v>52</v>
      </c>
      <c r="O26" s="1006" t="s">
        <v>242</v>
      </c>
      <c r="P26" s="1005">
        <f t="shared" si="13"/>
        <v>15.420613281249999</v>
      </c>
      <c r="Q26" s="1004">
        <v>1.1736562500000001</v>
      </c>
      <c r="R26" s="1004">
        <v>1.349</v>
      </c>
      <c r="S26" s="1004">
        <v>1.2613281249999999</v>
      </c>
      <c r="T26" s="1004">
        <v>1.3051640624999998</v>
      </c>
      <c r="U26" s="1004">
        <v>1.2722871093749999</v>
      </c>
      <c r="V26" s="1004">
        <v>1.3045</v>
      </c>
      <c r="W26" s="1004">
        <v>1.2883935546875001</v>
      </c>
      <c r="X26" s="1004">
        <v>1.29644677734375</v>
      </c>
      <c r="Y26" s="1004">
        <v>1.2924201660156251</v>
      </c>
      <c r="Z26" s="1004">
        <v>1.2969448242187498</v>
      </c>
      <c r="AA26" s="1004">
        <v>1.288</v>
      </c>
      <c r="AB26" s="1004">
        <v>1.2924724121093749</v>
      </c>
      <c r="AC26" s="26" t="s">
        <v>242</v>
      </c>
      <c r="AD26" s="913">
        <f t="shared" si="9"/>
        <v>24.752188252407702</v>
      </c>
      <c r="AE26" s="271">
        <f t="shared" si="9"/>
        <v>23.473125</v>
      </c>
      <c r="AF26" s="271">
        <f t="shared" si="9"/>
        <v>24.527272727272727</v>
      </c>
      <c r="AG26" s="271">
        <f t="shared" si="9"/>
        <v>24.256310096153847</v>
      </c>
      <c r="AH26" s="271">
        <f t="shared" si="9"/>
        <v>24.625737028301884</v>
      </c>
      <c r="AI26" s="271">
        <f t="shared" si="9"/>
        <v>24.005417158018865</v>
      </c>
      <c r="AJ26" s="271">
        <f t="shared" si="9"/>
        <v>26.09</v>
      </c>
      <c r="AK26" s="271">
        <f t="shared" si="9"/>
        <v>24.77679912860577</v>
      </c>
      <c r="AL26" s="271">
        <f t="shared" si="9"/>
        <v>25.420525045955884</v>
      </c>
      <c r="AM26" s="271">
        <f t="shared" si="9"/>
        <v>25.341571882659316</v>
      </c>
      <c r="AN26" s="271">
        <f t="shared" si="9"/>
        <v>24.470657060731128</v>
      </c>
      <c r="AO26" s="271">
        <f t="shared" si="9"/>
        <v>25.254901960784313</v>
      </c>
      <c r="AP26" s="271">
        <f t="shared" si="9"/>
        <v>24.855238694411053</v>
      </c>
      <c r="AQ26" s="26" t="s">
        <v>242</v>
      </c>
      <c r="AR26" s="915">
        <f t="shared" si="14"/>
        <v>18795</v>
      </c>
      <c r="AS26" s="168">
        <v>1670</v>
      </c>
      <c r="AT26" s="168">
        <v>1461</v>
      </c>
      <c r="AU26" s="168">
        <v>1565</v>
      </c>
      <c r="AV26" s="168">
        <v>1513</v>
      </c>
      <c r="AW26" s="168">
        <v>1552</v>
      </c>
      <c r="AX26" s="168">
        <v>1611</v>
      </c>
      <c r="AY26" s="168">
        <v>1582</v>
      </c>
      <c r="AZ26" s="168">
        <v>1596</v>
      </c>
      <c r="BA26" s="168">
        <v>1589</v>
      </c>
      <c r="BB26" s="168">
        <v>1523</v>
      </c>
      <c r="BC26" s="168">
        <v>1581</v>
      </c>
      <c r="BD26" s="168">
        <v>1552</v>
      </c>
      <c r="BE26" s="26" t="s">
        <v>242</v>
      </c>
      <c r="BF26" s="911">
        <f t="shared" si="15"/>
        <v>809.6595312500001</v>
      </c>
      <c r="BG26" s="270">
        <v>72.989249999999998</v>
      </c>
      <c r="BH26" s="270">
        <v>63.6995</v>
      </c>
      <c r="BI26" s="270">
        <v>68.344374999999999</v>
      </c>
      <c r="BJ26" s="270">
        <v>66.021937500000007</v>
      </c>
      <c r="BK26" s="270">
        <v>67.763765624999991</v>
      </c>
      <c r="BL26" s="270">
        <v>67.337000000000003</v>
      </c>
      <c r="BM26" s="270">
        <v>67.550382812500004</v>
      </c>
      <c r="BN26" s="270">
        <v>67.443691406249997</v>
      </c>
      <c r="BO26" s="270">
        <v>67.497037109375</v>
      </c>
      <c r="BP26" s="270">
        <v>66.457394531250003</v>
      </c>
      <c r="BQ26" s="270">
        <v>67.551000000000002</v>
      </c>
      <c r="BR26" s="270">
        <v>67.00419726562501</v>
      </c>
      <c r="BS26" s="26" t="s">
        <v>242</v>
      </c>
      <c r="BT26" s="920">
        <f t="shared" si="10"/>
        <v>43.07845337855813</v>
      </c>
      <c r="BU26" s="269">
        <f t="shared" si="10"/>
        <v>43.706137724550899</v>
      </c>
      <c r="BV26" s="269">
        <f t="shared" si="10"/>
        <v>43.599931553730322</v>
      </c>
      <c r="BW26" s="269">
        <f t="shared" si="10"/>
        <v>43.670527156549518</v>
      </c>
      <c r="BX26" s="269">
        <f t="shared" si="10"/>
        <v>43.636442498347662</v>
      </c>
      <c r="BY26" s="269">
        <f t="shared" si="10"/>
        <v>43.662220119201024</v>
      </c>
      <c r="BZ26" s="269">
        <f t="shared" si="10"/>
        <v>41.798261949099938</v>
      </c>
      <c r="CA26" s="269">
        <f t="shared" si="10"/>
        <v>42.699357024336287</v>
      </c>
      <c r="CB26" s="269">
        <f t="shared" si="10"/>
        <v>42.257952008928569</v>
      </c>
      <c r="CC26" s="269">
        <f t="shared" si="10"/>
        <v>42.477682258889239</v>
      </c>
      <c r="CD26" s="269">
        <f t="shared" si="10"/>
        <v>43.635846704694686</v>
      </c>
      <c r="CE26" s="269">
        <f t="shared" si="10"/>
        <v>42.726755218216319</v>
      </c>
      <c r="CF26" s="269">
        <f t="shared" si="10"/>
        <v>43.172807516510957</v>
      </c>
      <c r="CG26" s="26" t="s">
        <v>242</v>
      </c>
      <c r="CH26" s="911">
        <f t="shared" si="16"/>
        <v>12610</v>
      </c>
      <c r="CI26" s="270">
        <v>968</v>
      </c>
      <c r="CJ26" s="270">
        <v>1073</v>
      </c>
      <c r="CK26" s="270">
        <v>1070</v>
      </c>
      <c r="CL26" s="270">
        <v>1071</v>
      </c>
      <c r="CM26" s="270">
        <v>1071</v>
      </c>
      <c r="CN26" s="270">
        <v>1033</v>
      </c>
      <c r="CO26" s="270">
        <v>1052</v>
      </c>
      <c r="CP26" s="270">
        <v>1042</v>
      </c>
      <c r="CQ26" s="270">
        <v>1047</v>
      </c>
      <c r="CR26" s="270">
        <v>1071</v>
      </c>
      <c r="CS26" s="270">
        <v>1051</v>
      </c>
      <c r="CT26" s="270">
        <v>1061</v>
      </c>
      <c r="CU26" s="26" t="s">
        <v>242</v>
      </c>
      <c r="CV26" s="911">
        <f t="shared" si="17"/>
        <v>2725.1808593750002</v>
      </c>
      <c r="CW26" s="270">
        <v>226.85487500000002</v>
      </c>
      <c r="CX26" s="270">
        <v>231.88550000000001</v>
      </c>
      <c r="CY26" s="270">
        <v>229.37018750000001</v>
      </c>
      <c r="CZ26" s="270">
        <v>230.62784375000001</v>
      </c>
      <c r="DA26" s="270">
        <v>229.68460156250001</v>
      </c>
      <c r="DB26" s="270">
        <v>220.83099999999999</v>
      </c>
      <c r="DC26" s="270">
        <v>225.25780078125001</v>
      </c>
      <c r="DD26" s="270">
        <v>223.04440039062501</v>
      </c>
      <c r="DE26" s="270">
        <v>224.15110058593751</v>
      </c>
      <c r="DF26" s="270">
        <v>230.39203320312501</v>
      </c>
      <c r="DG26" s="270">
        <v>225.25700000000001</v>
      </c>
      <c r="DH26" s="270">
        <v>227.82451660156249</v>
      </c>
      <c r="DI26" s="26" t="s">
        <v>242</v>
      </c>
      <c r="DJ26" s="920">
        <f t="shared" si="11"/>
        <v>216.11267719072166</v>
      </c>
      <c r="DK26" s="269">
        <f t="shared" si="11"/>
        <v>234.35420971074385</v>
      </c>
      <c r="DL26" s="269">
        <f t="shared" si="11"/>
        <v>216.10950605778191</v>
      </c>
      <c r="DM26" s="269">
        <f t="shared" si="11"/>
        <v>214.36466121495329</v>
      </c>
      <c r="DN26" s="269">
        <f t="shared" si="11"/>
        <v>215.3387896825397</v>
      </c>
      <c r="DO26" s="269">
        <f t="shared" si="11"/>
        <v>214.45807802287584</v>
      </c>
      <c r="DP26" s="269">
        <f t="shared" si="11"/>
        <v>213.77637947725071</v>
      </c>
      <c r="DQ26" s="269">
        <f t="shared" si="11"/>
        <v>214.12338477305136</v>
      </c>
      <c r="DR26" s="269">
        <f t="shared" si="11"/>
        <v>214.05412705434262</v>
      </c>
      <c r="DS26" s="269">
        <f t="shared" si="11"/>
        <v>214.08892128551815</v>
      </c>
      <c r="DT26" s="269">
        <f t="shared" si="11"/>
        <v>215.11861176762372</v>
      </c>
      <c r="DU26" s="269">
        <f t="shared" si="11"/>
        <v>214.32635585156996</v>
      </c>
      <c r="DV26" s="269">
        <f t="shared" si="11"/>
        <v>214.72621734360271</v>
      </c>
    </row>
    <row r="27" spans="1:126" ht="15.95" customHeight="1" x14ac:dyDescent="0.15">
      <c r="A27" s="26" t="s">
        <v>243</v>
      </c>
      <c r="B27" s="911">
        <f t="shared" si="12"/>
        <v>37055</v>
      </c>
      <c r="C27" s="270">
        <v>2403</v>
      </c>
      <c r="D27" s="270">
        <v>3087</v>
      </c>
      <c r="E27" s="270">
        <v>3360</v>
      </c>
      <c r="F27" s="270">
        <v>3532</v>
      </c>
      <c r="G27" s="270">
        <v>2996</v>
      </c>
      <c r="H27" s="270">
        <v>2482</v>
      </c>
      <c r="I27" s="270">
        <v>1813</v>
      </c>
      <c r="J27" s="270">
        <v>2763</v>
      </c>
      <c r="K27" s="270">
        <v>3340</v>
      </c>
      <c r="L27" s="270">
        <v>3868</v>
      </c>
      <c r="M27" s="270">
        <v>4293</v>
      </c>
      <c r="N27" s="270">
        <v>3118</v>
      </c>
      <c r="O27" s="1006" t="s">
        <v>243</v>
      </c>
      <c r="P27" s="1005">
        <f t="shared" si="13"/>
        <v>574.17200000000003</v>
      </c>
      <c r="Q27" s="1004">
        <v>38.720999999999997</v>
      </c>
      <c r="R27" s="1004">
        <v>50.877000000000002</v>
      </c>
      <c r="S27" s="1004">
        <v>54.572000000000003</v>
      </c>
      <c r="T27" s="1004">
        <v>66.97</v>
      </c>
      <c r="U27" s="1004">
        <v>51.012</v>
      </c>
      <c r="V27" s="1004">
        <v>43.197000000000003</v>
      </c>
      <c r="W27" s="1004">
        <v>30.149000000000001</v>
      </c>
      <c r="X27" s="1004">
        <v>39.512999999999998</v>
      </c>
      <c r="Y27" s="1004">
        <v>45.76</v>
      </c>
      <c r="Z27" s="1004">
        <v>54.206000000000003</v>
      </c>
      <c r="AA27" s="1004">
        <v>56.26</v>
      </c>
      <c r="AB27" s="1004">
        <v>42.935000000000002</v>
      </c>
      <c r="AC27" s="26" t="s">
        <v>243</v>
      </c>
      <c r="AD27" s="913">
        <f t="shared" si="9"/>
        <v>15.495128862501687</v>
      </c>
      <c r="AE27" s="271">
        <f t="shared" si="9"/>
        <v>16.113607990012483</v>
      </c>
      <c r="AF27" s="271">
        <f t="shared" si="9"/>
        <v>16.48104956268222</v>
      </c>
      <c r="AG27" s="271">
        <f t="shared" si="9"/>
        <v>16.241666666666667</v>
      </c>
      <c r="AH27" s="271">
        <f t="shared" si="9"/>
        <v>18.96092865232163</v>
      </c>
      <c r="AI27" s="271">
        <f t="shared" si="9"/>
        <v>17.026702269692926</v>
      </c>
      <c r="AJ27" s="271">
        <f t="shared" si="9"/>
        <v>17.404109589041099</v>
      </c>
      <c r="AK27" s="271">
        <f t="shared" si="9"/>
        <v>16.62934362934363</v>
      </c>
      <c r="AL27" s="271">
        <f t="shared" si="9"/>
        <v>14.300760043431053</v>
      </c>
      <c r="AM27" s="271">
        <f t="shared" ref="AM27:AM34" si="18">(Y27/K27)*1000</f>
        <v>13.700598802395209</v>
      </c>
      <c r="AN27" s="271">
        <f t="shared" ref="AN27:AN34" si="19">(Z27/L27)*1000</f>
        <v>14.013960703205791</v>
      </c>
      <c r="AO27" s="271">
        <f t="shared" ref="AO27:AO34" si="20">(AA27/M27)*1000</f>
        <v>13.105054740274864</v>
      </c>
      <c r="AP27" s="271">
        <f t="shared" ref="AP27:AP34" si="21">(AB27/N27)*1000</f>
        <v>13.770044900577293</v>
      </c>
      <c r="AQ27" s="26" t="s">
        <v>243</v>
      </c>
      <c r="AR27" s="915">
        <f t="shared" si="14"/>
        <v>34320</v>
      </c>
      <c r="AS27" s="168">
        <v>2448</v>
      </c>
      <c r="AT27" s="168">
        <v>2913</v>
      </c>
      <c r="AU27" s="168">
        <v>3238</v>
      </c>
      <c r="AV27" s="168">
        <v>3140</v>
      </c>
      <c r="AW27" s="168">
        <v>2745</v>
      </c>
      <c r="AX27" s="168">
        <v>2502</v>
      </c>
      <c r="AY27" s="168">
        <v>2611</v>
      </c>
      <c r="AZ27" s="168">
        <v>1876</v>
      </c>
      <c r="BA27" s="168">
        <v>2862</v>
      </c>
      <c r="BB27" s="168">
        <v>3436</v>
      </c>
      <c r="BC27" s="168">
        <v>3674</v>
      </c>
      <c r="BD27" s="168">
        <v>2875</v>
      </c>
      <c r="BE27" s="26" t="s">
        <v>243</v>
      </c>
      <c r="BF27" s="911">
        <f t="shared" si="15"/>
        <v>1795.877</v>
      </c>
      <c r="BG27" s="270">
        <v>133.636</v>
      </c>
      <c r="BH27" s="270">
        <v>159.57</v>
      </c>
      <c r="BI27" s="270">
        <v>174.51599999999999</v>
      </c>
      <c r="BJ27" s="270">
        <v>152.34200000000001</v>
      </c>
      <c r="BK27" s="270">
        <v>128.328</v>
      </c>
      <c r="BL27" s="270">
        <v>116.67700000000001</v>
      </c>
      <c r="BM27" s="270">
        <v>125.949</v>
      </c>
      <c r="BN27" s="270">
        <v>101.44199999999999</v>
      </c>
      <c r="BO27" s="270">
        <v>159.51</v>
      </c>
      <c r="BP27" s="270">
        <v>175.179</v>
      </c>
      <c r="BQ27" s="270">
        <v>204.065</v>
      </c>
      <c r="BR27" s="270">
        <v>164.66300000000001</v>
      </c>
      <c r="BS27" s="26" t="s">
        <v>243</v>
      </c>
      <c r="BT27" s="920">
        <f t="shared" ref="BT27:CF35" si="22">(BF27/AR27)*1000</f>
        <v>52.327418414918412</v>
      </c>
      <c r="BU27" s="269">
        <f t="shared" si="22"/>
        <v>54.58986928104575</v>
      </c>
      <c r="BV27" s="269">
        <f t="shared" si="22"/>
        <v>54.778578784757983</v>
      </c>
      <c r="BW27" s="269">
        <f t="shared" si="22"/>
        <v>53.896232242124768</v>
      </c>
      <c r="BX27" s="269">
        <f t="shared" si="22"/>
        <v>48.516560509554139</v>
      </c>
      <c r="BY27" s="269">
        <f t="shared" si="22"/>
        <v>46.749726775956283</v>
      </c>
      <c r="BZ27" s="269">
        <f t="shared" si="22"/>
        <v>46.633493205435656</v>
      </c>
      <c r="CA27" s="269">
        <f t="shared" si="22"/>
        <v>48.237839908081192</v>
      </c>
      <c r="CB27" s="269">
        <f t="shared" si="22"/>
        <v>54.073560767590614</v>
      </c>
      <c r="CC27" s="269">
        <f>(BO27/BA27)*1000</f>
        <v>55.733752620545069</v>
      </c>
      <c r="CD27" s="269">
        <f>(BP27/BB27)*1000</f>
        <v>50.98341094295693</v>
      </c>
      <c r="CE27" s="269">
        <f>(BQ27/BC27)*1000</f>
        <v>55.54300489929232</v>
      </c>
      <c r="CF27" s="269">
        <f>(BR27/BD27)*1000</f>
        <v>57.274086956521742</v>
      </c>
      <c r="CG27" s="26" t="s">
        <v>243</v>
      </c>
      <c r="CH27" s="911">
        <f t="shared" si="16"/>
        <v>41140</v>
      </c>
      <c r="CI27" s="270">
        <v>3329</v>
      </c>
      <c r="CJ27" s="270">
        <v>3445</v>
      </c>
      <c r="CK27" s="270">
        <v>3774</v>
      </c>
      <c r="CL27" s="270">
        <v>3669</v>
      </c>
      <c r="CM27" s="270">
        <v>3400</v>
      </c>
      <c r="CN27" s="270">
        <v>3379</v>
      </c>
      <c r="CO27" s="270">
        <v>3149</v>
      </c>
      <c r="CP27" s="270">
        <v>3481</v>
      </c>
      <c r="CQ27" s="270">
        <v>3100</v>
      </c>
      <c r="CR27" s="270">
        <v>3662</v>
      </c>
      <c r="CS27" s="270">
        <v>3544</v>
      </c>
      <c r="CT27" s="270">
        <v>3208</v>
      </c>
      <c r="CU27" s="26" t="s">
        <v>243</v>
      </c>
      <c r="CV27" s="911">
        <f t="shared" si="17"/>
        <v>5946.072000000001</v>
      </c>
      <c r="CW27" s="270">
        <v>516.82299999999998</v>
      </c>
      <c r="CX27" s="270">
        <v>533.74300000000005</v>
      </c>
      <c r="CY27" s="270">
        <v>574.84100000000001</v>
      </c>
      <c r="CZ27" s="270">
        <v>549.99300000000005</v>
      </c>
      <c r="DA27" s="270">
        <v>530.14400000000001</v>
      </c>
      <c r="DB27" s="270">
        <v>522.76</v>
      </c>
      <c r="DC27" s="270">
        <v>486.70299999999997</v>
      </c>
      <c r="DD27" s="270">
        <v>536.53899999999999</v>
      </c>
      <c r="DE27" s="270">
        <v>393.495</v>
      </c>
      <c r="DF27" s="270">
        <v>453.702</v>
      </c>
      <c r="DG27" s="270">
        <v>455.53699999999998</v>
      </c>
      <c r="DH27" s="270">
        <v>391.79199999999997</v>
      </c>
      <c r="DI27" s="26" t="s">
        <v>243</v>
      </c>
      <c r="DJ27" s="920">
        <f t="shared" si="11"/>
        <v>144.53262032085564</v>
      </c>
      <c r="DK27" s="269">
        <f t="shared" si="11"/>
        <v>155.24872334034242</v>
      </c>
      <c r="DL27" s="269">
        <f t="shared" si="11"/>
        <v>154.93265602322205</v>
      </c>
      <c r="DM27" s="269">
        <f t="shared" si="11"/>
        <v>152.31611022787496</v>
      </c>
      <c r="DN27" s="269">
        <f t="shared" si="11"/>
        <v>149.90269828291088</v>
      </c>
      <c r="DO27" s="269">
        <f t="shared" si="11"/>
        <v>155.92470588235292</v>
      </c>
      <c r="DP27" s="269">
        <f t="shared" si="11"/>
        <v>154.70849363717076</v>
      </c>
      <c r="DQ27" s="269">
        <f t="shared" si="11"/>
        <v>154.55795490631945</v>
      </c>
      <c r="DR27" s="269">
        <f t="shared" ref="DR27:DV36" si="23">(DD27/CP27)*1000</f>
        <v>154.13358230393564</v>
      </c>
      <c r="DS27" s="269">
        <f t="shared" si="23"/>
        <v>126.93387096774195</v>
      </c>
      <c r="DT27" s="269">
        <f t="shared" si="23"/>
        <v>123.89459311851448</v>
      </c>
      <c r="DU27" s="269">
        <f t="shared" si="23"/>
        <v>128.53752821670429</v>
      </c>
      <c r="DV27" s="269">
        <f t="shared" si="23"/>
        <v>122.12967581047381</v>
      </c>
    </row>
    <row r="28" spans="1:126" ht="15.95" customHeight="1" x14ac:dyDescent="0.15">
      <c r="A28" s="26" t="s">
        <v>244</v>
      </c>
      <c r="B28" s="911">
        <f t="shared" si="12"/>
        <v>7428</v>
      </c>
      <c r="C28" s="270">
        <v>583</v>
      </c>
      <c r="D28" s="270">
        <v>656</v>
      </c>
      <c r="E28" s="270">
        <v>619</v>
      </c>
      <c r="F28" s="270">
        <v>637</v>
      </c>
      <c r="G28" s="270">
        <v>624</v>
      </c>
      <c r="H28" s="270">
        <v>604</v>
      </c>
      <c r="I28" s="270">
        <v>613</v>
      </c>
      <c r="J28" s="270">
        <v>609</v>
      </c>
      <c r="K28" s="270">
        <v>612</v>
      </c>
      <c r="L28" s="270">
        <v>634</v>
      </c>
      <c r="M28" s="270">
        <v>613</v>
      </c>
      <c r="N28" s="270">
        <v>624</v>
      </c>
      <c r="O28" s="1006" t="s">
        <v>244</v>
      </c>
      <c r="P28" s="1005">
        <f t="shared" si="13"/>
        <v>91.974004882812523</v>
      </c>
      <c r="Q28" s="1004">
        <f>Q29+Q30</f>
        <v>7.2473515625000005</v>
      </c>
      <c r="R28" s="1004">
        <f t="shared" ref="R28:AB28" si="24">R29+R30</f>
        <v>8.0201250000000002</v>
      </c>
      <c r="S28" s="1004">
        <f t="shared" si="24"/>
        <v>7.6337382812500003</v>
      </c>
      <c r="T28" s="1004">
        <f t="shared" si="24"/>
        <v>7.8269316406250002</v>
      </c>
      <c r="U28" s="1004">
        <f t="shared" si="24"/>
        <v>7.6820366210937507</v>
      </c>
      <c r="V28" s="1004">
        <f t="shared" si="24"/>
        <v>7.5782500000000006</v>
      </c>
      <c r="W28" s="1004">
        <f t="shared" si="24"/>
        <v>7.6301433105468748</v>
      </c>
      <c r="X28" s="1004">
        <f t="shared" si="24"/>
        <v>7.6041966552734372</v>
      </c>
      <c r="Y28" s="1004">
        <f t="shared" si="24"/>
        <v>7.6171699829101565</v>
      </c>
      <c r="Z28" s="1004">
        <f t="shared" si="24"/>
        <v>7.7907078857421874</v>
      </c>
      <c r="AA28" s="1004">
        <f t="shared" si="24"/>
        <v>7.6319999999999997</v>
      </c>
      <c r="AB28" s="1004">
        <f t="shared" si="24"/>
        <v>7.7113539428710931</v>
      </c>
      <c r="AC28" s="26" t="s">
        <v>244</v>
      </c>
      <c r="AD28" s="913">
        <f t="shared" ref="AD28:AL34" si="25">(P28/B28)*1000</f>
        <v>12.382068508725435</v>
      </c>
      <c r="AE28" s="271">
        <f t="shared" si="25"/>
        <v>12.431134755574615</v>
      </c>
      <c r="AF28" s="271">
        <f t="shared" si="25"/>
        <v>12.225800304878048</v>
      </c>
      <c r="AG28" s="271">
        <f t="shared" si="25"/>
        <v>12.332372021405494</v>
      </c>
      <c r="AH28" s="271">
        <f t="shared" si="25"/>
        <v>12.287176829866564</v>
      </c>
      <c r="AI28" s="271">
        <f t="shared" si="25"/>
        <v>12.310956123547676</v>
      </c>
      <c r="AJ28" s="271">
        <f t="shared" si="25"/>
        <v>12.546771523178808</v>
      </c>
      <c r="AK28" s="271">
        <f t="shared" si="25"/>
        <v>12.447215841022635</v>
      </c>
      <c r="AL28" s="271">
        <f t="shared" si="25"/>
        <v>12.486365608002359</v>
      </c>
      <c r="AM28" s="271">
        <f t="shared" si="18"/>
        <v>12.446356181225747</v>
      </c>
      <c r="AN28" s="271">
        <f t="shared" si="19"/>
        <v>12.288182785082315</v>
      </c>
      <c r="AO28" s="271">
        <f t="shared" si="20"/>
        <v>12.450244698205546</v>
      </c>
      <c r="AP28" s="271">
        <f t="shared" si="21"/>
        <v>12.357939011011368</v>
      </c>
      <c r="AQ28" s="26" t="s">
        <v>244</v>
      </c>
      <c r="AR28" s="915">
        <f t="shared" si="14"/>
        <v>11014</v>
      </c>
      <c r="AS28" s="168">
        <v>926</v>
      </c>
      <c r="AT28" s="168">
        <v>930</v>
      </c>
      <c r="AU28" s="168">
        <v>928</v>
      </c>
      <c r="AV28" s="168">
        <v>929</v>
      </c>
      <c r="AW28" s="168">
        <v>928</v>
      </c>
      <c r="AX28" s="168">
        <v>894</v>
      </c>
      <c r="AY28" s="168">
        <v>911</v>
      </c>
      <c r="AZ28" s="168">
        <v>903</v>
      </c>
      <c r="BA28" s="168">
        <v>907</v>
      </c>
      <c r="BB28" s="168">
        <v>928</v>
      </c>
      <c r="BC28" s="168">
        <v>910</v>
      </c>
      <c r="BD28" s="168">
        <v>920</v>
      </c>
      <c r="BE28" s="26" t="s">
        <v>244</v>
      </c>
      <c r="BF28" s="911">
        <f t="shared" si="15"/>
        <v>454.20203125</v>
      </c>
      <c r="BG28" s="270">
        <v>38.297249999999998</v>
      </c>
      <c r="BH28" s="270">
        <v>38.6265</v>
      </c>
      <c r="BI28" s="270">
        <v>38.461874999999999</v>
      </c>
      <c r="BJ28" s="270">
        <v>38.5441875</v>
      </c>
      <c r="BK28" s="270">
        <v>38.482453125000006</v>
      </c>
      <c r="BL28" s="270">
        <v>36.372999999999998</v>
      </c>
      <c r="BM28" s="270">
        <v>37.427726562499998</v>
      </c>
      <c r="BN28" s="270">
        <v>36.900363281250002</v>
      </c>
      <c r="BO28" s="270">
        <v>37.164044921875004</v>
      </c>
      <c r="BP28" s="270">
        <v>38.528753906250003</v>
      </c>
      <c r="BQ28" s="270">
        <v>37.420999999999999</v>
      </c>
      <c r="BR28" s="270">
        <v>37.974876953125005</v>
      </c>
      <c r="BS28" s="26" t="s">
        <v>244</v>
      </c>
      <c r="BT28" s="920">
        <f t="shared" si="22"/>
        <v>41.238608248592698</v>
      </c>
      <c r="BU28" s="269">
        <f t="shared" si="22"/>
        <v>41.357721382289412</v>
      </c>
      <c r="BV28" s="269">
        <f t="shared" si="22"/>
        <v>41.533870967741933</v>
      </c>
      <c r="BW28" s="269">
        <f t="shared" si="22"/>
        <v>41.44598599137931</v>
      </c>
      <c r="BX28" s="269">
        <f t="shared" si="22"/>
        <v>41.48997578040904</v>
      </c>
      <c r="BY28" s="269">
        <f t="shared" si="22"/>
        <v>41.46816069504311</v>
      </c>
      <c r="BZ28" s="269">
        <f t="shared" si="22"/>
        <v>40.685682326621915</v>
      </c>
      <c r="CA28" s="269">
        <f t="shared" si="22"/>
        <v>41.084222351811192</v>
      </c>
      <c r="CB28" s="269">
        <f t="shared" si="22"/>
        <v>40.864189680232563</v>
      </c>
      <c r="CC28" s="269">
        <f t="shared" si="22"/>
        <v>40.974691203831313</v>
      </c>
      <c r="CD28" s="269">
        <f t="shared" si="22"/>
        <v>41.518053778286642</v>
      </c>
      <c r="CE28" s="269">
        <f t="shared" si="22"/>
        <v>41.121978021978023</v>
      </c>
      <c r="CF28" s="269">
        <f t="shared" si="22"/>
        <v>41.277040166440223</v>
      </c>
      <c r="CG28" s="26" t="s">
        <v>244</v>
      </c>
      <c r="CH28" s="911">
        <f t="shared" si="16"/>
        <v>15053</v>
      </c>
      <c r="CI28" s="270">
        <v>1161</v>
      </c>
      <c r="CJ28" s="270">
        <v>1405</v>
      </c>
      <c r="CK28" s="270">
        <v>1283</v>
      </c>
      <c r="CL28" s="270">
        <v>1344</v>
      </c>
      <c r="CM28" s="270">
        <v>1298</v>
      </c>
      <c r="CN28" s="270">
        <v>1139</v>
      </c>
      <c r="CO28" s="270">
        <v>1219</v>
      </c>
      <c r="CP28" s="270">
        <v>1179</v>
      </c>
      <c r="CQ28" s="270">
        <v>1199</v>
      </c>
      <c r="CR28" s="270">
        <v>1333</v>
      </c>
      <c r="CS28" s="270">
        <v>1218</v>
      </c>
      <c r="CT28" s="270">
        <v>1275</v>
      </c>
      <c r="CU28" s="26" t="s">
        <v>244</v>
      </c>
      <c r="CV28" s="911">
        <f t="shared" si="17"/>
        <v>1724.9839843750001</v>
      </c>
      <c r="CW28" s="270">
        <v>132.81187499999999</v>
      </c>
      <c r="CX28" s="270">
        <v>162.22874999999999</v>
      </c>
      <c r="CY28" s="270">
        <v>147.52031249999999</v>
      </c>
      <c r="CZ28" s="270">
        <v>154.87453125000002</v>
      </c>
      <c r="DA28" s="270">
        <v>149.35886718749998</v>
      </c>
      <c r="DB28" s="270">
        <v>129.07599999999999</v>
      </c>
      <c r="DC28" s="270">
        <v>139.21743359375</v>
      </c>
      <c r="DD28" s="270">
        <v>134.14671679687501</v>
      </c>
      <c r="DE28" s="270">
        <v>136.68207519531251</v>
      </c>
      <c r="DF28" s="270">
        <v>153.49561523437501</v>
      </c>
      <c r="DG28" s="270">
        <v>139.21600000000001</v>
      </c>
      <c r="DH28" s="270">
        <v>146.35580761718751</v>
      </c>
      <c r="DI28" s="26" t="s">
        <v>244</v>
      </c>
      <c r="DJ28" s="920">
        <f t="shared" ref="DJ28:DQ36" si="26">(CV28/CH28)*1000</f>
        <v>114.5940333737461</v>
      </c>
      <c r="DK28" s="269">
        <f t="shared" si="26"/>
        <v>114.39437984496124</v>
      </c>
      <c r="DL28" s="269">
        <f t="shared" si="26"/>
        <v>115.46530249110319</v>
      </c>
      <c r="DM28" s="269">
        <f t="shared" si="26"/>
        <v>114.98075798908806</v>
      </c>
      <c r="DN28" s="269">
        <f t="shared" si="26"/>
        <v>115.23402622767858</v>
      </c>
      <c r="DO28" s="269">
        <f t="shared" si="26"/>
        <v>115.06846470531586</v>
      </c>
      <c r="DP28" s="269">
        <f t="shared" si="26"/>
        <v>113.32396839332748</v>
      </c>
      <c r="DQ28" s="269">
        <f t="shared" si="26"/>
        <v>114.20626217698934</v>
      </c>
      <c r="DR28" s="269">
        <f t="shared" si="23"/>
        <v>113.78008210082697</v>
      </c>
      <c r="DS28" s="269">
        <f t="shared" si="23"/>
        <v>113.99672660159509</v>
      </c>
      <c r="DT28" s="269">
        <f t="shared" si="23"/>
        <v>115.15049905054389</v>
      </c>
      <c r="DU28" s="269">
        <f t="shared" si="23"/>
        <v>114.29885057471265</v>
      </c>
      <c r="DV28" s="269">
        <f t="shared" si="23"/>
        <v>114.78886871936275</v>
      </c>
    </row>
    <row r="29" spans="1:126" ht="15.95" customHeight="1" x14ac:dyDescent="0.15">
      <c r="A29" s="26" t="s">
        <v>245</v>
      </c>
      <c r="B29" s="911">
        <f t="shared" si="12"/>
        <v>3553</v>
      </c>
      <c r="C29" s="270">
        <v>277</v>
      </c>
      <c r="D29" s="270">
        <v>318</v>
      </c>
      <c r="E29" s="270">
        <v>297</v>
      </c>
      <c r="F29" s="270">
        <v>307</v>
      </c>
      <c r="G29" s="270">
        <v>300</v>
      </c>
      <c r="H29" s="270">
        <v>285</v>
      </c>
      <c r="I29" s="270">
        <v>292</v>
      </c>
      <c r="J29" s="270">
        <v>289</v>
      </c>
      <c r="K29" s="270">
        <v>291</v>
      </c>
      <c r="L29" s="270">
        <v>306</v>
      </c>
      <c r="M29" s="270">
        <v>292</v>
      </c>
      <c r="N29" s="270">
        <v>299</v>
      </c>
      <c r="O29" s="1006" t="s">
        <v>245</v>
      </c>
      <c r="P29" s="1005">
        <f t="shared" si="13"/>
        <v>43.203068359375003</v>
      </c>
      <c r="Q29" s="1004">
        <v>3.357421875</v>
      </c>
      <c r="R29" s="1004">
        <v>3.8099999999999996</v>
      </c>
      <c r="S29" s="1004">
        <v>3.5837109374999998</v>
      </c>
      <c r="T29" s="1004">
        <v>3.6968554687499999</v>
      </c>
      <c r="U29" s="1004">
        <v>3.6119970703124999</v>
      </c>
      <c r="V29" s="1004">
        <v>3.5470000000000002</v>
      </c>
      <c r="W29" s="1004">
        <v>3.57949853515625</v>
      </c>
      <c r="X29" s="1004">
        <v>3.5632492675781249</v>
      </c>
      <c r="Y29" s="1004">
        <v>3.5713739013671875</v>
      </c>
      <c r="Z29" s="1004">
        <v>3.6756408691406248</v>
      </c>
      <c r="AA29" s="1004">
        <v>3.5790000000000002</v>
      </c>
      <c r="AB29" s="1004">
        <v>3.6273204345703123</v>
      </c>
      <c r="AC29" s="26" t="s">
        <v>245</v>
      </c>
      <c r="AD29" s="913">
        <f t="shared" si="25"/>
        <v>12.159602690508022</v>
      </c>
      <c r="AE29" s="271">
        <f t="shared" si="25"/>
        <v>12.120656588447654</v>
      </c>
      <c r="AF29" s="271">
        <f t="shared" si="25"/>
        <v>11.981132075471697</v>
      </c>
      <c r="AG29" s="271">
        <f t="shared" si="25"/>
        <v>12.066366792929292</v>
      </c>
      <c r="AH29" s="271">
        <f t="shared" si="25"/>
        <v>12.041874491042345</v>
      </c>
      <c r="AI29" s="271">
        <f t="shared" si="25"/>
        <v>12.039990234374999</v>
      </c>
      <c r="AJ29" s="271">
        <f t="shared" si="25"/>
        <v>12.44561403508772</v>
      </c>
      <c r="AK29" s="271">
        <f t="shared" si="25"/>
        <v>12.258556627247431</v>
      </c>
      <c r="AL29" s="271">
        <f t="shared" si="25"/>
        <v>12.329582240754757</v>
      </c>
      <c r="AM29" s="271">
        <f t="shared" si="18"/>
        <v>12.272762547653564</v>
      </c>
      <c r="AN29" s="271">
        <f t="shared" si="19"/>
        <v>12.01189826516544</v>
      </c>
      <c r="AO29" s="271">
        <f t="shared" si="20"/>
        <v>12.256849315068495</v>
      </c>
      <c r="AP29" s="271">
        <f t="shared" si="21"/>
        <v>12.131506470134823</v>
      </c>
      <c r="AQ29" s="26" t="s">
        <v>245</v>
      </c>
      <c r="AR29" s="915">
        <f t="shared" si="14"/>
        <v>4854</v>
      </c>
      <c r="AS29" s="168">
        <v>413</v>
      </c>
      <c r="AT29" s="168">
        <v>405</v>
      </c>
      <c r="AU29" s="168">
        <v>409</v>
      </c>
      <c r="AV29" s="168">
        <v>407</v>
      </c>
      <c r="AW29" s="168">
        <v>408</v>
      </c>
      <c r="AX29" s="168">
        <v>396</v>
      </c>
      <c r="AY29" s="168">
        <v>402</v>
      </c>
      <c r="AZ29" s="168">
        <v>399</v>
      </c>
      <c r="BA29" s="168">
        <v>401</v>
      </c>
      <c r="BB29" s="168">
        <v>407</v>
      </c>
      <c r="BC29" s="168">
        <v>402</v>
      </c>
      <c r="BD29" s="168">
        <v>405</v>
      </c>
      <c r="BE29" s="26" t="s">
        <v>245</v>
      </c>
      <c r="BF29" s="911">
        <f t="shared" si="15"/>
        <v>195.08803124999997</v>
      </c>
      <c r="BG29" s="270">
        <v>16.77225</v>
      </c>
      <c r="BH29" s="270">
        <v>16.576499999999999</v>
      </c>
      <c r="BI29" s="270">
        <v>16.674374999999998</v>
      </c>
      <c r="BJ29" s="270">
        <v>16.625437499999997</v>
      </c>
      <c r="BK29" s="270">
        <v>16.662140624999999</v>
      </c>
      <c r="BL29" s="270">
        <v>15.336</v>
      </c>
      <c r="BM29" s="270">
        <v>15.999070312499999</v>
      </c>
      <c r="BN29" s="270">
        <v>15.66753515625</v>
      </c>
      <c r="BO29" s="270">
        <v>15.833302734375</v>
      </c>
      <c r="BP29" s="270">
        <v>16.634613281249997</v>
      </c>
      <c r="BQ29" s="270">
        <v>15.993</v>
      </c>
      <c r="BR29" s="270">
        <v>16.313806640625</v>
      </c>
      <c r="BS29" s="26" t="s">
        <v>245</v>
      </c>
      <c r="BT29" s="920">
        <f t="shared" si="22"/>
        <v>40.191188967861549</v>
      </c>
      <c r="BU29" s="269">
        <f t="shared" si="22"/>
        <v>40.610774818401936</v>
      </c>
      <c r="BV29" s="269">
        <f t="shared" si="22"/>
        <v>40.92962962962963</v>
      </c>
      <c r="BW29" s="269">
        <f t="shared" si="22"/>
        <v>40.768643031784841</v>
      </c>
      <c r="BX29" s="269">
        <f t="shared" si="22"/>
        <v>40.848740786240775</v>
      </c>
      <c r="BY29" s="269">
        <f t="shared" si="22"/>
        <v>40.83857996323529</v>
      </c>
      <c r="BZ29" s="269">
        <f t="shared" si="22"/>
        <v>38.727272727272727</v>
      </c>
      <c r="CA29" s="269">
        <f t="shared" si="22"/>
        <v>39.798682369402982</v>
      </c>
      <c r="CB29" s="269">
        <f t="shared" si="22"/>
        <v>39.26700540413534</v>
      </c>
      <c r="CC29" s="269">
        <f t="shared" si="22"/>
        <v>39.484545472256855</v>
      </c>
      <c r="CD29" s="269">
        <f t="shared" si="22"/>
        <v>40.87128570331695</v>
      </c>
      <c r="CE29" s="269">
        <f t="shared" si="22"/>
        <v>39.78358208955224</v>
      </c>
      <c r="CF29" s="269">
        <f t="shared" si="22"/>
        <v>40.281004050925922</v>
      </c>
      <c r="CG29" s="26" t="s">
        <v>245</v>
      </c>
      <c r="CH29" s="911">
        <f t="shared" si="16"/>
        <v>6795</v>
      </c>
      <c r="CI29" s="270">
        <v>537</v>
      </c>
      <c r="CJ29" s="270">
        <v>635</v>
      </c>
      <c r="CK29" s="270">
        <v>586</v>
      </c>
      <c r="CL29" s="270">
        <v>610</v>
      </c>
      <c r="CM29" s="270">
        <v>592</v>
      </c>
      <c r="CN29" s="270">
        <v>501</v>
      </c>
      <c r="CO29" s="270">
        <v>547</v>
      </c>
      <c r="CP29" s="270">
        <v>524</v>
      </c>
      <c r="CQ29" s="270">
        <v>535</v>
      </c>
      <c r="CR29" s="270">
        <v>606</v>
      </c>
      <c r="CS29" s="270">
        <v>546</v>
      </c>
      <c r="CT29" s="270">
        <v>576</v>
      </c>
      <c r="CU29" s="26" t="s">
        <v>245</v>
      </c>
      <c r="CV29" s="911">
        <f t="shared" si="17"/>
        <v>776.24636914062501</v>
      </c>
      <c r="CW29" s="270">
        <v>60.745078124999999</v>
      </c>
      <c r="CX29" s="270">
        <v>72.777500000000003</v>
      </c>
      <c r="CY29" s="270">
        <v>66.761289062499998</v>
      </c>
      <c r="CZ29" s="270">
        <v>69.769394531250001</v>
      </c>
      <c r="DA29" s="270">
        <v>67.513315429687495</v>
      </c>
      <c r="DB29" s="270">
        <v>57.457999999999998</v>
      </c>
      <c r="DC29" s="270">
        <v>62.485657714843747</v>
      </c>
      <c r="DD29" s="270">
        <v>59.971828857421869</v>
      </c>
      <c r="DE29" s="270">
        <v>61.228743286132811</v>
      </c>
      <c r="DF29" s="270">
        <v>69.205374755859381</v>
      </c>
      <c r="DG29" s="270">
        <v>62.484999999999999</v>
      </c>
      <c r="DH29" s="270">
        <v>65.84518737792969</v>
      </c>
      <c r="DI29" s="26" t="s">
        <v>245</v>
      </c>
      <c r="DJ29" s="920">
        <f t="shared" si="26"/>
        <v>114.23787625321928</v>
      </c>
      <c r="DK29" s="269">
        <f t="shared" si="26"/>
        <v>113.11932611731844</v>
      </c>
      <c r="DL29" s="269">
        <f t="shared" si="26"/>
        <v>114.61023622047244</v>
      </c>
      <c r="DM29" s="269">
        <f t="shared" si="26"/>
        <v>113.92711444112626</v>
      </c>
      <c r="DN29" s="269">
        <f t="shared" si="26"/>
        <v>114.37605660860656</v>
      </c>
      <c r="DO29" s="269">
        <f t="shared" si="26"/>
        <v>114.0427625501478</v>
      </c>
      <c r="DP29" s="269">
        <f t="shared" si="26"/>
        <v>114.68662674650699</v>
      </c>
      <c r="DQ29" s="269">
        <f t="shared" si="26"/>
        <v>114.23337790647851</v>
      </c>
      <c r="DR29" s="269">
        <f t="shared" si="23"/>
        <v>114.45005507141579</v>
      </c>
      <c r="DS29" s="269">
        <f t="shared" si="23"/>
        <v>114.44624913295851</v>
      </c>
      <c r="DT29" s="269">
        <f t="shared" si="23"/>
        <v>114.20028837600559</v>
      </c>
      <c r="DU29" s="269">
        <f t="shared" si="23"/>
        <v>114.44139194139194</v>
      </c>
      <c r="DV29" s="269">
        <f t="shared" si="23"/>
        <v>114.31456142001682</v>
      </c>
    </row>
    <row r="30" spans="1:126" ht="15.95" customHeight="1" x14ac:dyDescent="0.15">
      <c r="A30" s="26" t="s">
        <v>246</v>
      </c>
      <c r="B30" s="911">
        <f t="shared" si="12"/>
        <v>3875</v>
      </c>
      <c r="C30" s="270">
        <v>306</v>
      </c>
      <c r="D30" s="270">
        <v>338</v>
      </c>
      <c r="E30" s="270">
        <v>322</v>
      </c>
      <c r="F30" s="270">
        <v>330</v>
      </c>
      <c r="G30" s="270">
        <v>324</v>
      </c>
      <c r="H30" s="270">
        <v>319</v>
      </c>
      <c r="I30" s="270">
        <v>321</v>
      </c>
      <c r="J30" s="270">
        <v>320</v>
      </c>
      <c r="K30" s="270">
        <v>321</v>
      </c>
      <c r="L30" s="270">
        <v>328</v>
      </c>
      <c r="M30" s="270">
        <v>321</v>
      </c>
      <c r="N30" s="270">
        <v>325</v>
      </c>
      <c r="O30" s="1006" t="s">
        <v>246</v>
      </c>
      <c r="P30" s="1005">
        <f t="shared" si="13"/>
        <v>48.770936523437499</v>
      </c>
      <c r="Q30" s="1004">
        <v>3.8899296875</v>
      </c>
      <c r="R30" s="1004">
        <v>4.2101249999999997</v>
      </c>
      <c r="S30" s="1004">
        <v>4.0500273437500001</v>
      </c>
      <c r="T30" s="1004">
        <v>4.1300761718750003</v>
      </c>
      <c r="U30" s="1004">
        <v>4.0700395507812503</v>
      </c>
      <c r="V30" s="1004">
        <v>4.03125</v>
      </c>
      <c r="W30" s="1004">
        <v>4.0506447753906247</v>
      </c>
      <c r="X30" s="1004">
        <v>4.0409473876953124</v>
      </c>
      <c r="Y30" s="1004">
        <v>4.045796081542969</v>
      </c>
      <c r="Z30" s="1004">
        <v>4.1150670166015626</v>
      </c>
      <c r="AA30" s="1004">
        <v>4.0529999999999999</v>
      </c>
      <c r="AB30" s="1004">
        <v>4.0840335083007808</v>
      </c>
      <c r="AC30" s="26" t="s">
        <v>246</v>
      </c>
      <c r="AD30" s="913">
        <f t="shared" si="25"/>
        <v>12.586048135080645</v>
      </c>
      <c r="AE30" s="271">
        <f t="shared" si="25"/>
        <v>12.71218852124183</v>
      </c>
      <c r="AF30" s="271">
        <f t="shared" si="25"/>
        <v>12.455991124260354</v>
      </c>
      <c r="AG30" s="271">
        <f t="shared" si="25"/>
        <v>12.577724670031056</v>
      </c>
      <c r="AH30" s="271">
        <f t="shared" si="25"/>
        <v>12.515382339015153</v>
      </c>
      <c r="AI30" s="271">
        <f t="shared" si="25"/>
        <v>12.56185046537423</v>
      </c>
      <c r="AJ30" s="271">
        <f t="shared" si="25"/>
        <v>12.637147335423197</v>
      </c>
      <c r="AK30" s="271">
        <f t="shared" si="25"/>
        <v>12.618831075983255</v>
      </c>
      <c r="AL30" s="271">
        <f t="shared" si="25"/>
        <v>12.62796058654785</v>
      </c>
      <c r="AM30" s="271">
        <f t="shared" si="18"/>
        <v>12.603726110725759</v>
      </c>
      <c r="AN30" s="271">
        <f t="shared" si="19"/>
        <v>12.545936026224277</v>
      </c>
      <c r="AO30" s="271">
        <f t="shared" si="20"/>
        <v>12.626168224299066</v>
      </c>
      <c r="AP30" s="271">
        <f t="shared" si="21"/>
        <v>12.566256948617786</v>
      </c>
      <c r="AQ30" s="26" t="s">
        <v>246</v>
      </c>
      <c r="AR30" s="915">
        <f t="shared" si="14"/>
        <v>6160</v>
      </c>
      <c r="AS30" s="168">
        <v>513</v>
      </c>
      <c r="AT30" s="168">
        <v>525</v>
      </c>
      <c r="AU30" s="168">
        <v>519</v>
      </c>
      <c r="AV30" s="168">
        <v>522</v>
      </c>
      <c r="AW30" s="168">
        <v>520</v>
      </c>
      <c r="AX30" s="168">
        <v>498</v>
      </c>
      <c r="AY30" s="168">
        <v>509</v>
      </c>
      <c r="AZ30" s="168">
        <v>504</v>
      </c>
      <c r="BA30" s="168">
        <v>506</v>
      </c>
      <c r="BB30" s="168">
        <v>521</v>
      </c>
      <c r="BC30" s="168">
        <v>508</v>
      </c>
      <c r="BD30" s="168">
        <v>515</v>
      </c>
      <c r="BE30" s="26" t="s">
        <v>246</v>
      </c>
      <c r="BF30" s="911">
        <f t="shared" si="15"/>
        <v>259.11399999999998</v>
      </c>
      <c r="BG30" s="270">
        <v>21.524999999999999</v>
      </c>
      <c r="BH30" s="270">
        <v>22.05</v>
      </c>
      <c r="BI30" s="270">
        <v>21.787500000000001</v>
      </c>
      <c r="BJ30" s="270">
        <v>21.918750000000003</v>
      </c>
      <c r="BK30" s="270">
        <v>21.820312500000004</v>
      </c>
      <c r="BL30" s="270">
        <v>21.036999999999999</v>
      </c>
      <c r="BM30" s="270">
        <v>21.428656250000003</v>
      </c>
      <c r="BN30" s="270">
        <v>21.232828125000001</v>
      </c>
      <c r="BO30" s="270">
        <v>21.3307421875</v>
      </c>
      <c r="BP30" s="270">
        <v>21.894140625000002</v>
      </c>
      <c r="BQ30" s="270">
        <v>21.428000000000001</v>
      </c>
      <c r="BR30" s="270">
        <v>21.661070312500001</v>
      </c>
      <c r="BS30" s="26" t="s">
        <v>246</v>
      </c>
      <c r="BT30" s="920">
        <f t="shared" si="22"/>
        <v>42.063961038961033</v>
      </c>
      <c r="BU30" s="269">
        <f t="shared" si="22"/>
        <v>41.959064327485379</v>
      </c>
      <c r="BV30" s="269">
        <f t="shared" si="22"/>
        <v>42</v>
      </c>
      <c r="BW30" s="269">
        <f t="shared" si="22"/>
        <v>41.979768786127174</v>
      </c>
      <c r="BX30" s="269">
        <f t="shared" si="22"/>
        <v>41.989942528735639</v>
      </c>
      <c r="BY30" s="269">
        <f t="shared" si="22"/>
        <v>41.962139423076927</v>
      </c>
      <c r="BZ30" s="269">
        <f t="shared" si="22"/>
        <v>42.242971887550198</v>
      </c>
      <c r="CA30" s="269">
        <f t="shared" si="22"/>
        <v>42.099521119842841</v>
      </c>
      <c r="CB30" s="269">
        <f t="shared" si="22"/>
        <v>42.128627232142861</v>
      </c>
      <c r="CC30" s="269">
        <f t="shared" si="22"/>
        <v>42.155616971343875</v>
      </c>
      <c r="CD30" s="269">
        <f t="shared" si="22"/>
        <v>42.023302543186183</v>
      </c>
      <c r="CE30" s="269">
        <f t="shared" si="22"/>
        <v>42.181102362204726</v>
      </c>
      <c r="CF30" s="269">
        <f t="shared" si="22"/>
        <v>42.060330703883501</v>
      </c>
      <c r="CG30" s="26" t="s">
        <v>246</v>
      </c>
      <c r="CH30" s="911">
        <f t="shared" si="16"/>
        <v>8258</v>
      </c>
      <c r="CI30" s="270">
        <v>624</v>
      </c>
      <c r="CJ30" s="270">
        <v>770</v>
      </c>
      <c r="CK30" s="270">
        <v>697</v>
      </c>
      <c r="CL30" s="270">
        <v>734</v>
      </c>
      <c r="CM30" s="270">
        <v>706</v>
      </c>
      <c r="CN30" s="270">
        <v>638</v>
      </c>
      <c r="CO30" s="270">
        <v>672</v>
      </c>
      <c r="CP30" s="270">
        <v>655</v>
      </c>
      <c r="CQ30" s="270">
        <v>664</v>
      </c>
      <c r="CR30" s="270">
        <v>727</v>
      </c>
      <c r="CS30" s="270">
        <v>672</v>
      </c>
      <c r="CT30" s="270">
        <v>699</v>
      </c>
      <c r="CU30" s="26" t="s">
        <v>246</v>
      </c>
      <c r="CV30" s="911">
        <f t="shared" si="17"/>
        <v>948.73761523437508</v>
      </c>
      <c r="CW30" s="270">
        <v>72.066796874999994</v>
      </c>
      <c r="CX30" s="270">
        <v>89.451250000000002</v>
      </c>
      <c r="CY30" s="270">
        <v>80.759023437499991</v>
      </c>
      <c r="CZ30" s="270">
        <v>85.105136718750003</v>
      </c>
      <c r="DA30" s="270">
        <v>81.845551757812501</v>
      </c>
      <c r="DB30" s="270">
        <v>71.617999999999995</v>
      </c>
      <c r="DC30" s="270">
        <v>76.731775878906248</v>
      </c>
      <c r="DD30" s="270">
        <v>74.174887939453129</v>
      </c>
      <c r="DE30" s="270">
        <v>75.453331909179695</v>
      </c>
      <c r="DF30" s="270">
        <v>84.290240478515628</v>
      </c>
      <c r="DG30" s="270">
        <v>76.730999999999995</v>
      </c>
      <c r="DH30" s="270">
        <v>80.510620239257804</v>
      </c>
      <c r="DI30" s="26" t="s">
        <v>246</v>
      </c>
      <c r="DJ30" s="920">
        <f t="shared" si="26"/>
        <v>114.88709315020284</v>
      </c>
      <c r="DK30" s="269">
        <f t="shared" si="26"/>
        <v>115.49166165865384</v>
      </c>
      <c r="DL30" s="269">
        <f t="shared" si="26"/>
        <v>116.17045454545455</v>
      </c>
      <c r="DM30" s="269">
        <f t="shared" si="26"/>
        <v>115.86660464490673</v>
      </c>
      <c r="DN30" s="269">
        <f t="shared" si="26"/>
        <v>115.9470527503406</v>
      </c>
      <c r="DO30" s="269">
        <f t="shared" si="26"/>
        <v>115.92854356630666</v>
      </c>
      <c r="DP30" s="269">
        <f t="shared" si="26"/>
        <v>112.2539184952978</v>
      </c>
      <c r="DQ30" s="269">
        <f t="shared" si="26"/>
        <v>114.18419029599144</v>
      </c>
      <c r="DR30" s="269">
        <f t="shared" si="23"/>
        <v>113.24410372435592</v>
      </c>
      <c r="DS30" s="269">
        <f t="shared" si="23"/>
        <v>113.63453600780075</v>
      </c>
      <c r="DT30" s="269">
        <f t="shared" si="23"/>
        <v>115.94255911762811</v>
      </c>
      <c r="DU30" s="269">
        <f t="shared" si="23"/>
        <v>114.18303571428571</v>
      </c>
      <c r="DV30" s="269">
        <f t="shared" si="23"/>
        <v>115.17971421925294</v>
      </c>
    </row>
    <row r="31" spans="1:126" ht="15.95" customHeight="1" x14ac:dyDescent="0.15">
      <c r="A31" s="26" t="s">
        <v>247</v>
      </c>
      <c r="B31" s="911">
        <f t="shared" si="12"/>
        <v>7595</v>
      </c>
      <c r="C31" s="270">
        <v>545</v>
      </c>
      <c r="D31" s="270">
        <v>605</v>
      </c>
      <c r="E31" s="270">
        <v>635</v>
      </c>
      <c r="F31" s="270">
        <v>650</v>
      </c>
      <c r="G31" s="270">
        <v>645</v>
      </c>
      <c r="H31" s="270">
        <v>640</v>
      </c>
      <c r="I31" s="270">
        <v>650</v>
      </c>
      <c r="J31" s="270">
        <v>650</v>
      </c>
      <c r="K31" s="270">
        <v>655</v>
      </c>
      <c r="L31" s="270">
        <v>655</v>
      </c>
      <c r="M31" s="270">
        <v>640</v>
      </c>
      <c r="N31" s="270">
        <v>625</v>
      </c>
      <c r="O31" s="1006" t="s">
        <v>247</v>
      </c>
      <c r="P31" s="1005">
        <f t="shared" si="13"/>
        <v>127.67000000000002</v>
      </c>
      <c r="Q31" s="1004">
        <v>9.18</v>
      </c>
      <c r="R31" s="1004">
        <v>10.16</v>
      </c>
      <c r="S31" s="1004">
        <v>10.66</v>
      </c>
      <c r="T31" s="1004">
        <v>10.92</v>
      </c>
      <c r="U31" s="1004">
        <v>10.84</v>
      </c>
      <c r="V31" s="1004">
        <v>10.76</v>
      </c>
      <c r="W31" s="1004">
        <v>10.93</v>
      </c>
      <c r="X31" s="1004">
        <v>10.93</v>
      </c>
      <c r="Y31" s="1004">
        <v>11.01</v>
      </c>
      <c r="Z31" s="1004">
        <v>11.01</v>
      </c>
      <c r="AA31" s="1004">
        <v>10.76</v>
      </c>
      <c r="AB31" s="1004">
        <v>10.51</v>
      </c>
      <c r="AC31" s="26" t="s">
        <v>247</v>
      </c>
      <c r="AD31" s="913">
        <f t="shared" si="25"/>
        <v>16.809743252139569</v>
      </c>
      <c r="AE31" s="271">
        <f t="shared" si="25"/>
        <v>16.844036697247706</v>
      </c>
      <c r="AF31" s="271">
        <f t="shared" si="25"/>
        <v>16.793388429752067</v>
      </c>
      <c r="AG31" s="271">
        <f t="shared" si="25"/>
        <v>16.787401574803148</v>
      </c>
      <c r="AH31" s="271">
        <f t="shared" si="25"/>
        <v>16.8</v>
      </c>
      <c r="AI31" s="271">
        <f t="shared" si="25"/>
        <v>16.806201550387595</v>
      </c>
      <c r="AJ31" s="271">
        <f t="shared" si="25"/>
        <v>16.8125</v>
      </c>
      <c r="AK31" s="271">
        <f t="shared" si="25"/>
        <v>16.815384615384612</v>
      </c>
      <c r="AL31" s="271">
        <f t="shared" si="25"/>
        <v>16.815384615384612</v>
      </c>
      <c r="AM31" s="271">
        <f t="shared" si="18"/>
        <v>16.809160305343511</v>
      </c>
      <c r="AN31" s="271">
        <f t="shared" si="19"/>
        <v>16.809160305343511</v>
      </c>
      <c r="AO31" s="271">
        <f t="shared" si="20"/>
        <v>16.8125</v>
      </c>
      <c r="AP31" s="271">
        <f t="shared" si="21"/>
        <v>16.816000000000003</v>
      </c>
      <c r="AQ31" s="26" t="s">
        <v>247</v>
      </c>
      <c r="AR31" s="916" t="s">
        <v>311</v>
      </c>
      <c r="AS31" s="170">
        <v>0</v>
      </c>
      <c r="AT31" s="170">
        <v>0</v>
      </c>
      <c r="AU31" s="170">
        <v>0</v>
      </c>
      <c r="AV31" s="170">
        <v>0</v>
      </c>
      <c r="AW31" s="170">
        <v>0</v>
      </c>
      <c r="AX31" s="170">
        <v>0</v>
      </c>
      <c r="AY31" s="170">
        <v>0</v>
      </c>
      <c r="AZ31" s="170">
        <v>0</v>
      </c>
      <c r="BA31" s="170">
        <v>0</v>
      </c>
      <c r="BB31" s="170">
        <v>0</v>
      </c>
      <c r="BC31" s="170">
        <v>0</v>
      </c>
      <c r="BD31" s="170">
        <v>0</v>
      </c>
      <c r="BE31" s="26" t="s">
        <v>247</v>
      </c>
      <c r="BF31" s="918" t="s">
        <v>73</v>
      </c>
      <c r="BG31" s="273">
        <v>0</v>
      </c>
      <c r="BH31" s="273">
        <v>0</v>
      </c>
      <c r="BI31" s="273">
        <v>0</v>
      </c>
      <c r="BJ31" s="273">
        <v>0</v>
      </c>
      <c r="BK31" s="273">
        <v>0</v>
      </c>
      <c r="BL31" s="273">
        <v>0</v>
      </c>
      <c r="BM31" s="273">
        <v>0</v>
      </c>
      <c r="BN31" s="273">
        <v>0</v>
      </c>
      <c r="BO31" s="273">
        <v>0</v>
      </c>
      <c r="BP31" s="273">
        <v>0</v>
      </c>
      <c r="BQ31" s="273">
        <v>0</v>
      </c>
      <c r="BR31" s="273">
        <v>0</v>
      </c>
      <c r="BS31" s="26" t="s">
        <v>247</v>
      </c>
      <c r="BT31" s="913" t="s">
        <v>48</v>
      </c>
      <c r="BU31" s="271" t="s">
        <v>48</v>
      </c>
      <c r="BV31" s="271" t="s">
        <v>48</v>
      </c>
      <c r="BW31" s="271" t="s">
        <v>48</v>
      </c>
      <c r="BX31" s="271" t="s">
        <v>48</v>
      </c>
      <c r="BY31" s="271" t="s">
        <v>48</v>
      </c>
      <c r="BZ31" s="271" t="s">
        <v>48</v>
      </c>
      <c r="CA31" s="271" t="s">
        <v>48</v>
      </c>
      <c r="CB31" s="271" t="s">
        <v>48</v>
      </c>
      <c r="CC31" s="271" t="s">
        <v>48</v>
      </c>
      <c r="CD31" s="271" t="s">
        <v>48</v>
      </c>
      <c r="CE31" s="271" t="s">
        <v>48</v>
      </c>
      <c r="CF31" s="271" t="s">
        <v>48</v>
      </c>
      <c r="CG31" s="26" t="s">
        <v>247</v>
      </c>
      <c r="CH31" s="911">
        <f t="shared" si="16"/>
        <v>81447</v>
      </c>
      <c r="CI31" s="270">
        <v>6275</v>
      </c>
      <c r="CJ31" s="270">
        <v>6618</v>
      </c>
      <c r="CK31" s="270">
        <v>6883</v>
      </c>
      <c r="CL31" s="270">
        <v>6886</v>
      </c>
      <c r="CM31" s="270">
        <v>7042</v>
      </c>
      <c r="CN31" s="270">
        <v>7014</v>
      </c>
      <c r="CO31" s="270">
        <v>6816</v>
      </c>
      <c r="CP31" s="270">
        <v>6812</v>
      </c>
      <c r="CQ31" s="270">
        <v>6777</v>
      </c>
      <c r="CR31" s="270">
        <v>6790</v>
      </c>
      <c r="CS31" s="270">
        <v>6719</v>
      </c>
      <c r="CT31" s="270">
        <v>6815</v>
      </c>
      <c r="CU31" s="26" t="s">
        <v>247</v>
      </c>
      <c r="CV31" s="911">
        <f t="shared" si="17"/>
        <v>14388.142</v>
      </c>
      <c r="CW31" s="270">
        <v>1103.6199999999999</v>
      </c>
      <c r="CX31" s="270">
        <v>1170.277</v>
      </c>
      <c r="CY31" s="270">
        <v>1215.9390000000001</v>
      </c>
      <c r="CZ31" s="270">
        <v>1217.3579999999999</v>
      </c>
      <c r="DA31" s="270">
        <v>1240.2070000000001</v>
      </c>
      <c r="DB31" s="270">
        <v>1249.3340000000001</v>
      </c>
      <c r="DC31" s="270">
        <v>1205.6289999999999</v>
      </c>
      <c r="DD31" s="270">
        <v>1202.7729999999999</v>
      </c>
      <c r="DE31" s="270">
        <v>1195.626</v>
      </c>
      <c r="DF31" s="270">
        <v>1199.422</v>
      </c>
      <c r="DG31" s="270">
        <v>1186.585</v>
      </c>
      <c r="DH31" s="270">
        <v>1201.3720000000001</v>
      </c>
      <c r="DI31" s="26" t="s">
        <v>247</v>
      </c>
      <c r="DJ31" s="920">
        <f t="shared" si="26"/>
        <v>176.6565005463676</v>
      </c>
      <c r="DK31" s="269">
        <f t="shared" si="26"/>
        <v>175.87569721115537</v>
      </c>
      <c r="DL31" s="269">
        <f t="shared" si="26"/>
        <v>176.83242671501964</v>
      </c>
      <c r="DM31" s="269">
        <f t="shared" si="26"/>
        <v>176.65828853697516</v>
      </c>
      <c r="DN31" s="269">
        <f t="shared" si="26"/>
        <v>176.78739471391228</v>
      </c>
      <c r="DO31" s="269">
        <f t="shared" si="26"/>
        <v>176.11573416643</v>
      </c>
      <c r="DP31" s="269">
        <f t="shared" si="26"/>
        <v>178.12004562303966</v>
      </c>
      <c r="DQ31" s="269">
        <f t="shared" si="26"/>
        <v>176.88218896713613</v>
      </c>
      <c r="DR31" s="269">
        <f t="shared" si="23"/>
        <v>176.56679389312976</v>
      </c>
      <c r="DS31" s="269">
        <f t="shared" si="23"/>
        <v>176.4240814519699</v>
      </c>
      <c r="DT31" s="269">
        <f t="shared" si="23"/>
        <v>176.64536082474228</v>
      </c>
      <c r="DU31" s="269">
        <f t="shared" si="23"/>
        <v>176.60142878404525</v>
      </c>
      <c r="DV31" s="269">
        <f t="shared" si="23"/>
        <v>176.283492296405</v>
      </c>
    </row>
    <row r="32" spans="1:126" ht="15.95" customHeight="1" x14ac:dyDescent="0.15">
      <c r="A32" s="26" t="s">
        <v>248</v>
      </c>
      <c r="B32" s="911">
        <f t="shared" si="12"/>
        <v>20398</v>
      </c>
      <c r="C32" s="270">
        <v>1540</v>
      </c>
      <c r="D32" s="270">
        <v>1500</v>
      </c>
      <c r="E32" s="270">
        <v>1419</v>
      </c>
      <c r="F32" s="270">
        <v>1588</v>
      </c>
      <c r="G32" s="270">
        <v>1804</v>
      </c>
      <c r="H32" s="270">
        <v>1875</v>
      </c>
      <c r="I32" s="270">
        <v>1840</v>
      </c>
      <c r="J32" s="270">
        <v>1857</v>
      </c>
      <c r="K32" s="270">
        <v>1848</v>
      </c>
      <c r="L32" s="270">
        <v>1578</v>
      </c>
      <c r="M32" s="270">
        <v>1840</v>
      </c>
      <c r="N32" s="270">
        <v>1709</v>
      </c>
      <c r="O32" s="1006" t="s">
        <v>248</v>
      </c>
      <c r="P32" s="1005">
        <f t="shared" si="13"/>
        <v>273.15737499999994</v>
      </c>
      <c r="Q32" s="1004">
        <v>20.12</v>
      </c>
      <c r="R32" s="1004">
        <v>18.510000000000002</v>
      </c>
      <c r="S32" s="1004">
        <v>19.265000000000001</v>
      </c>
      <c r="T32" s="1004">
        <v>21.57</v>
      </c>
      <c r="U32" s="1004">
        <v>24.116</v>
      </c>
      <c r="V32" s="1004">
        <v>25.671999999999997</v>
      </c>
      <c r="W32" s="1004">
        <v>24.893999999999998</v>
      </c>
      <c r="X32" s="1004">
        <v>25.282999999999998</v>
      </c>
      <c r="Y32" s="1004">
        <v>25.088499999999996</v>
      </c>
      <c r="Z32" s="1004">
        <v>20.865250000000003</v>
      </c>
      <c r="AA32" s="1004">
        <v>24.893999999999995</v>
      </c>
      <c r="AB32" s="1004">
        <v>22.879624999999997</v>
      </c>
      <c r="AC32" s="26" t="s">
        <v>248</v>
      </c>
      <c r="AD32" s="913">
        <f t="shared" si="25"/>
        <v>13.391380282380624</v>
      </c>
      <c r="AE32" s="271">
        <f t="shared" si="25"/>
        <v>13.064935064935066</v>
      </c>
      <c r="AF32" s="271">
        <f t="shared" si="25"/>
        <v>12.34</v>
      </c>
      <c r="AG32" s="271">
        <f t="shared" si="25"/>
        <v>13.57646229739253</v>
      </c>
      <c r="AH32" s="271">
        <f t="shared" si="25"/>
        <v>13.583123425692696</v>
      </c>
      <c r="AI32" s="271">
        <f t="shared" si="25"/>
        <v>13.368070953436806</v>
      </c>
      <c r="AJ32" s="271">
        <f t="shared" si="25"/>
        <v>13.691733333333332</v>
      </c>
      <c r="AK32" s="271">
        <f t="shared" si="25"/>
        <v>13.529347826086957</v>
      </c>
      <c r="AL32" s="271">
        <f t="shared" si="25"/>
        <v>13.614970382337102</v>
      </c>
      <c r="AM32" s="271">
        <f t="shared" si="18"/>
        <v>13.576028138528137</v>
      </c>
      <c r="AN32" s="271">
        <f t="shared" si="19"/>
        <v>13.222591888466416</v>
      </c>
      <c r="AO32" s="271">
        <f t="shared" si="20"/>
        <v>13.529347826086953</v>
      </c>
      <c r="AP32" s="271">
        <f t="shared" si="21"/>
        <v>13.387726740784082</v>
      </c>
      <c r="AQ32" s="26" t="s">
        <v>248</v>
      </c>
      <c r="AR32" s="915">
        <f t="shared" si="14"/>
        <v>3259</v>
      </c>
      <c r="AS32" s="168">
        <v>334</v>
      </c>
      <c r="AT32" s="168">
        <v>338</v>
      </c>
      <c r="AU32" s="168">
        <v>326</v>
      </c>
      <c r="AV32" s="168">
        <v>312</v>
      </c>
      <c r="AW32" s="168">
        <v>242</v>
      </c>
      <c r="AX32" s="168">
        <v>219</v>
      </c>
      <c r="AY32" s="168">
        <v>231</v>
      </c>
      <c r="AZ32" s="168">
        <v>225</v>
      </c>
      <c r="BA32" s="168">
        <v>228</v>
      </c>
      <c r="BB32" s="168">
        <v>305</v>
      </c>
      <c r="BC32" s="168">
        <v>231</v>
      </c>
      <c r="BD32" s="168">
        <v>268</v>
      </c>
      <c r="BE32" s="26" t="s">
        <v>248</v>
      </c>
      <c r="BF32" s="911">
        <f t="shared" si="15"/>
        <v>119.89187499999998</v>
      </c>
      <c r="BG32" s="270">
        <v>12.08</v>
      </c>
      <c r="BH32" s="270">
        <v>12.33</v>
      </c>
      <c r="BI32" s="270">
        <v>11.85</v>
      </c>
      <c r="BJ32" s="270">
        <v>11.22</v>
      </c>
      <c r="BK32" s="270">
        <v>8.81</v>
      </c>
      <c r="BL32" s="270">
        <v>8.4149999999999991</v>
      </c>
      <c r="BM32" s="270">
        <v>8.6125000000000007</v>
      </c>
      <c r="BN32" s="270">
        <v>8.5137499999999999</v>
      </c>
      <c r="BO32" s="270">
        <v>8.5631249999999994</v>
      </c>
      <c r="BP32" s="270">
        <v>11.0525</v>
      </c>
      <c r="BQ32" s="270">
        <v>8.6125000000000007</v>
      </c>
      <c r="BR32" s="270">
        <v>9.8324999999999996</v>
      </c>
      <c r="BS32" s="26" t="s">
        <v>248</v>
      </c>
      <c r="BT32" s="920">
        <f t="shared" si="22"/>
        <v>36.787933415158022</v>
      </c>
      <c r="BU32" s="269">
        <f t="shared" si="22"/>
        <v>36.167664670658681</v>
      </c>
      <c r="BV32" s="269">
        <f t="shared" si="22"/>
        <v>36.479289940828401</v>
      </c>
      <c r="BW32" s="269">
        <f t="shared" si="22"/>
        <v>36.349693251533743</v>
      </c>
      <c r="BX32" s="269">
        <f t="shared" si="22"/>
        <v>35.96153846153846</v>
      </c>
      <c r="BY32" s="269">
        <f t="shared" si="22"/>
        <v>36.404958677685947</v>
      </c>
      <c r="BZ32" s="269">
        <f t="shared" si="22"/>
        <v>38.42465753424657</v>
      </c>
      <c r="CA32" s="269">
        <f t="shared" si="22"/>
        <v>37.283549783549788</v>
      </c>
      <c r="CB32" s="269">
        <f t="shared" si="22"/>
        <v>37.838888888888889</v>
      </c>
      <c r="CC32" s="269">
        <f t="shared" si="22"/>
        <v>37.557565789473685</v>
      </c>
      <c r="CD32" s="269">
        <f t="shared" si="22"/>
        <v>36.237704918032783</v>
      </c>
      <c r="CE32" s="269">
        <f t="shared" si="22"/>
        <v>37.283549783549788</v>
      </c>
      <c r="CF32" s="269">
        <f t="shared" si="22"/>
        <v>36.68843283582089</v>
      </c>
      <c r="CG32" s="26" t="s">
        <v>248</v>
      </c>
      <c r="CH32" s="911">
        <f t="shared" si="16"/>
        <v>34212</v>
      </c>
      <c r="CI32" s="270">
        <v>2714</v>
      </c>
      <c r="CJ32" s="270">
        <v>2790</v>
      </c>
      <c r="CK32" s="270">
        <v>2911</v>
      </c>
      <c r="CL32" s="270">
        <v>2901</v>
      </c>
      <c r="CM32" s="270">
        <v>2738</v>
      </c>
      <c r="CN32" s="270">
        <v>2971</v>
      </c>
      <c r="CO32" s="270">
        <v>2855</v>
      </c>
      <c r="CP32" s="270">
        <v>2913</v>
      </c>
      <c r="CQ32" s="270">
        <v>2884</v>
      </c>
      <c r="CR32" s="270">
        <v>2835</v>
      </c>
      <c r="CS32" s="270">
        <v>2855</v>
      </c>
      <c r="CT32" s="270">
        <v>2845</v>
      </c>
      <c r="CU32" s="26" t="s">
        <v>248</v>
      </c>
      <c r="CV32" s="911">
        <f t="shared" si="17"/>
        <v>4626.5249999999996</v>
      </c>
      <c r="CW32" s="270">
        <v>376.59500000000003</v>
      </c>
      <c r="CX32" s="270">
        <v>365.99</v>
      </c>
      <c r="CY32" s="270">
        <v>367.91</v>
      </c>
      <c r="CZ32" s="270">
        <v>383.83</v>
      </c>
      <c r="DA32" s="270">
        <v>377.16500000000002</v>
      </c>
      <c r="DB32" s="270">
        <v>410.28</v>
      </c>
      <c r="DC32" s="270">
        <v>393.72249999999997</v>
      </c>
      <c r="DD32" s="270">
        <v>402.00124999999997</v>
      </c>
      <c r="DE32" s="270">
        <v>397.86187499999994</v>
      </c>
      <c r="DF32" s="270">
        <v>373.72375</v>
      </c>
      <c r="DG32" s="270">
        <v>393.72250000000003</v>
      </c>
      <c r="DH32" s="270">
        <v>383.72312499999998</v>
      </c>
      <c r="DI32" s="26" t="s">
        <v>248</v>
      </c>
      <c r="DJ32" s="920">
        <f t="shared" si="26"/>
        <v>135.23105927744649</v>
      </c>
      <c r="DK32" s="269">
        <f t="shared" si="26"/>
        <v>138.76013264554166</v>
      </c>
      <c r="DL32" s="269">
        <f t="shared" si="26"/>
        <v>131.17921146953404</v>
      </c>
      <c r="DM32" s="269">
        <f t="shared" si="26"/>
        <v>126.38612160769497</v>
      </c>
      <c r="DN32" s="269">
        <f t="shared" si="26"/>
        <v>132.30954843157531</v>
      </c>
      <c r="DO32" s="269">
        <f t="shared" si="26"/>
        <v>137.75200876552231</v>
      </c>
      <c r="DP32" s="269">
        <f t="shared" si="26"/>
        <v>138.09491753618309</v>
      </c>
      <c r="DQ32" s="269">
        <f t="shared" si="26"/>
        <v>137.90630472854639</v>
      </c>
      <c r="DR32" s="269">
        <f t="shared" si="23"/>
        <v>138.00248884311705</v>
      </c>
      <c r="DS32" s="269">
        <f t="shared" si="23"/>
        <v>137.95488037447987</v>
      </c>
      <c r="DT32" s="269">
        <f t="shared" si="23"/>
        <v>131.82495590828924</v>
      </c>
      <c r="DU32" s="269">
        <f t="shared" si="23"/>
        <v>137.90630472854642</v>
      </c>
      <c r="DV32" s="269">
        <f t="shared" si="23"/>
        <v>134.87631810193321</v>
      </c>
    </row>
    <row r="33" spans="1:127" ht="15.95" customHeight="1" x14ac:dyDescent="0.15">
      <c r="A33" s="26" t="s">
        <v>249</v>
      </c>
      <c r="B33" s="911">
        <f t="shared" si="12"/>
        <v>2504</v>
      </c>
      <c r="C33" s="270">
        <v>227</v>
      </c>
      <c r="D33" s="270">
        <v>202</v>
      </c>
      <c r="E33" s="270">
        <v>201</v>
      </c>
      <c r="F33" s="270">
        <v>182</v>
      </c>
      <c r="G33" s="270">
        <v>177</v>
      </c>
      <c r="H33" s="270">
        <v>183</v>
      </c>
      <c r="I33" s="270">
        <v>201</v>
      </c>
      <c r="J33" s="270">
        <v>214</v>
      </c>
      <c r="K33" s="270">
        <v>199</v>
      </c>
      <c r="L33" s="270">
        <v>210</v>
      </c>
      <c r="M33" s="270">
        <v>200</v>
      </c>
      <c r="N33" s="270">
        <v>308</v>
      </c>
      <c r="O33" s="1006" t="s">
        <v>249</v>
      </c>
      <c r="P33" s="1005">
        <f t="shared" si="13"/>
        <v>43.037249999999993</v>
      </c>
      <c r="Q33" s="1004">
        <v>3.6745000000000001</v>
      </c>
      <c r="R33" s="1004">
        <v>3.4977499999999999</v>
      </c>
      <c r="S33" s="1004">
        <v>3.32</v>
      </c>
      <c r="T33" s="1004">
        <v>2.8860000000000001</v>
      </c>
      <c r="U33" s="1004">
        <v>2.8959999999999999</v>
      </c>
      <c r="V33" s="1004">
        <v>3.0609999999999999</v>
      </c>
      <c r="W33" s="1004">
        <v>3.3580000000000001</v>
      </c>
      <c r="X33" s="1004">
        <v>3.8620000000000001</v>
      </c>
      <c r="Y33" s="1004">
        <v>3.3479999999999999</v>
      </c>
      <c r="Z33" s="1004">
        <v>3.794</v>
      </c>
      <c r="AA33" s="1004">
        <v>3.855</v>
      </c>
      <c r="AB33" s="1004">
        <v>5.4850000000000003</v>
      </c>
      <c r="AC33" s="26" t="s">
        <v>249</v>
      </c>
      <c r="AD33" s="913">
        <f t="shared" si="25"/>
        <v>17.187400159744406</v>
      </c>
      <c r="AE33" s="271">
        <f t="shared" si="25"/>
        <v>16.187224669603527</v>
      </c>
      <c r="AF33" s="271">
        <f t="shared" si="25"/>
        <v>17.315594059405939</v>
      </c>
      <c r="AG33" s="271">
        <f t="shared" si="25"/>
        <v>16.517412935323385</v>
      </c>
      <c r="AH33" s="271">
        <f t="shared" si="25"/>
        <v>15.857142857142858</v>
      </c>
      <c r="AI33" s="271">
        <f t="shared" si="25"/>
        <v>16.361581920903955</v>
      </c>
      <c r="AJ33" s="271">
        <f t="shared" si="25"/>
        <v>16.72677595628415</v>
      </c>
      <c r="AK33" s="271">
        <f t="shared" si="25"/>
        <v>16.706467661691544</v>
      </c>
      <c r="AL33" s="271">
        <f t="shared" si="25"/>
        <v>18.046728971962615</v>
      </c>
      <c r="AM33" s="271">
        <f t="shared" si="18"/>
        <v>16.824120603015075</v>
      </c>
      <c r="AN33" s="271">
        <f t="shared" si="19"/>
        <v>18.06666666666667</v>
      </c>
      <c r="AO33" s="271">
        <f t="shared" si="20"/>
        <v>19.275000000000002</v>
      </c>
      <c r="AP33" s="271">
        <f t="shared" si="21"/>
        <v>17.808441558441558</v>
      </c>
      <c r="AQ33" s="26" t="s">
        <v>249</v>
      </c>
      <c r="AR33" s="915">
        <f t="shared" si="14"/>
        <v>78725</v>
      </c>
      <c r="AS33" s="168">
        <v>6196</v>
      </c>
      <c r="AT33" s="168">
        <v>6315</v>
      </c>
      <c r="AU33" s="168">
        <v>6850</v>
      </c>
      <c r="AV33" s="168">
        <v>5242</v>
      </c>
      <c r="AW33" s="168">
        <v>6090</v>
      </c>
      <c r="AX33" s="168">
        <v>6373</v>
      </c>
      <c r="AY33" s="168">
        <v>6414</v>
      </c>
      <c r="AZ33" s="168">
        <v>6436</v>
      </c>
      <c r="BA33" s="168">
        <v>5989</v>
      </c>
      <c r="BB33" s="168">
        <v>6780</v>
      </c>
      <c r="BC33" s="168">
        <v>7285</v>
      </c>
      <c r="BD33" s="168">
        <v>8755</v>
      </c>
      <c r="BE33" s="26" t="s">
        <v>249</v>
      </c>
      <c r="BF33" s="911">
        <f t="shared" si="15"/>
        <v>5017.8589899999997</v>
      </c>
      <c r="BG33" s="270">
        <v>391.71451999999999</v>
      </c>
      <c r="BH33" s="270">
        <v>394.45845999999995</v>
      </c>
      <c r="BI33" s="270">
        <v>435.15678000000003</v>
      </c>
      <c r="BJ33" s="270">
        <v>326.6515</v>
      </c>
      <c r="BK33" s="270">
        <v>383.77145000000002</v>
      </c>
      <c r="BL33" s="270">
        <v>376.26600000000002</v>
      </c>
      <c r="BM33" s="270">
        <v>411.47715000000005</v>
      </c>
      <c r="BN33" s="270">
        <v>425.78313000000003</v>
      </c>
      <c r="BO33" s="270">
        <v>390.94620000000003</v>
      </c>
      <c r="BP33" s="270">
        <v>426.28179999999998</v>
      </c>
      <c r="BQ33" s="270">
        <v>484.08825000000002</v>
      </c>
      <c r="BR33" s="270">
        <v>571.26374999999996</v>
      </c>
      <c r="BS33" s="26" t="s">
        <v>249</v>
      </c>
      <c r="BT33" s="920">
        <f t="shared" si="22"/>
        <v>63.739078945697038</v>
      </c>
      <c r="BU33" s="269">
        <f t="shared" si="22"/>
        <v>63.220548741123302</v>
      </c>
      <c r="BV33" s="269">
        <f t="shared" si="22"/>
        <v>62.46373079968329</v>
      </c>
      <c r="BW33" s="269">
        <f t="shared" si="22"/>
        <v>63.526537226277377</v>
      </c>
      <c r="BX33" s="269">
        <f t="shared" si="22"/>
        <v>62.314288439526898</v>
      </c>
      <c r="BY33" s="269">
        <f t="shared" si="22"/>
        <v>63.016658456486049</v>
      </c>
      <c r="BZ33" s="269">
        <f t="shared" si="22"/>
        <v>59.040640200847328</v>
      </c>
      <c r="CA33" s="269">
        <f t="shared" si="22"/>
        <v>64.152970065481767</v>
      </c>
      <c r="CB33" s="269">
        <f t="shared" si="22"/>
        <v>66.156483840894964</v>
      </c>
      <c r="CC33" s="269">
        <f t="shared" si="22"/>
        <v>65.277375187844385</v>
      </c>
      <c r="CD33" s="269">
        <f t="shared" si="22"/>
        <v>62.873421828908555</v>
      </c>
      <c r="CE33" s="269">
        <f t="shared" si="22"/>
        <v>66.45</v>
      </c>
      <c r="CF33" s="269">
        <f t="shared" si="22"/>
        <v>65.249999999999986</v>
      </c>
      <c r="CG33" s="26" t="s">
        <v>249</v>
      </c>
      <c r="CH33" s="911">
        <f t="shared" si="16"/>
        <v>25980</v>
      </c>
      <c r="CI33" s="270">
        <v>2068</v>
      </c>
      <c r="CJ33" s="270">
        <v>2017</v>
      </c>
      <c r="CK33" s="270">
        <v>2311</v>
      </c>
      <c r="CL33" s="270">
        <v>2108</v>
      </c>
      <c r="CM33" s="270">
        <v>2002</v>
      </c>
      <c r="CN33" s="270">
        <v>2130</v>
      </c>
      <c r="CO33" s="270">
        <v>2357</v>
      </c>
      <c r="CP33" s="270">
        <v>2238</v>
      </c>
      <c r="CQ33" s="270">
        <v>2228</v>
      </c>
      <c r="CR33" s="270">
        <v>2411</v>
      </c>
      <c r="CS33" s="270">
        <v>1755</v>
      </c>
      <c r="CT33" s="270">
        <v>2355</v>
      </c>
      <c r="CU33" s="26" t="s">
        <v>249</v>
      </c>
      <c r="CV33" s="911">
        <f t="shared" si="17"/>
        <v>3646.4605299999998</v>
      </c>
      <c r="CW33" s="270">
        <v>310.07751999999999</v>
      </c>
      <c r="CX33" s="270">
        <v>300.50905</v>
      </c>
      <c r="CY33" s="270">
        <v>328.85917000000001</v>
      </c>
      <c r="CZ33" s="270">
        <v>291.98882000000003</v>
      </c>
      <c r="DA33" s="270">
        <v>326.0564</v>
      </c>
      <c r="DB33" s="270">
        <v>290.4384</v>
      </c>
      <c r="DC33" s="270">
        <v>324.31554999999997</v>
      </c>
      <c r="DD33" s="270">
        <v>306.74117999999999</v>
      </c>
      <c r="DE33" s="270">
        <v>296.70866999999998</v>
      </c>
      <c r="DF33" s="270">
        <v>310.56457</v>
      </c>
      <c r="DG33" s="270">
        <v>238.75075000000001</v>
      </c>
      <c r="DH33" s="270">
        <v>321.45044999999999</v>
      </c>
      <c r="DI33" s="26" t="s">
        <v>249</v>
      </c>
      <c r="DJ33" s="920">
        <f t="shared" si="26"/>
        <v>140.35644842186295</v>
      </c>
      <c r="DK33" s="269">
        <f t="shared" si="26"/>
        <v>149.94077369439071</v>
      </c>
      <c r="DL33" s="269">
        <f t="shared" si="26"/>
        <v>148.98812592959843</v>
      </c>
      <c r="DM33" s="269">
        <f t="shared" si="26"/>
        <v>142.30167459974038</v>
      </c>
      <c r="DN33" s="269">
        <f t="shared" si="26"/>
        <v>138.51462049335865</v>
      </c>
      <c r="DO33" s="269">
        <f t="shared" si="26"/>
        <v>162.86533466533467</v>
      </c>
      <c r="DP33" s="269">
        <f t="shared" si="26"/>
        <v>136.35605633802817</v>
      </c>
      <c r="DQ33" s="269">
        <f t="shared" si="26"/>
        <v>137.59675434874842</v>
      </c>
      <c r="DR33" s="269">
        <f t="shared" si="23"/>
        <v>137.0604021447721</v>
      </c>
      <c r="DS33" s="269">
        <f t="shared" si="23"/>
        <v>133.17265260323157</v>
      </c>
      <c r="DT33" s="269">
        <f t="shared" si="23"/>
        <v>128.81151804230609</v>
      </c>
      <c r="DU33" s="269">
        <f t="shared" si="23"/>
        <v>136.0403133903134</v>
      </c>
      <c r="DV33" s="269">
        <f t="shared" si="23"/>
        <v>136.49700636942674</v>
      </c>
    </row>
    <row r="34" spans="1:127" ht="15.95" customHeight="1" x14ac:dyDescent="0.15">
      <c r="A34" s="26" t="s">
        <v>250</v>
      </c>
      <c r="B34" s="911">
        <f t="shared" si="12"/>
        <v>109</v>
      </c>
      <c r="C34" s="270">
        <v>5</v>
      </c>
      <c r="D34" s="270">
        <v>11</v>
      </c>
      <c r="E34" s="270">
        <v>11</v>
      </c>
      <c r="F34" s="270">
        <v>7</v>
      </c>
      <c r="G34" s="270">
        <v>10</v>
      </c>
      <c r="H34" s="270">
        <v>13</v>
      </c>
      <c r="I34" s="270">
        <v>5</v>
      </c>
      <c r="J34" s="270">
        <v>17</v>
      </c>
      <c r="K34" s="270">
        <v>13</v>
      </c>
      <c r="L34" s="270">
        <v>4</v>
      </c>
      <c r="M34" s="270">
        <v>6</v>
      </c>
      <c r="N34" s="270">
        <v>7</v>
      </c>
      <c r="O34" s="1006" t="s">
        <v>250</v>
      </c>
      <c r="P34" s="1005">
        <f t="shared" si="13"/>
        <v>1.768</v>
      </c>
      <c r="Q34" s="1004">
        <v>0.09</v>
      </c>
      <c r="R34" s="1004">
        <v>0.22</v>
      </c>
      <c r="S34" s="1004">
        <v>0.22</v>
      </c>
      <c r="T34" s="1004">
        <v>8.4000000000000005E-2</v>
      </c>
      <c r="U34" s="1004">
        <v>0.22</v>
      </c>
      <c r="V34" s="1004">
        <v>0.19500000000000001</v>
      </c>
      <c r="W34" s="1004">
        <v>7.4999999999999997E-2</v>
      </c>
      <c r="X34" s="1004">
        <v>0.20399999999999999</v>
      </c>
      <c r="Y34" s="1004">
        <v>0.19500000000000001</v>
      </c>
      <c r="Z34" s="1004">
        <v>7.0000000000000007E-2</v>
      </c>
      <c r="AA34" s="1004">
        <v>0.09</v>
      </c>
      <c r="AB34" s="1004">
        <v>0.105</v>
      </c>
      <c r="AC34" s="26" t="s">
        <v>250</v>
      </c>
      <c r="AD34" s="913">
        <f t="shared" si="25"/>
        <v>16.220183486238533</v>
      </c>
      <c r="AE34" s="271">
        <f t="shared" si="25"/>
        <v>18</v>
      </c>
      <c r="AF34" s="271">
        <f t="shared" si="25"/>
        <v>20</v>
      </c>
      <c r="AG34" s="271">
        <f t="shared" si="25"/>
        <v>20</v>
      </c>
      <c r="AH34" s="271">
        <f t="shared" si="25"/>
        <v>12</v>
      </c>
      <c r="AI34" s="271">
        <f t="shared" si="25"/>
        <v>22</v>
      </c>
      <c r="AJ34" s="271">
        <f t="shared" si="25"/>
        <v>15.000000000000002</v>
      </c>
      <c r="AK34" s="271">
        <f t="shared" si="25"/>
        <v>15</v>
      </c>
      <c r="AL34" s="271">
        <f t="shared" si="25"/>
        <v>11.999999999999998</v>
      </c>
      <c r="AM34" s="271">
        <f t="shared" si="18"/>
        <v>15.000000000000002</v>
      </c>
      <c r="AN34" s="271">
        <f t="shared" si="19"/>
        <v>17.5</v>
      </c>
      <c r="AO34" s="271">
        <f t="shared" si="20"/>
        <v>15</v>
      </c>
      <c r="AP34" s="271">
        <f t="shared" si="21"/>
        <v>15</v>
      </c>
      <c r="AQ34" s="26" t="s">
        <v>250</v>
      </c>
      <c r="AR34" s="915">
        <f t="shared" si="14"/>
        <v>23121</v>
      </c>
      <c r="AS34" s="168">
        <v>1698</v>
      </c>
      <c r="AT34" s="168">
        <v>1781</v>
      </c>
      <c r="AU34" s="168">
        <v>2009</v>
      </c>
      <c r="AV34" s="168">
        <v>1629</v>
      </c>
      <c r="AW34" s="168">
        <v>2005</v>
      </c>
      <c r="AX34" s="168">
        <v>1765</v>
      </c>
      <c r="AY34" s="168">
        <v>2110</v>
      </c>
      <c r="AZ34" s="168">
        <v>2081</v>
      </c>
      <c r="BA34" s="168">
        <v>1936</v>
      </c>
      <c r="BB34" s="168">
        <v>1823</v>
      </c>
      <c r="BC34" s="168">
        <v>1652</v>
      </c>
      <c r="BD34" s="168">
        <v>2632</v>
      </c>
      <c r="BE34" s="26" t="s">
        <v>250</v>
      </c>
      <c r="BF34" s="911">
        <f t="shared" si="15"/>
        <v>1830.9559999999999</v>
      </c>
      <c r="BG34" s="270">
        <v>135.68299999999999</v>
      </c>
      <c r="BH34" s="270">
        <v>144.79</v>
      </c>
      <c r="BI34" s="270">
        <v>165.98099999999999</v>
      </c>
      <c r="BJ34" s="270">
        <v>128.43600000000001</v>
      </c>
      <c r="BK34" s="270">
        <v>148.83600000000001</v>
      </c>
      <c r="BL34" s="270">
        <v>140.80099999999999</v>
      </c>
      <c r="BM34" s="270">
        <v>159.20500000000001</v>
      </c>
      <c r="BN34" s="270">
        <v>165.75299999999999</v>
      </c>
      <c r="BO34" s="270">
        <v>155.84</v>
      </c>
      <c r="BP34" s="270">
        <v>152.94499999999999</v>
      </c>
      <c r="BQ34" s="270">
        <v>131.97999999999999</v>
      </c>
      <c r="BR34" s="270">
        <v>200.70599999999999</v>
      </c>
      <c r="BS34" s="26" t="s">
        <v>250</v>
      </c>
      <c r="BT34" s="920">
        <f t="shared" si="22"/>
        <v>79.190173435405029</v>
      </c>
      <c r="BU34" s="269">
        <f t="shared" si="22"/>
        <v>79.907538280329803</v>
      </c>
      <c r="BV34" s="269">
        <f t="shared" si="22"/>
        <v>81.297024143739478</v>
      </c>
      <c r="BW34" s="269">
        <f t="shared" si="22"/>
        <v>82.618715778994513</v>
      </c>
      <c r="BX34" s="269">
        <f t="shared" si="22"/>
        <v>78.843462246777165</v>
      </c>
      <c r="BY34" s="269">
        <f t="shared" si="22"/>
        <v>74.23241895261846</v>
      </c>
      <c r="BZ34" s="269">
        <f t="shared" si="22"/>
        <v>79.773937677053823</v>
      </c>
      <c r="CA34" s="269">
        <f t="shared" si="22"/>
        <v>75.452606635071092</v>
      </c>
      <c r="CB34" s="269">
        <f t="shared" si="22"/>
        <v>79.650648726573749</v>
      </c>
      <c r="CC34" s="269">
        <f t="shared" si="22"/>
        <v>80.495867768595048</v>
      </c>
      <c r="CD34" s="269">
        <f t="shared" si="22"/>
        <v>83.897421832144815</v>
      </c>
      <c r="CE34" s="269">
        <f t="shared" si="22"/>
        <v>79.891041162227609</v>
      </c>
      <c r="CF34" s="269">
        <f t="shared" si="22"/>
        <v>76.256079027355625</v>
      </c>
      <c r="CG34" s="26" t="s">
        <v>250</v>
      </c>
      <c r="CH34" s="911">
        <f t="shared" si="16"/>
        <v>10955</v>
      </c>
      <c r="CI34" s="270">
        <v>973</v>
      </c>
      <c r="CJ34" s="270">
        <v>890</v>
      </c>
      <c r="CK34" s="270">
        <v>1040</v>
      </c>
      <c r="CL34" s="270">
        <v>764</v>
      </c>
      <c r="CM34" s="270">
        <v>984</v>
      </c>
      <c r="CN34" s="270">
        <v>920</v>
      </c>
      <c r="CO34" s="270">
        <v>902</v>
      </c>
      <c r="CP34" s="270">
        <v>928</v>
      </c>
      <c r="CQ34" s="270">
        <v>893</v>
      </c>
      <c r="CR34" s="270">
        <v>892</v>
      </c>
      <c r="CS34" s="270">
        <v>903</v>
      </c>
      <c r="CT34" s="270">
        <v>866</v>
      </c>
      <c r="CU34" s="26" t="s">
        <v>250</v>
      </c>
      <c r="CV34" s="911">
        <f t="shared" si="17"/>
        <v>1795.3309999999999</v>
      </c>
      <c r="CW34" s="270">
        <v>167.71799999999999</v>
      </c>
      <c r="CX34" s="270">
        <v>145.6</v>
      </c>
      <c r="CY34" s="270">
        <v>157.54499999999999</v>
      </c>
      <c r="CZ34" s="270">
        <v>125.16200000000001</v>
      </c>
      <c r="DA34" s="270">
        <v>148.58500000000001</v>
      </c>
      <c r="DB34" s="270">
        <v>157.45699999999999</v>
      </c>
      <c r="DC34" s="270">
        <v>147.6</v>
      </c>
      <c r="DD34" s="270">
        <v>150.41999999999999</v>
      </c>
      <c r="DE34" s="270">
        <v>153.61500000000001</v>
      </c>
      <c r="DF34" s="270">
        <v>150.6</v>
      </c>
      <c r="DG34" s="270">
        <v>152.94999999999999</v>
      </c>
      <c r="DH34" s="270">
        <v>138.07900000000001</v>
      </c>
      <c r="DI34" s="26" t="s">
        <v>250</v>
      </c>
      <c r="DJ34" s="920">
        <f t="shared" si="26"/>
        <v>163.88233683249655</v>
      </c>
      <c r="DK34" s="269">
        <f t="shared" si="26"/>
        <v>172.37204522096607</v>
      </c>
      <c r="DL34" s="269">
        <f t="shared" si="26"/>
        <v>163.59550561797752</v>
      </c>
      <c r="DM34" s="269">
        <f t="shared" si="26"/>
        <v>151.48557692307691</v>
      </c>
      <c r="DN34" s="269">
        <f t="shared" si="26"/>
        <v>163.82460732984293</v>
      </c>
      <c r="DO34" s="269">
        <f t="shared" si="26"/>
        <v>151.0010162601626</v>
      </c>
      <c r="DP34" s="269">
        <f t="shared" si="26"/>
        <v>171.14891304347827</v>
      </c>
      <c r="DQ34" s="269">
        <f t="shared" si="26"/>
        <v>163.63636363636363</v>
      </c>
      <c r="DR34" s="269">
        <f t="shared" si="23"/>
        <v>162.0905172413793</v>
      </c>
      <c r="DS34" s="269">
        <f t="shared" si="23"/>
        <v>172.02127659574469</v>
      </c>
      <c r="DT34" s="269">
        <f t="shared" si="23"/>
        <v>168.83408071748877</v>
      </c>
      <c r="DU34" s="269">
        <f t="shared" si="23"/>
        <v>169.37984496124031</v>
      </c>
      <c r="DV34" s="269">
        <f t="shared" si="23"/>
        <v>159.44457274826789</v>
      </c>
    </row>
    <row r="35" spans="1:127" ht="15.95" customHeight="1" x14ac:dyDescent="0.15">
      <c r="A35" s="26" t="s">
        <v>251</v>
      </c>
      <c r="B35" s="911">
        <f t="shared" si="12"/>
        <v>0</v>
      </c>
      <c r="C35" s="270">
        <v>0</v>
      </c>
      <c r="D35" s="270">
        <v>0</v>
      </c>
      <c r="E35" s="270">
        <v>0</v>
      </c>
      <c r="F35" s="270">
        <v>0</v>
      </c>
      <c r="G35" s="270">
        <v>0</v>
      </c>
      <c r="H35" s="270">
        <v>0</v>
      </c>
      <c r="I35" s="270">
        <v>0</v>
      </c>
      <c r="J35" s="270">
        <v>0</v>
      </c>
      <c r="K35" s="270">
        <v>0</v>
      </c>
      <c r="L35" s="270">
        <v>0</v>
      </c>
      <c r="M35" s="270">
        <v>0</v>
      </c>
      <c r="N35" s="270">
        <v>0</v>
      </c>
      <c r="O35" s="1006" t="s">
        <v>251</v>
      </c>
      <c r="P35" s="1005">
        <f t="shared" si="13"/>
        <v>0</v>
      </c>
      <c r="Q35" s="1004">
        <v>0</v>
      </c>
      <c r="R35" s="1004">
        <v>0</v>
      </c>
      <c r="S35" s="1004">
        <v>0</v>
      </c>
      <c r="T35" s="1004">
        <v>0</v>
      </c>
      <c r="U35" s="1004">
        <v>0</v>
      </c>
      <c r="V35" s="1004">
        <v>0</v>
      </c>
      <c r="W35" s="1004">
        <v>0</v>
      </c>
      <c r="X35" s="1004">
        <v>0</v>
      </c>
      <c r="Y35" s="1004">
        <v>0</v>
      </c>
      <c r="Z35" s="1004">
        <v>0</v>
      </c>
      <c r="AA35" s="1004">
        <v>0</v>
      </c>
      <c r="AB35" s="1004">
        <v>0</v>
      </c>
      <c r="AC35" s="26" t="s">
        <v>251</v>
      </c>
      <c r="AD35" s="913" t="s">
        <v>48</v>
      </c>
      <c r="AE35" s="271" t="s">
        <v>73</v>
      </c>
      <c r="AF35" s="271" t="s">
        <v>73</v>
      </c>
      <c r="AG35" s="271" t="s">
        <v>73</v>
      </c>
      <c r="AH35" s="271" t="s">
        <v>73</v>
      </c>
      <c r="AI35" s="271" t="s">
        <v>73</v>
      </c>
      <c r="AJ35" s="271" t="s">
        <v>73</v>
      </c>
      <c r="AK35" s="271" t="s">
        <v>73</v>
      </c>
      <c r="AL35" s="271" t="s">
        <v>73</v>
      </c>
      <c r="AM35" s="271" t="s">
        <v>73</v>
      </c>
      <c r="AN35" s="271" t="s">
        <v>73</v>
      </c>
      <c r="AO35" s="271" t="s">
        <v>73</v>
      </c>
      <c r="AP35" s="271" t="s">
        <v>73</v>
      </c>
      <c r="AQ35" s="26" t="s">
        <v>251</v>
      </c>
      <c r="AR35" s="915">
        <f t="shared" si="14"/>
        <v>7182</v>
      </c>
      <c r="AS35" s="168">
        <v>971</v>
      </c>
      <c r="AT35" s="168">
        <v>964</v>
      </c>
      <c r="AU35" s="168">
        <v>980</v>
      </c>
      <c r="AV35" s="168">
        <v>833</v>
      </c>
      <c r="AW35" s="168">
        <v>277</v>
      </c>
      <c r="AX35" s="168">
        <v>345</v>
      </c>
      <c r="AY35" s="168">
        <v>410</v>
      </c>
      <c r="AZ35" s="168">
        <v>721</v>
      </c>
      <c r="BA35" s="168">
        <v>281</v>
      </c>
      <c r="BB35" s="168">
        <v>387</v>
      </c>
      <c r="BC35" s="168">
        <v>316</v>
      </c>
      <c r="BD35" s="168">
        <v>697</v>
      </c>
      <c r="BE35" s="26" t="s">
        <v>251</v>
      </c>
      <c r="BF35" s="911">
        <f t="shared" si="15"/>
        <v>481.90606999999994</v>
      </c>
      <c r="BG35" s="270">
        <v>62.352599999999995</v>
      </c>
      <c r="BH35" s="270">
        <v>61.782659999999993</v>
      </c>
      <c r="BI35" s="270">
        <v>63.466749999999998</v>
      </c>
      <c r="BJ35" s="270">
        <v>64.744</v>
      </c>
      <c r="BK35" s="270">
        <v>18.744010000000003</v>
      </c>
      <c r="BL35" s="270">
        <v>21.4741</v>
      </c>
      <c r="BM35" s="270">
        <v>27.673539999999999</v>
      </c>
      <c r="BN35" s="270">
        <v>49.215699999999998</v>
      </c>
      <c r="BO35" s="270">
        <v>17.322749999999999</v>
      </c>
      <c r="BP35" s="270">
        <v>26.257000000000001</v>
      </c>
      <c r="BQ35" s="270">
        <v>20.387</v>
      </c>
      <c r="BR35" s="270">
        <v>48.485959999999999</v>
      </c>
      <c r="BS35" s="26" t="s">
        <v>251</v>
      </c>
      <c r="BT35" s="920">
        <f t="shared" si="22"/>
        <v>67.099146477304359</v>
      </c>
      <c r="BU35" s="269">
        <f t="shared" si="22"/>
        <v>64.214830072090621</v>
      </c>
      <c r="BV35" s="269">
        <f t="shared" si="22"/>
        <v>64.089896265560171</v>
      </c>
      <c r="BW35" s="269">
        <f t="shared" si="22"/>
        <v>64.761989795918367</v>
      </c>
      <c r="BX35" s="269">
        <f t="shared" si="22"/>
        <v>77.723889555822325</v>
      </c>
      <c r="BY35" s="269">
        <f t="shared" si="22"/>
        <v>67.667906137184119</v>
      </c>
      <c r="BZ35" s="269">
        <f t="shared" si="22"/>
        <v>62.243768115942032</v>
      </c>
      <c r="CA35" s="269">
        <f t="shared" si="22"/>
        <v>67.496439024390241</v>
      </c>
      <c r="CB35" s="269">
        <f t="shared" si="22"/>
        <v>68.26033287101248</v>
      </c>
      <c r="CC35" s="269">
        <f t="shared" si="22"/>
        <v>61.646797153024906</v>
      </c>
      <c r="CD35" s="269">
        <f t="shared" si="22"/>
        <v>67.847545219638249</v>
      </c>
      <c r="CE35" s="269">
        <f t="shared" si="22"/>
        <v>64.51582278481014</v>
      </c>
      <c r="CF35" s="269">
        <f t="shared" si="22"/>
        <v>69.563787661406025</v>
      </c>
      <c r="CG35" s="26" t="s">
        <v>251</v>
      </c>
      <c r="CH35" s="911">
        <f t="shared" si="16"/>
        <v>7738</v>
      </c>
      <c r="CI35" s="270">
        <v>674</v>
      </c>
      <c r="CJ35" s="270">
        <v>712</v>
      </c>
      <c r="CK35" s="270">
        <v>808</v>
      </c>
      <c r="CL35" s="270">
        <v>820</v>
      </c>
      <c r="CM35" s="270">
        <v>576</v>
      </c>
      <c r="CN35" s="270">
        <v>599</v>
      </c>
      <c r="CO35" s="270">
        <v>673</v>
      </c>
      <c r="CP35" s="270">
        <v>747</v>
      </c>
      <c r="CQ35" s="270">
        <v>539</v>
      </c>
      <c r="CR35" s="270">
        <v>494</v>
      </c>
      <c r="CS35" s="270">
        <v>599</v>
      </c>
      <c r="CT35" s="270">
        <v>497</v>
      </c>
      <c r="CU35" s="26" t="s">
        <v>251</v>
      </c>
      <c r="CV35" s="911">
        <f t="shared" si="17"/>
        <v>1389.5531999999998</v>
      </c>
      <c r="CW35" s="270">
        <v>118.1455</v>
      </c>
      <c r="CX35" s="270">
        <v>132.84195000000003</v>
      </c>
      <c r="CY35" s="270">
        <v>152.7696</v>
      </c>
      <c r="CZ35" s="270">
        <v>155.19570999999999</v>
      </c>
      <c r="DA35" s="270">
        <v>102.81439999999999</v>
      </c>
      <c r="DB35" s="270">
        <v>103.15780000000001</v>
      </c>
      <c r="DC35" s="270">
        <v>115.34723999999999</v>
      </c>
      <c r="DD35" s="270">
        <v>131.67935</v>
      </c>
      <c r="DE35" s="270">
        <v>96.086300000000008</v>
      </c>
      <c r="DF35" s="270">
        <v>86.793499999999995</v>
      </c>
      <c r="DG35" s="270">
        <v>107.1948</v>
      </c>
      <c r="DH35" s="270">
        <v>87.527050000000003</v>
      </c>
      <c r="DI35" s="26" t="s">
        <v>251</v>
      </c>
      <c r="DJ35" s="920">
        <f t="shared" si="26"/>
        <v>179.57523907986558</v>
      </c>
      <c r="DK35" s="269">
        <f t="shared" si="26"/>
        <v>175.290059347181</v>
      </c>
      <c r="DL35" s="269">
        <f t="shared" si="26"/>
        <v>186.57577247191014</v>
      </c>
      <c r="DM35" s="269">
        <f t="shared" si="26"/>
        <v>189.07128712871287</v>
      </c>
      <c r="DN35" s="269">
        <f t="shared" si="26"/>
        <v>189.26306097560973</v>
      </c>
      <c r="DO35" s="269">
        <f t="shared" si="26"/>
        <v>178.49722222222221</v>
      </c>
      <c r="DP35" s="269">
        <f t="shared" si="26"/>
        <v>172.21669449081804</v>
      </c>
      <c r="DQ35" s="269">
        <f t="shared" si="26"/>
        <v>171.39263001485884</v>
      </c>
      <c r="DR35" s="269">
        <f t="shared" si="23"/>
        <v>176.27757697456491</v>
      </c>
      <c r="DS35" s="269">
        <f t="shared" si="23"/>
        <v>178.26771799628943</v>
      </c>
      <c r="DT35" s="269">
        <f t="shared" si="23"/>
        <v>175.69534412955466</v>
      </c>
      <c r="DU35" s="269">
        <f t="shared" si="23"/>
        <v>178.95626043405676</v>
      </c>
      <c r="DV35" s="269">
        <f t="shared" si="23"/>
        <v>176.11076458752515</v>
      </c>
    </row>
    <row r="36" spans="1:127" ht="15.95" customHeight="1" thickBot="1" x14ac:dyDescent="0.2">
      <c r="A36" s="437" t="s">
        <v>252</v>
      </c>
      <c r="B36" s="912">
        <v>0</v>
      </c>
      <c r="C36" s="501">
        <v>0</v>
      </c>
      <c r="D36" s="501">
        <v>0</v>
      </c>
      <c r="E36" s="501">
        <v>0</v>
      </c>
      <c r="F36" s="501">
        <v>0</v>
      </c>
      <c r="G36" s="501">
        <v>0</v>
      </c>
      <c r="H36" s="501">
        <v>0</v>
      </c>
      <c r="I36" s="501">
        <v>0</v>
      </c>
      <c r="J36" s="501">
        <v>0</v>
      </c>
      <c r="K36" s="501">
        <v>0</v>
      </c>
      <c r="L36" s="501">
        <v>0</v>
      </c>
      <c r="M36" s="501">
        <v>0</v>
      </c>
      <c r="N36" s="501">
        <v>0</v>
      </c>
      <c r="O36" s="1007" t="s">
        <v>252</v>
      </c>
      <c r="P36" s="1008">
        <v>0</v>
      </c>
      <c r="Q36" s="1009">
        <v>0</v>
      </c>
      <c r="R36" s="1009">
        <v>0</v>
      </c>
      <c r="S36" s="1009">
        <v>0</v>
      </c>
      <c r="T36" s="1009">
        <v>0</v>
      </c>
      <c r="U36" s="1009">
        <v>0</v>
      </c>
      <c r="V36" s="1009">
        <v>0</v>
      </c>
      <c r="W36" s="1009">
        <v>0</v>
      </c>
      <c r="X36" s="1009">
        <v>0</v>
      </c>
      <c r="Y36" s="1009">
        <v>0</v>
      </c>
      <c r="Z36" s="1009">
        <v>0</v>
      </c>
      <c r="AA36" s="1009">
        <v>0</v>
      </c>
      <c r="AB36" s="1009">
        <v>0</v>
      </c>
      <c r="AC36" s="437" t="s">
        <v>252</v>
      </c>
      <c r="AD36" s="914" t="s">
        <v>48</v>
      </c>
      <c r="AE36" s="502" t="s">
        <v>73</v>
      </c>
      <c r="AF36" s="502" t="s">
        <v>73</v>
      </c>
      <c r="AG36" s="502" t="s">
        <v>73</v>
      </c>
      <c r="AH36" s="502" t="s">
        <v>73</v>
      </c>
      <c r="AI36" s="502" t="s">
        <v>73</v>
      </c>
      <c r="AJ36" s="502" t="s">
        <v>73</v>
      </c>
      <c r="AK36" s="502" t="s">
        <v>73</v>
      </c>
      <c r="AL36" s="502" t="s">
        <v>73</v>
      </c>
      <c r="AM36" s="502" t="s">
        <v>73</v>
      </c>
      <c r="AN36" s="502" t="s">
        <v>73</v>
      </c>
      <c r="AO36" s="502" t="s">
        <v>73</v>
      </c>
      <c r="AP36" s="502" t="s">
        <v>73</v>
      </c>
      <c r="AQ36" s="437" t="s">
        <v>252</v>
      </c>
      <c r="AR36" s="917" t="s">
        <v>311</v>
      </c>
      <c r="AS36" s="425">
        <v>760</v>
      </c>
      <c r="AT36" s="425">
        <v>917</v>
      </c>
      <c r="AU36" s="425">
        <v>1230</v>
      </c>
      <c r="AV36" s="425">
        <v>1429</v>
      </c>
      <c r="AW36" s="425">
        <v>1829</v>
      </c>
      <c r="AX36" s="425">
        <v>1533</v>
      </c>
      <c r="AY36" s="425">
        <v>1323</v>
      </c>
      <c r="AZ36" s="425">
        <v>1201</v>
      </c>
      <c r="BA36" s="425">
        <v>1673</v>
      </c>
      <c r="BB36" s="425">
        <v>1281</v>
      </c>
      <c r="BC36" s="425">
        <v>1371</v>
      </c>
      <c r="BD36" s="425">
        <v>2478</v>
      </c>
      <c r="BE36" s="437" t="s">
        <v>252</v>
      </c>
      <c r="BF36" s="919" t="s">
        <v>73</v>
      </c>
      <c r="BG36" s="501">
        <v>51.3</v>
      </c>
      <c r="BH36" s="501">
        <v>64.150000000000006</v>
      </c>
      <c r="BI36" s="501">
        <v>87.72</v>
      </c>
      <c r="BJ36" s="501">
        <v>96.02</v>
      </c>
      <c r="BK36" s="501">
        <v>125</v>
      </c>
      <c r="BL36" s="501">
        <v>98.11</v>
      </c>
      <c r="BM36" s="501">
        <v>91.32</v>
      </c>
      <c r="BN36" s="501">
        <v>80.400000000000006</v>
      </c>
      <c r="BO36" s="501">
        <v>114.54</v>
      </c>
      <c r="BP36" s="501">
        <v>84.5</v>
      </c>
      <c r="BQ36" s="501">
        <v>89.38</v>
      </c>
      <c r="BR36" s="501">
        <v>158.54</v>
      </c>
      <c r="BS36" s="437" t="s">
        <v>252</v>
      </c>
      <c r="BT36" s="914" t="s">
        <v>73</v>
      </c>
      <c r="BU36" s="502" t="s">
        <v>73</v>
      </c>
      <c r="BV36" s="502" t="s">
        <v>73</v>
      </c>
      <c r="BW36" s="502" t="s">
        <v>73</v>
      </c>
      <c r="BX36" s="502" t="s">
        <v>73</v>
      </c>
      <c r="BY36" s="502" t="s">
        <v>73</v>
      </c>
      <c r="BZ36" s="502" t="s">
        <v>73</v>
      </c>
      <c r="CA36" s="502" t="s">
        <v>73</v>
      </c>
      <c r="CB36" s="502" t="s">
        <v>73</v>
      </c>
      <c r="CC36" s="502" t="s">
        <v>73</v>
      </c>
      <c r="CD36" s="502" t="s">
        <v>73</v>
      </c>
      <c r="CE36" s="502" t="s">
        <v>73</v>
      </c>
      <c r="CF36" s="502" t="s">
        <v>73</v>
      </c>
      <c r="CG36" s="437" t="s">
        <v>252</v>
      </c>
      <c r="CH36" s="921">
        <f t="shared" si="16"/>
        <v>14389</v>
      </c>
      <c r="CI36" s="503">
        <v>752</v>
      </c>
      <c r="CJ36" s="503">
        <v>1085</v>
      </c>
      <c r="CK36" s="503">
        <v>1238</v>
      </c>
      <c r="CL36" s="503">
        <v>1368</v>
      </c>
      <c r="CM36" s="503">
        <v>1300</v>
      </c>
      <c r="CN36" s="503">
        <v>1264</v>
      </c>
      <c r="CO36" s="503">
        <v>1210</v>
      </c>
      <c r="CP36" s="503">
        <v>1327</v>
      </c>
      <c r="CQ36" s="503">
        <v>1338</v>
      </c>
      <c r="CR36" s="503">
        <v>1183</v>
      </c>
      <c r="CS36" s="503">
        <v>1245</v>
      </c>
      <c r="CT36" s="503">
        <v>1079</v>
      </c>
      <c r="CU36" s="437" t="s">
        <v>252</v>
      </c>
      <c r="CV36" s="921">
        <f t="shared" si="17"/>
        <v>2294.96</v>
      </c>
      <c r="CW36" s="503">
        <v>121.21</v>
      </c>
      <c r="CX36" s="503">
        <v>174.14</v>
      </c>
      <c r="CY36" s="503">
        <v>198.92</v>
      </c>
      <c r="CZ36" s="503">
        <v>214.95</v>
      </c>
      <c r="DA36" s="503">
        <v>207.55</v>
      </c>
      <c r="DB36" s="503">
        <v>199.73</v>
      </c>
      <c r="DC36" s="503">
        <v>195.1</v>
      </c>
      <c r="DD36" s="503">
        <v>211.34</v>
      </c>
      <c r="DE36" s="503">
        <v>213.27</v>
      </c>
      <c r="DF36" s="503">
        <v>186.13</v>
      </c>
      <c r="DG36" s="503">
        <v>201.82</v>
      </c>
      <c r="DH36" s="503">
        <v>170.8</v>
      </c>
      <c r="DI36" s="437" t="s">
        <v>252</v>
      </c>
      <c r="DJ36" s="922">
        <f t="shared" si="26"/>
        <v>159.49405796094237</v>
      </c>
      <c r="DK36" s="504">
        <f t="shared" si="26"/>
        <v>161.18351063829786</v>
      </c>
      <c r="DL36" s="504">
        <f t="shared" si="26"/>
        <v>160.49769585253455</v>
      </c>
      <c r="DM36" s="504">
        <f t="shared" si="26"/>
        <v>160.67851373182552</v>
      </c>
      <c r="DN36" s="504">
        <f t="shared" si="26"/>
        <v>157.12719298245614</v>
      </c>
      <c r="DO36" s="504">
        <f t="shared" si="26"/>
        <v>159.65384615384616</v>
      </c>
      <c r="DP36" s="504">
        <f t="shared" si="26"/>
        <v>158.01424050632912</v>
      </c>
      <c r="DQ36" s="504">
        <f t="shared" si="26"/>
        <v>161.2396694214876</v>
      </c>
      <c r="DR36" s="504">
        <f t="shared" si="23"/>
        <v>159.26149208741521</v>
      </c>
      <c r="DS36" s="504">
        <f t="shared" si="23"/>
        <v>159.39461883408075</v>
      </c>
      <c r="DT36" s="504">
        <f t="shared" si="23"/>
        <v>157.33727810650888</v>
      </c>
      <c r="DU36" s="504">
        <f t="shared" si="23"/>
        <v>162.10441767068272</v>
      </c>
      <c r="DV36" s="504">
        <f t="shared" si="23"/>
        <v>158.29471733086191</v>
      </c>
    </row>
    <row r="37" spans="1:127" ht="11.1" customHeight="1" x14ac:dyDescent="0.15">
      <c r="A37" s="468" t="s">
        <v>350</v>
      </c>
      <c r="B37" s="496"/>
      <c r="C37" s="496"/>
      <c r="D37" s="496"/>
      <c r="E37" s="496"/>
      <c r="F37" s="496"/>
      <c r="G37" s="496"/>
      <c r="H37" s="496"/>
      <c r="I37" s="496"/>
      <c r="J37" s="505"/>
      <c r="K37" s="505"/>
      <c r="L37" s="505"/>
      <c r="M37" s="505"/>
      <c r="N37" s="505"/>
      <c r="O37" s="992" t="s">
        <v>350</v>
      </c>
      <c r="P37" s="496"/>
      <c r="Q37" s="496"/>
      <c r="R37" s="496"/>
      <c r="S37" s="496"/>
      <c r="T37" s="496"/>
      <c r="U37" s="496"/>
      <c r="V37" s="496"/>
      <c r="W37" s="496"/>
      <c r="X37" s="1010"/>
      <c r="Y37" s="1010"/>
      <c r="Z37" s="1010"/>
      <c r="AA37" s="1010"/>
      <c r="AB37" s="1010"/>
      <c r="AC37" s="468" t="s">
        <v>350</v>
      </c>
      <c r="AD37" s="496"/>
      <c r="AE37" s="496"/>
      <c r="AF37" s="496"/>
      <c r="AG37" s="496"/>
      <c r="AH37" s="496"/>
      <c r="AI37" s="496"/>
      <c r="AJ37" s="496"/>
      <c r="AK37" s="496"/>
      <c r="AL37" s="507"/>
      <c r="AM37" s="507"/>
      <c r="AN37" s="507"/>
      <c r="AO37" s="507"/>
      <c r="AP37" s="507"/>
      <c r="AQ37" s="468" t="s">
        <v>350</v>
      </c>
      <c r="AR37" s="496"/>
      <c r="AS37" s="496"/>
      <c r="AT37" s="496"/>
      <c r="AU37" s="496"/>
      <c r="AV37" s="496"/>
      <c r="AW37" s="496"/>
      <c r="AX37" s="496"/>
      <c r="AY37" s="496"/>
      <c r="AZ37" s="505"/>
      <c r="BA37" s="505"/>
      <c r="BB37" s="505"/>
      <c r="BC37" s="505"/>
      <c r="BD37" s="505"/>
      <c r="BE37" s="468" t="s">
        <v>350</v>
      </c>
      <c r="BF37" s="496"/>
      <c r="BG37" s="496"/>
      <c r="BH37" s="496"/>
      <c r="BI37" s="496"/>
      <c r="BJ37" s="496"/>
      <c r="BK37" s="496"/>
      <c r="BL37" s="496"/>
      <c r="BM37" s="496"/>
      <c r="BN37" s="506"/>
      <c r="BO37" s="506"/>
      <c r="BP37" s="506"/>
      <c r="BQ37" s="506"/>
      <c r="BR37" s="506"/>
      <c r="BS37" s="468" t="s">
        <v>350</v>
      </c>
      <c r="BT37" s="496"/>
      <c r="BU37" s="496"/>
      <c r="BV37" s="496"/>
      <c r="BW37" s="496"/>
      <c r="BX37" s="496"/>
      <c r="BY37" s="496"/>
      <c r="BZ37" s="496"/>
      <c r="CA37" s="496"/>
      <c r="CB37" s="506"/>
      <c r="CC37" s="506"/>
      <c r="CD37" s="506"/>
      <c r="CE37" s="506"/>
      <c r="CF37" s="506"/>
      <c r="CG37" s="468" t="s">
        <v>350</v>
      </c>
      <c r="CH37" s="496"/>
      <c r="CI37" s="496"/>
      <c r="CJ37" s="496"/>
      <c r="CK37" s="496"/>
      <c r="CL37" s="496"/>
      <c r="CM37" s="496"/>
      <c r="CN37" s="496"/>
      <c r="CO37" s="496"/>
      <c r="CP37" s="505"/>
      <c r="CQ37" s="505"/>
      <c r="CR37" s="505"/>
      <c r="CS37" s="505"/>
      <c r="CT37" s="505"/>
      <c r="CU37" s="468" t="s">
        <v>350</v>
      </c>
      <c r="CV37" s="496"/>
      <c r="CW37" s="496"/>
      <c r="CX37" s="496"/>
      <c r="CY37" s="496"/>
      <c r="CZ37" s="496"/>
      <c r="DA37" s="496"/>
      <c r="DB37" s="496"/>
      <c r="DC37" s="496"/>
      <c r="DD37" s="506"/>
      <c r="DE37" s="506"/>
      <c r="DF37" s="506"/>
      <c r="DG37" s="506"/>
      <c r="DH37" s="506"/>
      <c r="DI37" s="468" t="s">
        <v>350</v>
      </c>
      <c r="DJ37" s="496"/>
      <c r="DK37" s="496"/>
      <c r="DL37" s="496"/>
      <c r="DM37" s="496"/>
      <c r="DN37" s="496"/>
      <c r="DO37" s="496"/>
      <c r="DP37" s="496"/>
      <c r="DQ37" s="496"/>
      <c r="DR37" s="506"/>
      <c r="DS37" s="506"/>
      <c r="DT37" s="506"/>
      <c r="DU37" s="506"/>
      <c r="DV37" s="506"/>
      <c r="DW37" s="27"/>
    </row>
    <row r="38" spans="1:127" ht="9" customHeight="1" x14ac:dyDescent="0.15">
      <c r="A38" s="468" t="s">
        <v>321</v>
      </c>
      <c r="B38" s="496"/>
      <c r="C38" s="496"/>
      <c r="D38" s="496"/>
      <c r="E38" s="496"/>
      <c r="F38" s="496"/>
      <c r="G38" s="496"/>
      <c r="H38" s="496"/>
      <c r="I38" s="496"/>
      <c r="J38" s="505"/>
      <c r="K38" s="505"/>
      <c r="L38" s="508"/>
      <c r="M38" s="505"/>
      <c r="N38" s="505"/>
      <c r="O38" s="992" t="s">
        <v>321</v>
      </c>
      <c r="P38" s="496"/>
      <c r="Q38" s="496"/>
      <c r="R38" s="496"/>
      <c r="S38" s="496"/>
      <c r="T38" s="496"/>
      <c r="U38" s="496"/>
      <c r="V38" s="496"/>
      <c r="W38" s="496"/>
      <c r="X38" s="1011"/>
      <c r="Y38" s="1011"/>
      <c r="Z38" s="1012"/>
      <c r="AA38" s="1011"/>
      <c r="AB38" s="1011"/>
      <c r="AC38" s="468" t="s">
        <v>321</v>
      </c>
      <c r="AD38" s="496"/>
      <c r="AE38" s="496"/>
      <c r="AF38" s="496"/>
      <c r="AG38" s="496"/>
      <c r="AH38" s="496"/>
      <c r="AI38" s="496"/>
      <c r="AJ38" s="496"/>
      <c r="AK38" s="496"/>
      <c r="AL38" s="507"/>
      <c r="AM38" s="507"/>
      <c r="AN38" s="507"/>
      <c r="AO38" s="507"/>
      <c r="AP38" s="507"/>
      <c r="AQ38" s="468" t="s">
        <v>321</v>
      </c>
      <c r="AR38" s="496"/>
      <c r="AS38" s="496"/>
      <c r="AT38" s="496"/>
      <c r="AU38" s="496"/>
      <c r="AV38" s="496"/>
      <c r="AW38" s="496"/>
      <c r="AX38" s="496"/>
      <c r="AY38" s="496"/>
      <c r="AZ38" s="509"/>
      <c r="BA38" s="505"/>
      <c r="BB38" s="508"/>
      <c r="BC38" s="505"/>
      <c r="BD38" s="505"/>
      <c r="BE38" s="468" t="s">
        <v>321</v>
      </c>
      <c r="BF38" s="496"/>
      <c r="BG38" s="496"/>
      <c r="BH38" s="496"/>
      <c r="BI38" s="496"/>
      <c r="BJ38" s="496"/>
      <c r="BK38" s="496"/>
      <c r="BL38" s="496"/>
      <c r="BM38" s="496"/>
      <c r="BN38" s="509"/>
      <c r="BO38" s="505"/>
      <c r="BP38" s="508"/>
      <c r="BQ38" s="505"/>
      <c r="BR38" s="505"/>
      <c r="BS38" s="468" t="s">
        <v>321</v>
      </c>
      <c r="BT38" s="496"/>
      <c r="BU38" s="496"/>
      <c r="BV38" s="496"/>
      <c r="BW38" s="496"/>
      <c r="BX38" s="496"/>
      <c r="BY38" s="496"/>
      <c r="BZ38" s="496"/>
      <c r="CA38" s="496"/>
      <c r="CB38" s="509"/>
      <c r="CC38" s="505"/>
      <c r="CD38" s="508"/>
      <c r="CE38" s="505"/>
      <c r="CF38" s="505"/>
      <c r="CG38" s="468" t="s">
        <v>321</v>
      </c>
      <c r="CH38" s="496"/>
      <c r="CI38" s="496"/>
      <c r="CJ38" s="496"/>
      <c r="CK38" s="496"/>
      <c r="CL38" s="496"/>
      <c r="CM38" s="496"/>
      <c r="CN38" s="496"/>
      <c r="CO38" s="496"/>
      <c r="CP38" s="505"/>
      <c r="CQ38" s="505"/>
      <c r="CR38" s="508"/>
      <c r="CS38" s="505"/>
      <c r="CT38" s="505"/>
      <c r="CU38" s="468" t="s">
        <v>321</v>
      </c>
      <c r="CV38" s="496"/>
      <c r="CW38" s="496"/>
      <c r="CX38" s="496"/>
      <c r="CY38" s="496"/>
      <c r="CZ38" s="496"/>
      <c r="DA38" s="496"/>
      <c r="DB38" s="496"/>
      <c r="DC38" s="496"/>
      <c r="DD38" s="505"/>
      <c r="DE38" s="505"/>
      <c r="DF38" s="508"/>
      <c r="DG38" s="505"/>
      <c r="DH38" s="505"/>
      <c r="DI38" s="468" t="s">
        <v>321</v>
      </c>
      <c r="DJ38" s="496"/>
      <c r="DK38" s="496"/>
      <c r="DL38" s="496"/>
      <c r="DM38" s="496"/>
      <c r="DN38" s="496"/>
      <c r="DO38" s="496"/>
      <c r="DP38" s="496"/>
      <c r="DQ38" s="496"/>
      <c r="DR38" s="505"/>
      <c r="DS38" s="505"/>
      <c r="DT38" s="508"/>
      <c r="DU38" s="505"/>
      <c r="DV38" s="505"/>
      <c r="DW38" s="27"/>
    </row>
    <row r="39" spans="1:127" s="25" customFormat="1" ht="9" customHeight="1" x14ac:dyDescent="0.15">
      <c r="A39" s="470" t="s">
        <v>320</v>
      </c>
      <c r="B39" s="496"/>
      <c r="C39" s="496"/>
      <c r="D39" s="496"/>
      <c r="E39" s="496"/>
      <c r="F39" s="496"/>
      <c r="G39" s="496"/>
      <c r="H39" s="496"/>
      <c r="I39" s="496"/>
      <c r="J39" s="508"/>
      <c r="K39" s="508"/>
      <c r="L39" s="508"/>
      <c r="M39" s="508"/>
      <c r="N39" s="508"/>
      <c r="O39" s="993" t="s">
        <v>320</v>
      </c>
      <c r="P39" s="496"/>
      <c r="Q39" s="496"/>
      <c r="R39" s="496"/>
      <c r="S39" s="496"/>
      <c r="T39" s="496"/>
      <c r="U39" s="496"/>
      <c r="V39" s="496"/>
      <c r="W39" s="496"/>
      <c r="X39" s="1012"/>
      <c r="Y39" s="1012"/>
      <c r="Z39" s="1012"/>
      <c r="AA39" s="1012"/>
      <c r="AB39" s="1012"/>
      <c r="AC39" s="470" t="s">
        <v>320</v>
      </c>
      <c r="AD39" s="496"/>
      <c r="AE39" s="496"/>
      <c r="AF39" s="496"/>
      <c r="AG39" s="496"/>
      <c r="AH39" s="496"/>
      <c r="AI39" s="496"/>
      <c r="AJ39" s="496"/>
      <c r="AK39" s="496"/>
      <c r="AL39" s="510"/>
      <c r="AM39" s="510"/>
      <c r="AN39" s="510"/>
      <c r="AO39" s="510"/>
      <c r="AP39" s="510"/>
      <c r="AQ39" s="470" t="s">
        <v>320</v>
      </c>
      <c r="AR39" s="496"/>
      <c r="AS39" s="496"/>
      <c r="AT39" s="496"/>
      <c r="AU39" s="496"/>
      <c r="AV39" s="496"/>
      <c r="AW39" s="496"/>
      <c r="AX39" s="496"/>
      <c r="AY39" s="496"/>
      <c r="AZ39" s="508"/>
      <c r="BA39" s="508"/>
      <c r="BB39" s="508"/>
      <c r="BC39" s="508"/>
      <c r="BD39" s="508"/>
      <c r="BE39" s="470" t="s">
        <v>320</v>
      </c>
      <c r="BF39" s="496"/>
      <c r="BG39" s="496"/>
      <c r="BH39" s="496"/>
      <c r="BI39" s="496"/>
      <c r="BJ39" s="496"/>
      <c r="BK39" s="496"/>
      <c r="BL39" s="496"/>
      <c r="BM39" s="496"/>
      <c r="BN39" s="508"/>
      <c r="BO39" s="508"/>
      <c r="BP39" s="508"/>
      <c r="BQ39" s="508"/>
      <c r="BR39" s="508"/>
      <c r="BS39" s="470" t="s">
        <v>320</v>
      </c>
      <c r="BT39" s="496"/>
      <c r="BU39" s="496"/>
      <c r="BV39" s="496"/>
      <c r="BW39" s="496"/>
      <c r="BX39" s="496"/>
      <c r="BY39" s="496"/>
      <c r="BZ39" s="496"/>
      <c r="CA39" s="496"/>
      <c r="CB39" s="508"/>
      <c r="CC39" s="508"/>
      <c r="CD39" s="508"/>
      <c r="CE39" s="508"/>
      <c r="CF39" s="508"/>
      <c r="CG39" s="470" t="s">
        <v>320</v>
      </c>
      <c r="CH39" s="496"/>
      <c r="CI39" s="496"/>
      <c r="CJ39" s="496"/>
      <c r="CK39" s="496"/>
      <c r="CL39" s="496"/>
      <c r="CM39" s="496"/>
      <c r="CN39" s="496"/>
      <c r="CO39" s="496"/>
      <c r="CP39" s="508"/>
      <c r="CQ39" s="508"/>
      <c r="CR39" s="508"/>
      <c r="CS39" s="508"/>
      <c r="CT39" s="508"/>
      <c r="CU39" s="470" t="s">
        <v>320</v>
      </c>
      <c r="CV39" s="496"/>
      <c r="CW39" s="496"/>
      <c r="CX39" s="496"/>
      <c r="CY39" s="496"/>
      <c r="CZ39" s="496"/>
      <c r="DA39" s="496"/>
      <c r="DB39" s="496"/>
      <c r="DC39" s="496"/>
      <c r="DD39" s="508"/>
      <c r="DE39" s="508"/>
      <c r="DF39" s="508"/>
      <c r="DG39" s="508"/>
      <c r="DH39" s="508"/>
      <c r="DI39" s="470" t="s">
        <v>320</v>
      </c>
      <c r="DJ39" s="496"/>
      <c r="DK39" s="496"/>
      <c r="DL39" s="496"/>
      <c r="DM39" s="496"/>
      <c r="DN39" s="496"/>
      <c r="DO39" s="496"/>
      <c r="DP39" s="496"/>
      <c r="DQ39" s="496"/>
      <c r="DR39" s="508"/>
      <c r="DS39" s="508"/>
      <c r="DT39" s="508"/>
      <c r="DU39" s="508"/>
      <c r="DV39" s="508"/>
      <c r="DW39" s="264"/>
    </row>
    <row r="40" spans="1:127" ht="13.35" customHeight="1" x14ac:dyDescent="0.15">
      <c r="DI40" s="28"/>
    </row>
    <row r="41" spans="1:127" ht="13.35" customHeight="1" x14ac:dyDescent="0.15">
      <c r="AD41" s="985">
        <f>MAX(AD8:AD36)</f>
        <v>24.752188252407702</v>
      </c>
      <c r="AE41" s="985">
        <f t="shared" ref="AE41:AP41" si="27">MAX(AE8:AE36)</f>
        <v>27.444633730834752</v>
      </c>
      <c r="AF41" s="985">
        <f t="shared" si="27"/>
        <v>26.91722972972973</v>
      </c>
      <c r="AG41" s="985">
        <f t="shared" si="27"/>
        <v>27.560900170648463</v>
      </c>
      <c r="AH41" s="985">
        <f t="shared" si="27"/>
        <v>32.125</v>
      </c>
      <c r="AI41" s="985">
        <f t="shared" si="27"/>
        <v>26.519287109375</v>
      </c>
      <c r="AJ41" s="985">
        <f t="shared" si="27"/>
        <v>26.09</v>
      </c>
      <c r="AK41" s="985">
        <f t="shared" si="27"/>
        <v>24.77679912860577</v>
      </c>
      <c r="AL41" s="985">
        <f t="shared" si="27"/>
        <v>25.420525045955884</v>
      </c>
      <c r="AM41" s="985">
        <f t="shared" si="27"/>
        <v>25.341571882659316</v>
      </c>
      <c r="AN41" s="985">
        <f t="shared" si="27"/>
        <v>26.682831317483384</v>
      </c>
      <c r="AO41" s="985">
        <f t="shared" si="27"/>
        <v>25.254901960784313</v>
      </c>
      <c r="AP41" s="985">
        <f t="shared" si="27"/>
        <v>25.05736250259551</v>
      </c>
      <c r="BT41" s="985"/>
      <c r="BU41" s="985"/>
      <c r="BV41" s="985"/>
      <c r="BW41" s="985"/>
      <c r="BX41" s="985"/>
      <c r="BY41" s="985"/>
      <c r="BZ41" s="985"/>
      <c r="CA41" s="985"/>
      <c r="CB41" s="985"/>
      <c r="CC41" s="985"/>
      <c r="CD41" s="985"/>
      <c r="CE41" s="985"/>
      <c r="CF41" s="985"/>
      <c r="DI41" s="28"/>
      <c r="DJ41" s="985"/>
      <c r="DK41" s="985"/>
      <c r="DL41" s="985"/>
      <c r="DM41" s="985"/>
      <c r="DN41" s="985"/>
      <c r="DO41" s="985"/>
      <c r="DP41" s="985"/>
      <c r="DQ41" s="985"/>
      <c r="DR41" s="985"/>
      <c r="DS41" s="985"/>
      <c r="DT41" s="985"/>
      <c r="DU41" s="985"/>
      <c r="DV41" s="985"/>
    </row>
    <row r="42" spans="1:127" ht="13.35" customHeight="1" x14ac:dyDescent="0.15">
      <c r="DI42" s="28"/>
    </row>
    <row r="43" spans="1:127" ht="13.35" customHeight="1" x14ac:dyDescent="0.15">
      <c r="AD43" s="985">
        <f>MIN(AD8:AD36)</f>
        <v>10.505111353521608</v>
      </c>
      <c r="AE43" s="985">
        <f t="shared" ref="AE43:AP43" si="28">MIN(AE8:AE36)</f>
        <v>10.57972174860741</v>
      </c>
      <c r="AF43" s="985">
        <f t="shared" si="28"/>
        <v>10.669014084507044</v>
      </c>
      <c r="AG43" s="985">
        <f t="shared" si="28"/>
        <v>10.286427576267114</v>
      </c>
      <c r="AH43" s="985">
        <f t="shared" si="28"/>
        <v>10.562326607683353</v>
      </c>
      <c r="AI43" s="985">
        <f t="shared" si="28"/>
        <v>10.576715334173713</v>
      </c>
      <c r="AJ43" s="985">
        <f t="shared" si="28"/>
        <v>9.7337226867035476</v>
      </c>
      <c r="AK43" s="985">
        <f t="shared" si="28"/>
        <v>10.183869172784126</v>
      </c>
      <c r="AL43" s="985">
        <f t="shared" si="28"/>
        <v>9.9550571715537988</v>
      </c>
      <c r="AM43" s="985">
        <f t="shared" si="28"/>
        <v>10.085398462721132</v>
      </c>
      <c r="AN43" s="985">
        <f t="shared" si="28"/>
        <v>10.498296750399176</v>
      </c>
      <c r="AO43" s="985">
        <f t="shared" si="28"/>
        <v>10.182432432432432</v>
      </c>
      <c r="AP43" s="985">
        <f t="shared" si="28"/>
        <v>10.561922632488592</v>
      </c>
      <c r="BT43" s="985"/>
      <c r="BU43" s="985"/>
      <c r="BV43" s="985"/>
      <c r="BW43" s="985"/>
      <c r="BX43" s="985"/>
      <c r="BY43" s="985"/>
      <c r="BZ43" s="985"/>
      <c r="CA43" s="985"/>
      <c r="CB43" s="985"/>
      <c r="CC43" s="985"/>
      <c r="CD43" s="985"/>
      <c r="CE43" s="985"/>
      <c r="CF43" s="985"/>
      <c r="DI43" s="28"/>
      <c r="DJ43" s="985"/>
      <c r="DK43" s="985"/>
      <c r="DL43" s="985"/>
      <c r="DM43" s="985"/>
      <c r="DN43" s="985"/>
      <c r="DO43" s="985"/>
      <c r="DP43" s="985"/>
      <c r="DQ43" s="985"/>
      <c r="DR43" s="985"/>
      <c r="DS43" s="985"/>
      <c r="DT43" s="985"/>
      <c r="DU43" s="985"/>
      <c r="DV43" s="985"/>
    </row>
    <row r="44" spans="1:127" ht="13.35" customHeight="1" x14ac:dyDescent="0.15">
      <c r="DI44" s="28"/>
    </row>
    <row r="45" spans="1:127" ht="13.35" customHeight="1" x14ac:dyDescent="0.15">
      <c r="DI45" s="28"/>
    </row>
    <row r="46" spans="1:127" ht="13.35" customHeight="1" x14ac:dyDescent="0.15">
      <c r="DI46" s="28"/>
    </row>
    <row r="47" spans="1:127" ht="13.35" customHeight="1" x14ac:dyDescent="0.15">
      <c r="DI47" s="28"/>
    </row>
    <row r="48" spans="1:127" ht="13.35" customHeight="1" x14ac:dyDescent="0.15">
      <c r="DI48" s="28"/>
    </row>
    <row r="49" spans="113:113" ht="13.35" customHeight="1" x14ac:dyDescent="0.15">
      <c r="DI49" s="28"/>
    </row>
    <row r="50" spans="113:113" ht="13.35" customHeight="1" x14ac:dyDescent="0.15">
      <c r="DI50" s="28"/>
    </row>
    <row r="51" spans="113:113" ht="13.35" customHeight="1" x14ac:dyDescent="0.15">
      <c r="DI51" s="28"/>
    </row>
    <row r="52" spans="113:113" ht="13.35" customHeight="1" x14ac:dyDescent="0.15">
      <c r="DI52" s="28"/>
    </row>
    <row r="53" spans="113:113" ht="13.35" customHeight="1" x14ac:dyDescent="0.15">
      <c r="DI53" s="28"/>
    </row>
    <row r="54" spans="113:113" ht="13.35" customHeight="1" x14ac:dyDescent="0.15">
      <c r="DI54" s="28"/>
    </row>
    <row r="55" spans="113:113" ht="13.35" customHeight="1" thickBot="1" x14ac:dyDescent="0.2">
      <c r="DI55" s="29"/>
    </row>
  </sheetData>
  <printOptions horizontalCentered="1" verticalCentered="1" gridLinesSet="0"/>
  <pageMargins left="0" right="0" top="0" bottom="0" header="0" footer="0"/>
  <pageSetup paperSize="8" orientation="portrait" r:id="rId1"/>
  <headerFooter scaleWithDoc="0" alignWithMargins="0"/>
  <colBreaks count="8" manualBreakCount="8">
    <brk id="14" max="1048575" man="1"/>
    <brk id="28" min="1" max="38" man="1"/>
    <brk id="42" max="1048575" man="1"/>
    <brk id="56" max="1048575" man="1"/>
    <brk id="70" min="1" max="38" man="1"/>
    <brk id="84" max="1048575" man="1"/>
    <brk id="98" max="1048575" man="1"/>
    <brk id="112" min="1" max="38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Hoja93">
    <tabColor theme="9" tint="0.59999389629810485"/>
  </sheetPr>
  <dimension ref="A1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1.25" style="17" customWidth="1"/>
    <col min="2" max="9" width="8" style="17" customWidth="1"/>
    <col min="10" max="16384" width="7" style="17"/>
  </cols>
  <sheetData/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syncVertical="1" syncRef="A28" transitionEvaluation="1" codeName="Hoja94">
    <tabColor theme="9" tint="0.59999389629810485"/>
  </sheetPr>
  <dimension ref="A1:M65"/>
  <sheetViews>
    <sheetView showGridLines="0" topLeftCell="A28" zoomScaleNormal="100" workbookViewId="0">
      <selection activeCell="L23" sqref="L23"/>
    </sheetView>
  </sheetViews>
  <sheetFormatPr baseColWidth="10" defaultColWidth="9.75" defaultRowHeight="13.35" customHeight="1" x14ac:dyDescent="0.25"/>
  <cols>
    <col min="1" max="1" width="7.125" style="275" customWidth="1"/>
    <col min="2" max="2" width="8.75" style="275" customWidth="1"/>
    <col min="3" max="10" width="10.5" style="275" customWidth="1"/>
    <col min="11" max="11" width="8.375" style="275" customWidth="1"/>
    <col min="12" max="238" width="9.75" style="275"/>
    <col min="239" max="239" width="7.375" style="275" customWidth="1"/>
    <col min="240" max="240" width="9.375" style="275" customWidth="1"/>
    <col min="241" max="241" width="8.375" style="275" customWidth="1"/>
    <col min="242" max="242" width="9.25" style="275" customWidth="1"/>
    <col min="243" max="243" width="9" style="275" customWidth="1"/>
    <col min="244" max="245" width="9.375" style="275" customWidth="1"/>
    <col min="246" max="246" width="8.75" style="275" customWidth="1"/>
    <col min="247" max="247" width="8.375" style="275" customWidth="1"/>
    <col min="248" max="248" width="1.25" style="275" customWidth="1"/>
    <col min="249" max="249" width="10.375" style="275" customWidth="1"/>
    <col min="250" max="250" width="1.375" style="275" customWidth="1"/>
    <col min="251" max="251" width="8.375" style="275" customWidth="1"/>
    <col min="252" max="494" width="9.75" style="275"/>
    <col min="495" max="495" width="7.375" style="275" customWidth="1"/>
    <col min="496" max="496" width="9.375" style="275" customWidth="1"/>
    <col min="497" max="497" width="8.375" style="275" customWidth="1"/>
    <col min="498" max="498" width="9.25" style="275" customWidth="1"/>
    <col min="499" max="499" width="9" style="275" customWidth="1"/>
    <col min="500" max="501" width="9.375" style="275" customWidth="1"/>
    <col min="502" max="502" width="8.75" style="275" customWidth="1"/>
    <col min="503" max="503" width="8.375" style="275" customWidth="1"/>
    <col min="504" max="504" width="1.25" style="275" customWidth="1"/>
    <col min="505" max="505" width="10.375" style="275" customWidth="1"/>
    <col min="506" max="506" width="1.375" style="275" customWidth="1"/>
    <col min="507" max="507" width="8.375" style="275" customWidth="1"/>
    <col min="508" max="750" width="9.75" style="275"/>
    <col min="751" max="751" width="7.375" style="275" customWidth="1"/>
    <col min="752" max="752" width="9.375" style="275" customWidth="1"/>
    <col min="753" max="753" width="8.375" style="275" customWidth="1"/>
    <col min="754" max="754" width="9.25" style="275" customWidth="1"/>
    <col min="755" max="755" width="9" style="275" customWidth="1"/>
    <col min="756" max="757" width="9.375" style="275" customWidth="1"/>
    <col min="758" max="758" width="8.75" style="275" customWidth="1"/>
    <col min="759" max="759" width="8.375" style="275" customWidth="1"/>
    <col min="760" max="760" width="1.25" style="275" customWidth="1"/>
    <col min="761" max="761" width="10.375" style="275" customWidth="1"/>
    <col min="762" max="762" width="1.375" style="275" customWidth="1"/>
    <col min="763" max="763" width="8.375" style="275" customWidth="1"/>
    <col min="764" max="1006" width="9.75" style="275"/>
    <col min="1007" max="1007" width="7.375" style="275" customWidth="1"/>
    <col min="1008" max="1008" width="9.375" style="275" customWidth="1"/>
    <col min="1009" max="1009" width="8.375" style="275" customWidth="1"/>
    <col min="1010" max="1010" width="9.25" style="275" customWidth="1"/>
    <col min="1011" max="1011" width="9" style="275" customWidth="1"/>
    <col min="1012" max="1013" width="9.375" style="275" customWidth="1"/>
    <col min="1014" max="1014" width="8.75" style="275" customWidth="1"/>
    <col min="1015" max="1015" width="8.375" style="275" customWidth="1"/>
    <col min="1016" max="1016" width="1.25" style="275" customWidth="1"/>
    <col min="1017" max="1017" width="10.375" style="275" customWidth="1"/>
    <col min="1018" max="1018" width="1.375" style="275" customWidth="1"/>
    <col min="1019" max="1019" width="8.375" style="275" customWidth="1"/>
    <col min="1020" max="1262" width="9.75" style="275"/>
    <col min="1263" max="1263" width="7.375" style="275" customWidth="1"/>
    <col min="1264" max="1264" width="9.375" style="275" customWidth="1"/>
    <col min="1265" max="1265" width="8.375" style="275" customWidth="1"/>
    <col min="1266" max="1266" width="9.25" style="275" customWidth="1"/>
    <col min="1267" max="1267" width="9" style="275" customWidth="1"/>
    <col min="1268" max="1269" width="9.375" style="275" customWidth="1"/>
    <col min="1270" max="1270" width="8.75" style="275" customWidth="1"/>
    <col min="1271" max="1271" width="8.375" style="275" customWidth="1"/>
    <col min="1272" max="1272" width="1.25" style="275" customWidth="1"/>
    <col min="1273" max="1273" width="10.375" style="275" customWidth="1"/>
    <col min="1274" max="1274" width="1.375" style="275" customWidth="1"/>
    <col min="1275" max="1275" width="8.375" style="275" customWidth="1"/>
    <col min="1276" max="1518" width="9.75" style="275"/>
    <col min="1519" max="1519" width="7.375" style="275" customWidth="1"/>
    <col min="1520" max="1520" width="9.375" style="275" customWidth="1"/>
    <col min="1521" max="1521" width="8.375" style="275" customWidth="1"/>
    <col min="1522" max="1522" width="9.25" style="275" customWidth="1"/>
    <col min="1523" max="1523" width="9" style="275" customWidth="1"/>
    <col min="1524" max="1525" width="9.375" style="275" customWidth="1"/>
    <col min="1526" max="1526" width="8.75" style="275" customWidth="1"/>
    <col min="1527" max="1527" width="8.375" style="275" customWidth="1"/>
    <col min="1528" max="1528" width="1.25" style="275" customWidth="1"/>
    <col min="1529" max="1529" width="10.375" style="275" customWidth="1"/>
    <col min="1530" max="1530" width="1.375" style="275" customWidth="1"/>
    <col min="1531" max="1531" width="8.375" style="275" customWidth="1"/>
    <col min="1532" max="1774" width="9.75" style="275"/>
    <col min="1775" max="1775" width="7.375" style="275" customWidth="1"/>
    <col min="1776" max="1776" width="9.375" style="275" customWidth="1"/>
    <col min="1777" max="1777" width="8.375" style="275" customWidth="1"/>
    <col min="1778" max="1778" width="9.25" style="275" customWidth="1"/>
    <col min="1779" max="1779" width="9" style="275" customWidth="1"/>
    <col min="1780" max="1781" width="9.375" style="275" customWidth="1"/>
    <col min="1782" max="1782" width="8.75" style="275" customWidth="1"/>
    <col min="1783" max="1783" width="8.375" style="275" customWidth="1"/>
    <col min="1784" max="1784" width="1.25" style="275" customWidth="1"/>
    <col min="1785" max="1785" width="10.375" style="275" customWidth="1"/>
    <col min="1786" max="1786" width="1.375" style="275" customWidth="1"/>
    <col min="1787" max="1787" width="8.375" style="275" customWidth="1"/>
    <col min="1788" max="2030" width="9.75" style="275"/>
    <col min="2031" max="2031" width="7.375" style="275" customWidth="1"/>
    <col min="2032" max="2032" width="9.375" style="275" customWidth="1"/>
    <col min="2033" max="2033" width="8.375" style="275" customWidth="1"/>
    <col min="2034" max="2034" width="9.25" style="275" customWidth="1"/>
    <col min="2035" max="2035" width="9" style="275" customWidth="1"/>
    <col min="2036" max="2037" width="9.375" style="275" customWidth="1"/>
    <col min="2038" max="2038" width="8.75" style="275" customWidth="1"/>
    <col min="2039" max="2039" width="8.375" style="275" customWidth="1"/>
    <col min="2040" max="2040" width="1.25" style="275" customWidth="1"/>
    <col min="2041" max="2041" width="10.375" style="275" customWidth="1"/>
    <col min="2042" max="2042" width="1.375" style="275" customWidth="1"/>
    <col min="2043" max="2043" width="8.375" style="275" customWidth="1"/>
    <col min="2044" max="2286" width="9.75" style="275"/>
    <col min="2287" max="2287" width="7.375" style="275" customWidth="1"/>
    <col min="2288" max="2288" width="9.375" style="275" customWidth="1"/>
    <col min="2289" max="2289" width="8.375" style="275" customWidth="1"/>
    <col min="2290" max="2290" width="9.25" style="275" customWidth="1"/>
    <col min="2291" max="2291" width="9" style="275" customWidth="1"/>
    <col min="2292" max="2293" width="9.375" style="275" customWidth="1"/>
    <col min="2294" max="2294" width="8.75" style="275" customWidth="1"/>
    <col min="2295" max="2295" width="8.375" style="275" customWidth="1"/>
    <col min="2296" max="2296" width="1.25" style="275" customWidth="1"/>
    <col min="2297" max="2297" width="10.375" style="275" customWidth="1"/>
    <col min="2298" max="2298" width="1.375" style="275" customWidth="1"/>
    <col min="2299" max="2299" width="8.375" style="275" customWidth="1"/>
    <col min="2300" max="2542" width="9.75" style="275"/>
    <col min="2543" max="2543" width="7.375" style="275" customWidth="1"/>
    <col min="2544" max="2544" width="9.375" style="275" customWidth="1"/>
    <col min="2545" max="2545" width="8.375" style="275" customWidth="1"/>
    <col min="2546" max="2546" width="9.25" style="275" customWidth="1"/>
    <col min="2547" max="2547" width="9" style="275" customWidth="1"/>
    <col min="2548" max="2549" width="9.375" style="275" customWidth="1"/>
    <col min="2550" max="2550" width="8.75" style="275" customWidth="1"/>
    <col min="2551" max="2551" width="8.375" style="275" customWidth="1"/>
    <col min="2552" max="2552" width="1.25" style="275" customWidth="1"/>
    <col min="2553" max="2553" width="10.375" style="275" customWidth="1"/>
    <col min="2554" max="2554" width="1.375" style="275" customWidth="1"/>
    <col min="2555" max="2555" width="8.375" style="275" customWidth="1"/>
    <col min="2556" max="2798" width="9.75" style="275"/>
    <col min="2799" max="2799" width="7.375" style="275" customWidth="1"/>
    <col min="2800" max="2800" width="9.375" style="275" customWidth="1"/>
    <col min="2801" max="2801" width="8.375" style="275" customWidth="1"/>
    <col min="2802" max="2802" width="9.25" style="275" customWidth="1"/>
    <col min="2803" max="2803" width="9" style="275" customWidth="1"/>
    <col min="2804" max="2805" width="9.375" style="275" customWidth="1"/>
    <col min="2806" max="2806" width="8.75" style="275" customWidth="1"/>
    <col min="2807" max="2807" width="8.375" style="275" customWidth="1"/>
    <col min="2808" max="2808" width="1.25" style="275" customWidth="1"/>
    <col min="2809" max="2809" width="10.375" style="275" customWidth="1"/>
    <col min="2810" max="2810" width="1.375" style="275" customWidth="1"/>
    <col min="2811" max="2811" width="8.375" style="275" customWidth="1"/>
    <col min="2812" max="3054" width="9.75" style="275"/>
    <col min="3055" max="3055" width="7.375" style="275" customWidth="1"/>
    <col min="3056" max="3056" width="9.375" style="275" customWidth="1"/>
    <col min="3057" max="3057" width="8.375" style="275" customWidth="1"/>
    <col min="3058" max="3058" width="9.25" style="275" customWidth="1"/>
    <col min="3059" max="3059" width="9" style="275" customWidth="1"/>
    <col min="3060" max="3061" width="9.375" style="275" customWidth="1"/>
    <col min="3062" max="3062" width="8.75" style="275" customWidth="1"/>
    <col min="3063" max="3063" width="8.375" style="275" customWidth="1"/>
    <col min="3064" max="3064" width="1.25" style="275" customWidth="1"/>
    <col min="3065" max="3065" width="10.375" style="275" customWidth="1"/>
    <col min="3066" max="3066" width="1.375" style="275" customWidth="1"/>
    <col min="3067" max="3067" width="8.375" style="275" customWidth="1"/>
    <col min="3068" max="3310" width="9.75" style="275"/>
    <col min="3311" max="3311" width="7.375" style="275" customWidth="1"/>
    <col min="3312" max="3312" width="9.375" style="275" customWidth="1"/>
    <col min="3313" max="3313" width="8.375" style="275" customWidth="1"/>
    <col min="3314" max="3314" width="9.25" style="275" customWidth="1"/>
    <col min="3315" max="3315" width="9" style="275" customWidth="1"/>
    <col min="3316" max="3317" width="9.375" style="275" customWidth="1"/>
    <col min="3318" max="3318" width="8.75" style="275" customWidth="1"/>
    <col min="3319" max="3319" width="8.375" style="275" customWidth="1"/>
    <col min="3320" max="3320" width="1.25" style="275" customWidth="1"/>
    <col min="3321" max="3321" width="10.375" style="275" customWidth="1"/>
    <col min="3322" max="3322" width="1.375" style="275" customWidth="1"/>
    <col min="3323" max="3323" width="8.375" style="275" customWidth="1"/>
    <col min="3324" max="3566" width="9.75" style="275"/>
    <col min="3567" max="3567" width="7.375" style="275" customWidth="1"/>
    <col min="3568" max="3568" width="9.375" style="275" customWidth="1"/>
    <col min="3569" max="3569" width="8.375" style="275" customWidth="1"/>
    <col min="3570" max="3570" width="9.25" style="275" customWidth="1"/>
    <col min="3571" max="3571" width="9" style="275" customWidth="1"/>
    <col min="3572" max="3573" width="9.375" style="275" customWidth="1"/>
    <col min="3574" max="3574" width="8.75" style="275" customWidth="1"/>
    <col min="3575" max="3575" width="8.375" style="275" customWidth="1"/>
    <col min="3576" max="3576" width="1.25" style="275" customWidth="1"/>
    <col min="3577" max="3577" width="10.375" style="275" customWidth="1"/>
    <col min="3578" max="3578" width="1.375" style="275" customWidth="1"/>
    <col min="3579" max="3579" width="8.375" style="275" customWidth="1"/>
    <col min="3580" max="3822" width="9.75" style="275"/>
    <col min="3823" max="3823" width="7.375" style="275" customWidth="1"/>
    <col min="3824" max="3824" width="9.375" style="275" customWidth="1"/>
    <col min="3825" max="3825" width="8.375" style="275" customWidth="1"/>
    <col min="3826" max="3826" width="9.25" style="275" customWidth="1"/>
    <col min="3827" max="3827" width="9" style="275" customWidth="1"/>
    <col min="3828" max="3829" width="9.375" style="275" customWidth="1"/>
    <col min="3830" max="3830" width="8.75" style="275" customWidth="1"/>
    <col min="3831" max="3831" width="8.375" style="275" customWidth="1"/>
    <col min="3832" max="3832" width="1.25" style="275" customWidth="1"/>
    <col min="3833" max="3833" width="10.375" style="275" customWidth="1"/>
    <col min="3834" max="3834" width="1.375" style="275" customWidth="1"/>
    <col min="3835" max="3835" width="8.375" style="275" customWidth="1"/>
    <col min="3836" max="4078" width="9.75" style="275"/>
    <col min="4079" max="4079" width="7.375" style="275" customWidth="1"/>
    <col min="4080" max="4080" width="9.375" style="275" customWidth="1"/>
    <col min="4081" max="4081" width="8.375" style="275" customWidth="1"/>
    <col min="4082" max="4082" width="9.25" style="275" customWidth="1"/>
    <col min="4083" max="4083" width="9" style="275" customWidth="1"/>
    <col min="4084" max="4085" width="9.375" style="275" customWidth="1"/>
    <col min="4086" max="4086" width="8.75" style="275" customWidth="1"/>
    <col min="4087" max="4087" width="8.375" style="275" customWidth="1"/>
    <col min="4088" max="4088" width="1.25" style="275" customWidth="1"/>
    <col min="4089" max="4089" width="10.375" style="275" customWidth="1"/>
    <col min="4090" max="4090" width="1.375" style="275" customWidth="1"/>
    <col min="4091" max="4091" width="8.375" style="275" customWidth="1"/>
    <col min="4092" max="4334" width="9.75" style="275"/>
    <col min="4335" max="4335" width="7.375" style="275" customWidth="1"/>
    <col min="4336" max="4336" width="9.375" style="275" customWidth="1"/>
    <col min="4337" max="4337" width="8.375" style="275" customWidth="1"/>
    <col min="4338" max="4338" width="9.25" style="275" customWidth="1"/>
    <col min="4339" max="4339" width="9" style="275" customWidth="1"/>
    <col min="4340" max="4341" width="9.375" style="275" customWidth="1"/>
    <col min="4342" max="4342" width="8.75" style="275" customWidth="1"/>
    <col min="4343" max="4343" width="8.375" style="275" customWidth="1"/>
    <col min="4344" max="4344" width="1.25" style="275" customWidth="1"/>
    <col min="4345" max="4345" width="10.375" style="275" customWidth="1"/>
    <col min="4346" max="4346" width="1.375" style="275" customWidth="1"/>
    <col min="4347" max="4347" width="8.375" style="275" customWidth="1"/>
    <col min="4348" max="4590" width="9.75" style="275"/>
    <col min="4591" max="4591" width="7.375" style="275" customWidth="1"/>
    <col min="4592" max="4592" width="9.375" style="275" customWidth="1"/>
    <col min="4593" max="4593" width="8.375" style="275" customWidth="1"/>
    <col min="4594" max="4594" width="9.25" style="275" customWidth="1"/>
    <col min="4595" max="4595" width="9" style="275" customWidth="1"/>
    <col min="4596" max="4597" width="9.375" style="275" customWidth="1"/>
    <col min="4598" max="4598" width="8.75" style="275" customWidth="1"/>
    <col min="4599" max="4599" width="8.375" style="275" customWidth="1"/>
    <col min="4600" max="4600" width="1.25" style="275" customWidth="1"/>
    <col min="4601" max="4601" width="10.375" style="275" customWidth="1"/>
    <col min="4602" max="4602" width="1.375" style="275" customWidth="1"/>
    <col min="4603" max="4603" width="8.375" style="275" customWidth="1"/>
    <col min="4604" max="4846" width="9.75" style="275"/>
    <col min="4847" max="4847" width="7.375" style="275" customWidth="1"/>
    <col min="4848" max="4848" width="9.375" style="275" customWidth="1"/>
    <col min="4849" max="4849" width="8.375" style="275" customWidth="1"/>
    <col min="4850" max="4850" width="9.25" style="275" customWidth="1"/>
    <col min="4851" max="4851" width="9" style="275" customWidth="1"/>
    <col min="4852" max="4853" width="9.375" style="275" customWidth="1"/>
    <col min="4854" max="4854" width="8.75" style="275" customWidth="1"/>
    <col min="4855" max="4855" width="8.375" style="275" customWidth="1"/>
    <col min="4856" max="4856" width="1.25" style="275" customWidth="1"/>
    <col min="4857" max="4857" width="10.375" style="275" customWidth="1"/>
    <col min="4858" max="4858" width="1.375" style="275" customWidth="1"/>
    <col min="4859" max="4859" width="8.375" style="275" customWidth="1"/>
    <col min="4860" max="5102" width="9.75" style="275"/>
    <col min="5103" max="5103" width="7.375" style="275" customWidth="1"/>
    <col min="5104" max="5104" width="9.375" style="275" customWidth="1"/>
    <col min="5105" max="5105" width="8.375" style="275" customWidth="1"/>
    <col min="5106" max="5106" width="9.25" style="275" customWidth="1"/>
    <col min="5107" max="5107" width="9" style="275" customWidth="1"/>
    <col min="5108" max="5109" width="9.375" style="275" customWidth="1"/>
    <col min="5110" max="5110" width="8.75" style="275" customWidth="1"/>
    <col min="5111" max="5111" width="8.375" style="275" customWidth="1"/>
    <col min="5112" max="5112" width="1.25" style="275" customWidth="1"/>
    <col min="5113" max="5113" width="10.375" style="275" customWidth="1"/>
    <col min="5114" max="5114" width="1.375" style="275" customWidth="1"/>
    <col min="5115" max="5115" width="8.375" style="275" customWidth="1"/>
    <col min="5116" max="5358" width="9.75" style="275"/>
    <col min="5359" max="5359" width="7.375" style="275" customWidth="1"/>
    <col min="5360" max="5360" width="9.375" style="275" customWidth="1"/>
    <col min="5361" max="5361" width="8.375" style="275" customWidth="1"/>
    <col min="5362" max="5362" width="9.25" style="275" customWidth="1"/>
    <col min="5363" max="5363" width="9" style="275" customWidth="1"/>
    <col min="5364" max="5365" width="9.375" style="275" customWidth="1"/>
    <col min="5366" max="5366" width="8.75" style="275" customWidth="1"/>
    <col min="5367" max="5367" width="8.375" style="275" customWidth="1"/>
    <col min="5368" max="5368" width="1.25" style="275" customWidth="1"/>
    <col min="5369" max="5369" width="10.375" style="275" customWidth="1"/>
    <col min="5370" max="5370" width="1.375" style="275" customWidth="1"/>
    <col min="5371" max="5371" width="8.375" style="275" customWidth="1"/>
    <col min="5372" max="5614" width="9.75" style="275"/>
    <col min="5615" max="5615" width="7.375" style="275" customWidth="1"/>
    <col min="5616" max="5616" width="9.375" style="275" customWidth="1"/>
    <col min="5617" max="5617" width="8.375" style="275" customWidth="1"/>
    <col min="5618" max="5618" width="9.25" style="275" customWidth="1"/>
    <col min="5619" max="5619" width="9" style="275" customWidth="1"/>
    <col min="5620" max="5621" width="9.375" style="275" customWidth="1"/>
    <col min="5622" max="5622" width="8.75" style="275" customWidth="1"/>
    <col min="5623" max="5623" width="8.375" style="275" customWidth="1"/>
    <col min="5624" max="5624" width="1.25" style="275" customWidth="1"/>
    <col min="5625" max="5625" width="10.375" style="275" customWidth="1"/>
    <col min="5626" max="5626" width="1.375" style="275" customWidth="1"/>
    <col min="5627" max="5627" width="8.375" style="275" customWidth="1"/>
    <col min="5628" max="5870" width="9.75" style="275"/>
    <col min="5871" max="5871" width="7.375" style="275" customWidth="1"/>
    <col min="5872" max="5872" width="9.375" style="275" customWidth="1"/>
    <col min="5873" max="5873" width="8.375" style="275" customWidth="1"/>
    <col min="5874" max="5874" width="9.25" style="275" customWidth="1"/>
    <col min="5875" max="5875" width="9" style="275" customWidth="1"/>
    <col min="5876" max="5877" width="9.375" style="275" customWidth="1"/>
    <col min="5878" max="5878" width="8.75" style="275" customWidth="1"/>
    <col min="5879" max="5879" width="8.375" style="275" customWidth="1"/>
    <col min="5880" max="5880" width="1.25" style="275" customWidth="1"/>
    <col min="5881" max="5881" width="10.375" style="275" customWidth="1"/>
    <col min="5882" max="5882" width="1.375" style="275" customWidth="1"/>
    <col min="5883" max="5883" width="8.375" style="275" customWidth="1"/>
    <col min="5884" max="6126" width="9.75" style="275"/>
    <col min="6127" max="6127" width="7.375" style="275" customWidth="1"/>
    <col min="6128" max="6128" width="9.375" style="275" customWidth="1"/>
    <col min="6129" max="6129" width="8.375" style="275" customWidth="1"/>
    <col min="6130" max="6130" width="9.25" style="275" customWidth="1"/>
    <col min="6131" max="6131" width="9" style="275" customWidth="1"/>
    <col min="6132" max="6133" width="9.375" style="275" customWidth="1"/>
    <col min="6134" max="6134" width="8.75" style="275" customWidth="1"/>
    <col min="6135" max="6135" width="8.375" style="275" customWidth="1"/>
    <col min="6136" max="6136" width="1.25" style="275" customWidth="1"/>
    <col min="6137" max="6137" width="10.375" style="275" customWidth="1"/>
    <col min="6138" max="6138" width="1.375" style="275" customWidth="1"/>
    <col min="6139" max="6139" width="8.375" style="275" customWidth="1"/>
    <col min="6140" max="6382" width="9.75" style="275"/>
    <col min="6383" max="6383" width="7.375" style="275" customWidth="1"/>
    <col min="6384" max="6384" width="9.375" style="275" customWidth="1"/>
    <col min="6385" max="6385" width="8.375" style="275" customWidth="1"/>
    <col min="6386" max="6386" width="9.25" style="275" customWidth="1"/>
    <col min="6387" max="6387" width="9" style="275" customWidth="1"/>
    <col min="6388" max="6389" width="9.375" style="275" customWidth="1"/>
    <col min="6390" max="6390" width="8.75" style="275" customWidth="1"/>
    <col min="6391" max="6391" width="8.375" style="275" customWidth="1"/>
    <col min="6392" max="6392" width="1.25" style="275" customWidth="1"/>
    <col min="6393" max="6393" width="10.375" style="275" customWidth="1"/>
    <col min="6394" max="6394" width="1.375" style="275" customWidth="1"/>
    <col min="6395" max="6395" width="8.375" style="275" customWidth="1"/>
    <col min="6396" max="6638" width="9.75" style="275"/>
    <col min="6639" max="6639" width="7.375" style="275" customWidth="1"/>
    <col min="6640" max="6640" width="9.375" style="275" customWidth="1"/>
    <col min="6641" max="6641" width="8.375" style="275" customWidth="1"/>
    <col min="6642" max="6642" width="9.25" style="275" customWidth="1"/>
    <col min="6643" max="6643" width="9" style="275" customWidth="1"/>
    <col min="6644" max="6645" width="9.375" style="275" customWidth="1"/>
    <col min="6646" max="6646" width="8.75" style="275" customWidth="1"/>
    <col min="6647" max="6647" width="8.375" style="275" customWidth="1"/>
    <col min="6648" max="6648" width="1.25" style="275" customWidth="1"/>
    <col min="6649" max="6649" width="10.375" style="275" customWidth="1"/>
    <col min="6650" max="6650" width="1.375" style="275" customWidth="1"/>
    <col min="6651" max="6651" width="8.375" style="275" customWidth="1"/>
    <col min="6652" max="6894" width="9.75" style="275"/>
    <col min="6895" max="6895" width="7.375" style="275" customWidth="1"/>
    <col min="6896" max="6896" width="9.375" style="275" customWidth="1"/>
    <col min="6897" max="6897" width="8.375" style="275" customWidth="1"/>
    <col min="6898" max="6898" width="9.25" style="275" customWidth="1"/>
    <col min="6899" max="6899" width="9" style="275" customWidth="1"/>
    <col min="6900" max="6901" width="9.375" style="275" customWidth="1"/>
    <col min="6902" max="6902" width="8.75" style="275" customWidth="1"/>
    <col min="6903" max="6903" width="8.375" style="275" customWidth="1"/>
    <col min="6904" max="6904" width="1.25" style="275" customWidth="1"/>
    <col min="6905" max="6905" width="10.375" style="275" customWidth="1"/>
    <col min="6906" max="6906" width="1.375" style="275" customWidth="1"/>
    <col min="6907" max="6907" width="8.375" style="275" customWidth="1"/>
    <col min="6908" max="7150" width="9.75" style="275"/>
    <col min="7151" max="7151" width="7.375" style="275" customWidth="1"/>
    <col min="7152" max="7152" width="9.375" style="275" customWidth="1"/>
    <col min="7153" max="7153" width="8.375" style="275" customWidth="1"/>
    <col min="7154" max="7154" width="9.25" style="275" customWidth="1"/>
    <col min="7155" max="7155" width="9" style="275" customWidth="1"/>
    <col min="7156" max="7157" width="9.375" style="275" customWidth="1"/>
    <col min="7158" max="7158" width="8.75" style="275" customWidth="1"/>
    <col min="7159" max="7159" width="8.375" style="275" customWidth="1"/>
    <col min="7160" max="7160" width="1.25" style="275" customWidth="1"/>
    <col min="7161" max="7161" width="10.375" style="275" customWidth="1"/>
    <col min="7162" max="7162" width="1.375" style="275" customWidth="1"/>
    <col min="7163" max="7163" width="8.375" style="275" customWidth="1"/>
    <col min="7164" max="7406" width="9.75" style="275"/>
    <col min="7407" max="7407" width="7.375" style="275" customWidth="1"/>
    <col min="7408" max="7408" width="9.375" style="275" customWidth="1"/>
    <col min="7409" max="7409" width="8.375" style="275" customWidth="1"/>
    <col min="7410" max="7410" width="9.25" style="275" customWidth="1"/>
    <col min="7411" max="7411" width="9" style="275" customWidth="1"/>
    <col min="7412" max="7413" width="9.375" style="275" customWidth="1"/>
    <col min="7414" max="7414" width="8.75" style="275" customWidth="1"/>
    <col min="7415" max="7415" width="8.375" style="275" customWidth="1"/>
    <col min="7416" max="7416" width="1.25" style="275" customWidth="1"/>
    <col min="7417" max="7417" width="10.375" style="275" customWidth="1"/>
    <col min="7418" max="7418" width="1.375" style="275" customWidth="1"/>
    <col min="7419" max="7419" width="8.375" style="275" customWidth="1"/>
    <col min="7420" max="7662" width="9.75" style="275"/>
    <col min="7663" max="7663" width="7.375" style="275" customWidth="1"/>
    <col min="7664" max="7664" width="9.375" style="275" customWidth="1"/>
    <col min="7665" max="7665" width="8.375" style="275" customWidth="1"/>
    <col min="7666" max="7666" width="9.25" style="275" customWidth="1"/>
    <col min="7667" max="7667" width="9" style="275" customWidth="1"/>
    <col min="7668" max="7669" width="9.375" style="275" customWidth="1"/>
    <col min="7670" max="7670" width="8.75" style="275" customWidth="1"/>
    <col min="7671" max="7671" width="8.375" style="275" customWidth="1"/>
    <col min="7672" max="7672" width="1.25" style="275" customWidth="1"/>
    <col min="7673" max="7673" width="10.375" style="275" customWidth="1"/>
    <col min="7674" max="7674" width="1.375" style="275" customWidth="1"/>
    <col min="7675" max="7675" width="8.375" style="275" customWidth="1"/>
    <col min="7676" max="7918" width="9.75" style="275"/>
    <col min="7919" max="7919" width="7.375" style="275" customWidth="1"/>
    <col min="7920" max="7920" width="9.375" style="275" customWidth="1"/>
    <col min="7921" max="7921" width="8.375" style="275" customWidth="1"/>
    <col min="7922" max="7922" width="9.25" style="275" customWidth="1"/>
    <col min="7923" max="7923" width="9" style="275" customWidth="1"/>
    <col min="7924" max="7925" width="9.375" style="275" customWidth="1"/>
    <col min="7926" max="7926" width="8.75" style="275" customWidth="1"/>
    <col min="7927" max="7927" width="8.375" style="275" customWidth="1"/>
    <col min="7928" max="7928" width="1.25" style="275" customWidth="1"/>
    <col min="7929" max="7929" width="10.375" style="275" customWidth="1"/>
    <col min="7930" max="7930" width="1.375" style="275" customWidth="1"/>
    <col min="7931" max="7931" width="8.375" style="275" customWidth="1"/>
    <col min="7932" max="8174" width="9.75" style="275"/>
    <col min="8175" max="8175" width="7.375" style="275" customWidth="1"/>
    <col min="8176" max="8176" width="9.375" style="275" customWidth="1"/>
    <col min="8177" max="8177" width="8.375" style="275" customWidth="1"/>
    <col min="8178" max="8178" width="9.25" style="275" customWidth="1"/>
    <col min="8179" max="8179" width="9" style="275" customWidth="1"/>
    <col min="8180" max="8181" width="9.375" style="275" customWidth="1"/>
    <col min="8182" max="8182" width="8.75" style="275" customWidth="1"/>
    <col min="8183" max="8183" width="8.375" style="275" customWidth="1"/>
    <col min="8184" max="8184" width="1.25" style="275" customWidth="1"/>
    <col min="8185" max="8185" width="10.375" style="275" customWidth="1"/>
    <col min="8186" max="8186" width="1.375" style="275" customWidth="1"/>
    <col min="8187" max="8187" width="8.375" style="275" customWidth="1"/>
    <col min="8188" max="8430" width="9.75" style="275"/>
    <col min="8431" max="8431" width="7.375" style="275" customWidth="1"/>
    <col min="8432" max="8432" width="9.375" style="275" customWidth="1"/>
    <col min="8433" max="8433" width="8.375" style="275" customWidth="1"/>
    <col min="8434" max="8434" width="9.25" style="275" customWidth="1"/>
    <col min="8435" max="8435" width="9" style="275" customWidth="1"/>
    <col min="8436" max="8437" width="9.375" style="275" customWidth="1"/>
    <col min="8438" max="8438" width="8.75" style="275" customWidth="1"/>
    <col min="8439" max="8439" width="8.375" style="275" customWidth="1"/>
    <col min="8440" max="8440" width="1.25" style="275" customWidth="1"/>
    <col min="8441" max="8441" width="10.375" style="275" customWidth="1"/>
    <col min="8442" max="8442" width="1.375" style="275" customWidth="1"/>
    <col min="8443" max="8443" width="8.375" style="275" customWidth="1"/>
    <col min="8444" max="8686" width="9.75" style="275"/>
    <col min="8687" max="8687" width="7.375" style="275" customWidth="1"/>
    <col min="8688" max="8688" width="9.375" style="275" customWidth="1"/>
    <col min="8689" max="8689" width="8.375" style="275" customWidth="1"/>
    <col min="8690" max="8690" width="9.25" style="275" customWidth="1"/>
    <col min="8691" max="8691" width="9" style="275" customWidth="1"/>
    <col min="8692" max="8693" width="9.375" style="275" customWidth="1"/>
    <col min="8694" max="8694" width="8.75" style="275" customWidth="1"/>
    <col min="8695" max="8695" width="8.375" style="275" customWidth="1"/>
    <col min="8696" max="8696" width="1.25" style="275" customWidth="1"/>
    <col min="8697" max="8697" width="10.375" style="275" customWidth="1"/>
    <col min="8698" max="8698" width="1.375" style="275" customWidth="1"/>
    <col min="8699" max="8699" width="8.375" style="275" customWidth="1"/>
    <col min="8700" max="8942" width="9.75" style="275"/>
    <col min="8943" max="8943" width="7.375" style="275" customWidth="1"/>
    <col min="8944" max="8944" width="9.375" style="275" customWidth="1"/>
    <col min="8945" max="8945" width="8.375" style="275" customWidth="1"/>
    <col min="8946" max="8946" width="9.25" style="275" customWidth="1"/>
    <col min="8947" max="8947" width="9" style="275" customWidth="1"/>
    <col min="8948" max="8949" width="9.375" style="275" customWidth="1"/>
    <col min="8950" max="8950" width="8.75" style="275" customWidth="1"/>
    <col min="8951" max="8951" width="8.375" style="275" customWidth="1"/>
    <col min="8952" max="8952" width="1.25" style="275" customWidth="1"/>
    <col min="8953" max="8953" width="10.375" style="275" customWidth="1"/>
    <col min="8954" max="8954" width="1.375" style="275" customWidth="1"/>
    <col min="8955" max="8955" width="8.375" style="275" customWidth="1"/>
    <col min="8956" max="9198" width="9.75" style="275"/>
    <col min="9199" max="9199" width="7.375" style="275" customWidth="1"/>
    <col min="9200" max="9200" width="9.375" style="275" customWidth="1"/>
    <col min="9201" max="9201" width="8.375" style="275" customWidth="1"/>
    <col min="9202" max="9202" width="9.25" style="275" customWidth="1"/>
    <col min="9203" max="9203" width="9" style="275" customWidth="1"/>
    <col min="9204" max="9205" width="9.375" style="275" customWidth="1"/>
    <col min="9206" max="9206" width="8.75" style="275" customWidth="1"/>
    <col min="9207" max="9207" width="8.375" style="275" customWidth="1"/>
    <col min="9208" max="9208" width="1.25" style="275" customWidth="1"/>
    <col min="9209" max="9209" width="10.375" style="275" customWidth="1"/>
    <col min="9210" max="9210" width="1.375" style="275" customWidth="1"/>
    <col min="9211" max="9211" width="8.375" style="275" customWidth="1"/>
    <col min="9212" max="9454" width="9.75" style="275"/>
    <col min="9455" max="9455" width="7.375" style="275" customWidth="1"/>
    <col min="9456" max="9456" width="9.375" style="275" customWidth="1"/>
    <col min="9457" max="9457" width="8.375" style="275" customWidth="1"/>
    <col min="9458" max="9458" width="9.25" style="275" customWidth="1"/>
    <col min="9459" max="9459" width="9" style="275" customWidth="1"/>
    <col min="9460" max="9461" width="9.375" style="275" customWidth="1"/>
    <col min="9462" max="9462" width="8.75" style="275" customWidth="1"/>
    <col min="9463" max="9463" width="8.375" style="275" customWidth="1"/>
    <col min="9464" max="9464" width="1.25" style="275" customWidth="1"/>
    <col min="9465" max="9465" width="10.375" style="275" customWidth="1"/>
    <col min="9466" max="9466" width="1.375" style="275" customWidth="1"/>
    <col min="9467" max="9467" width="8.375" style="275" customWidth="1"/>
    <col min="9468" max="9710" width="9.75" style="275"/>
    <col min="9711" max="9711" width="7.375" style="275" customWidth="1"/>
    <col min="9712" max="9712" width="9.375" style="275" customWidth="1"/>
    <col min="9713" max="9713" width="8.375" style="275" customWidth="1"/>
    <col min="9714" max="9714" width="9.25" style="275" customWidth="1"/>
    <col min="9715" max="9715" width="9" style="275" customWidth="1"/>
    <col min="9716" max="9717" width="9.375" style="275" customWidth="1"/>
    <col min="9718" max="9718" width="8.75" style="275" customWidth="1"/>
    <col min="9719" max="9719" width="8.375" style="275" customWidth="1"/>
    <col min="9720" max="9720" width="1.25" style="275" customWidth="1"/>
    <col min="9721" max="9721" width="10.375" style="275" customWidth="1"/>
    <col min="9722" max="9722" width="1.375" style="275" customWidth="1"/>
    <col min="9723" max="9723" width="8.375" style="275" customWidth="1"/>
    <col min="9724" max="9966" width="9.75" style="275"/>
    <col min="9967" max="9967" width="7.375" style="275" customWidth="1"/>
    <col min="9968" max="9968" width="9.375" style="275" customWidth="1"/>
    <col min="9969" max="9969" width="8.375" style="275" customWidth="1"/>
    <col min="9970" max="9970" width="9.25" style="275" customWidth="1"/>
    <col min="9971" max="9971" width="9" style="275" customWidth="1"/>
    <col min="9972" max="9973" width="9.375" style="275" customWidth="1"/>
    <col min="9974" max="9974" width="8.75" style="275" customWidth="1"/>
    <col min="9975" max="9975" width="8.375" style="275" customWidth="1"/>
    <col min="9976" max="9976" width="1.25" style="275" customWidth="1"/>
    <col min="9977" max="9977" width="10.375" style="275" customWidth="1"/>
    <col min="9978" max="9978" width="1.375" style="275" customWidth="1"/>
    <col min="9979" max="9979" width="8.375" style="275" customWidth="1"/>
    <col min="9980" max="10222" width="9.75" style="275"/>
    <col min="10223" max="10223" width="7.375" style="275" customWidth="1"/>
    <col min="10224" max="10224" width="9.375" style="275" customWidth="1"/>
    <col min="10225" max="10225" width="8.375" style="275" customWidth="1"/>
    <col min="10226" max="10226" width="9.25" style="275" customWidth="1"/>
    <col min="10227" max="10227" width="9" style="275" customWidth="1"/>
    <col min="10228" max="10229" width="9.375" style="275" customWidth="1"/>
    <col min="10230" max="10230" width="8.75" style="275" customWidth="1"/>
    <col min="10231" max="10231" width="8.375" style="275" customWidth="1"/>
    <col min="10232" max="10232" width="1.25" style="275" customWidth="1"/>
    <col min="10233" max="10233" width="10.375" style="275" customWidth="1"/>
    <col min="10234" max="10234" width="1.375" style="275" customWidth="1"/>
    <col min="10235" max="10235" width="8.375" style="275" customWidth="1"/>
    <col min="10236" max="10478" width="9.75" style="275"/>
    <col min="10479" max="10479" width="7.375" style="275" customWidth="1"/>
    <col min="10480" max="10480" width="9.375" style="275" customWidth="1"/>
    <col min="10481" max="10481" width="8.375" style="275" customWidth="1"/>
    <col min="10482" max="10482" width="9.25" style="275" customWidth="1"/>
    <col min="10483" max="10483" width="9" style="275" customWidth="1"/>
    <col min="10484" max="10485" width="9.375" style="275" customWidth="1"/>
    <col min="10486" max="10486" width="8.75" style="275" customWidth="1"/>
    <col min="10487" max="10487" width="8.375" style="275" customWidth="1"/>
    <col min="10488" max="10488" width="1.25" style="275" customWidth="1"/>
    <col min="10489" max="10489" width="10.375" style="275" customWidth="1"/>
    <col min="10490" max="10490" width="1.375" style="275" customWidth="1"/>
    <col min="10491" max="10491" width="8.375" style="275" customWidth="1"/>
    <col min="10492" max="10734" width="9.75" style="275"/>
    <col min="10735" max="10735" width="7.375" style="275" customWidth="1"/>
    <col min="10736" max="10736" width="9.375" style="275" customWidth="1"/>
    <col min="10737" max="10737" width="8.375" style="275" customWidth="1"/>
    <col min="10738" max="10738" width="9.25" style="275" customWidth="1"/>
    <col min="10739" max="10739" width="9" style="275" customWidth="1"/>
    <col min="10740" max="10741" width="9.375" style="275" customWidth="1"/>
    <col min="10742" max="10742" width="8.75" style="275" customWidth="1"/>
    <col min="10743" max="10743" width="8.375" style="275" customWidth="1"/>
    <col min="10744" max="10744" width="1.25" style="275" customWidth="1"/>
    <col min="10745" max="10745" width="10.375" style="275" customWidth="1"/>
    <col min="10746" max="10746" width="1.375" style="275" customWidth="1"/>
    <col min="10747" max="10747" width="8.375" style="275" customWidth="1"/>
    <col min="10748" max="10990" width="9.75" style="275"/>
    <col min="10991" max="10991" width="7.375" style="275" customWidth="1"/>
    <col min="10992" max="10992" width="9.375" style="275" customWidth="1"/>
    <col min="10993" max="10993" width="8.375" style="275" customWidth="1"/>
    <col min="10994" max="10994" width="9.25" style="275" customWidth="1"/>
    <col min="10995" max="10995" width="9" style="275" customWidth="1"/>
    <col min="10996" max="10997" width="9.375" style="275" customWidth="1"/>
    <col min="10998" max="10998" width="8.75" style="275" customWidth="1"/>
    <col min="10999" max="10999" width="8.375" style="275" customWidth="1"/>
    <col min="11000" max="11000" width="1.25" style="275" customWidth="1"/>
    <col min="11001" max="11001" width="10.375" style="275" customWidth="1"/>
    <col min="11002" max="11002" width="1.375" style="275" customWidth="1"/>
    <col min="11003" max="11003" width="8.375" style="275" customWidth="1"/>
    <col min="11004" max="11246" width="9.75" style="275"/>
    <col min="11247" max="11247" width="7.375" style="275" customWidth="1"/>
    <col min="11248" max="11248" width="9.375" style="275" customWidth="1"/>
    <col min="11249" max="11249" width="8.375" style="275" customWidth="1"/>
    <col min="11250" max="11250" width="9.25" style="275" customWidth="1"/>
    <col min="11251" max="11251" width="9" style="275" customWidth="1"/>
    <col min="11252" max="11253" width="9.375" style="275" customWidth="1"/>
    <col min="11254" max="11254" width="8.75" style="275" customWidth="1"/>
    <col min="11255" max="11255" width="8.375" style="275" customWidth="1"/>
    <col min="11256" max="11256" width="1.25" style="275" customWidth="1"/>
    <col min="11257" max="11257" width="10.375" style="275" customWidth="1"/>
    <col min="11258" max="11258" width="1.375" style="275" customWidth="1"/>
    <col min="11259" max="11259" width="8.375" style="275" customWidth="1"/>
    <col min="11260" max="11502" width="9.75" style="275"/>
    <col min="11503" max="11503" width="7.375" style="275" customWidth="1"/>
    <col min="11504" max="11504" width="9.375" style="275" customWidth="1"/>
    <col min="11505" max="11505" width="8.375" style="275" customWidth="1"/>
    <col min="11506" max="11506" width="9.25" style="275" customWidth="1"/>
    <col min="11507" max="11507" width="9" style="275" customWidth="1"/>
    <col min="11508" max="11509" width="9.375" style="275" customWidth="1"/>
    <col min="11510" max="11510" width="8.75" style="275" customWidth="1"/>
    <col min="11511" max="11511" width="8.375" style="275" customWidth="1"/>
    <col min="11512" max="11512" width="1.25" style="275" customWidth="1"/>
    <col min="11513" max="11513" width="10.375" style="275" customWidth="1"/>
    <col min="11514" max="11514" width="1.375" style="275" customWidth="1"/>
    <col min="11515" max="11515" width="8.375" style="275" customWidth="1"/>
    <col min="11516" max="11758" width="9.75" style="275"/>
    <col min="11759" max="11759" width="7.375" style="275" customWidth="1"/>
    <col min="11760" max="11760" width="9.375" style="275" customWidth="1"/>
    <col min="11761" max="11761" width="8.375" style="275" customWidth="1"/>
    <col min="11762" max="11762" width="9.25" style="275" customWidth="1"/>
    <col min="11763" max="11763" width="9" style="275" customWidth="1"/>
    <col min="11764" max="11765" width="9.375" style="275" customWidth="1"/>
    <col min="11766" max="11766" width="8.75" style="275" customWidth="1"/>
    <col min="11767" max="11767" width="8.375" style="275" customWidth="1"/>
    <col min="11768" max="11768" width="1.25" style="275" customWidth="1"/>
    <col min="11769" max="11769" width="10.375" style="275" customWidth="1"/>
    <col min="11770" max="11770" width="1.375" style="275" customWidth="1"/>
    <col min="11771" max="11771" width="8.375" style="275" customWidth="1"/>
    <col min="11772" max="12014" width="9.75" style="275"/>
    <col min="12015" max="12015" width="7.375" style="275" customWidth="1"/>
    <col min="12016" max="12016" width="9.375" style="275" customWidth="1"/>
    <col min="12017" max="12017" width="8.375" style="275" customWidth="1"/>
    <col min="12018" max="12018" width="9.25" style="275" customWidth="1"/>
    <col min="12019" max="12019" width="9" style="275" customWidth="1"/>
    <col min="12020" max="12021" width="9.375" style="275" customWidth="1"/>
    <col min="12022" max="12022" width="8.75" style="275" customWidth="1"/>
    <col min="12023" max="12023" width="8.375" style="275" customWidth="1"/>
    <col min="12024" max="12024" width="1.25" style="275" customWidth="1"/>
    <col min="12025" max="12025" width="10.375" style="275" customWidth="1"/>
    <col min="12026" max="12026" width="1.375" style="275" customWidth="1"/>
    <col min="12027" max="12027" width="8.375" style="275" customWidth="1"/>
    <col min="12028" max="12270" width="9.75" style="275"/>
    <col min="12271" max="12271" width="7.375" style="275" customWidth="1"/>
    <col min="12272" max="12272" width="9.375" style="275" customWidth="1"/>
    <col min="12273" max="12273" width="8.375" style="275" customWidth="1"/>
    <col min="12274" max="12274" width="9.25" style="275" customWidth="1"/>
    <col min="12275" max="12275" width="9" style="275" customWidth="1"/>
    <col min="12276" max="12277" width="9.375" style="275" customWidth="1"/>
    <col min="12278" max="12278" width="8.75" style="275" customWidth="1"/>
    <col min="12279" max="12279" width="8.375" style="275" customWidth="1"/>
    <col min="12280" max="12280" width="1.25" style="275" customWidth="1"/>
    <col min="12281" max="12281" width="10.375" style="275" customWidth="1"/>
    <col min="12282" max="12282" width="1.375" style="275" customWidth="1"/>
    <col min="12283" max="12283" width="8.375" style="275" customWidth="1"/>
    <col min="12284" max="12526" width="9.75" style="275"/>
    <col min="12527" max="12527" width="7.375" style="275" customWidth="1"/>
    <col min="12528" max="12528" width="9.375" style="275" customWidth="1"/>
    <col min="12529" max="12529" width="8.375" style="275" customWidth="1"/>
    <col min="12530" max="12530" width="9.25" style="275" customWidth="1"/>
    <col min="12531" max="12531" width="9" style="275" customWidth="1"/>
    <col min="12532" max="12533" width="9.375" style="275" customWidth="1"/>
    <col min="12534" max="12534" width="8.75" style="275" customWidth="1"/>
    <col min="12535" max="12535" width="8.375" style="275" customWidth="1"/>
    <col min="12536" max="12536" width="1.25" style="275" customWidth="1"/>
    <col min="12537" max="12537" width="10.375" style="275" customWidth="1"/>
    <col min="12538" max="12538" width="1.375" style="275" customWidth="1"/>
    <col min="12539" max="12539" width="8.375" style="275" customWidth="1"/>
    <col min="12540" max="12782" width="9.75" style="275"/>
    <col min="12783" max="12783" width="7.375" style="275" customWidth="1"/>
    <col min="12784" max="12784" width="9.375" style="275" customWidth="1"/>
    <col min="12785" max="12785" width="8.375" style="275" customWidth="1"/>
    <col min="12786" max="12786" width="9.25" style="275" customWidth="1"/>
    <col min="12787" max="12787" width="9" style="275" customWidth="1"/>
    <col min="12788" max="12789" width="9.375" style="275" customWidth="1"/>
    <col min="12790" max="12790" width="8.75" style="275" customWidth="1"/>
    <col min="12791" max="12791" width="8.375" style="275" customWidth="1"/>
    <col min="12792" max="12792" width="1.25" style="275" customWidth="1"/>
    <col min="12793" max="12793" width="10.375" style="275" customWidth="1"/>
    <col min="12794" max="12794" width="1.375" style="275" customWidth="1"/>
    <col min="12795" max="12795" width="8.375" style="275" customWidth="1"/>
    <col min="12796" max="13038" width="9.75" style="275"/>
    <col min="13039" max="13039" width="7.375" style="275" customWidth="1"/>
    <col min="13040" max="13040" width="9.375" style="275" customWidth="1"/>
    <col min="13041" max="13041" width="8.375" style="275" customWidth="1"/>
    <col min="13042" max="13042" width="9.25" style="275" customWidth="1"/>
    <col min="13043" max="13043" width="9" style="275" customWidth="1"/>
    <col min="13044" max="13045" width="9.375" style="275" customWidth="1"/>
    <col min="13046" max="13046" width="8.75" style="275" customWidth="1"/>
    <col min="13047" max="13047" width="8.375" style="275" customWidth="1"/>
    <col min="13048" max="13048" width="1.25" style="275" customWidth="1"/>
    <col min="13049" max="13049" width="10.375" style="275" customWidth="1"/>
    <col min="13050" max="13050" width="1.375" style="275" customWidth="1"/>
    <col min="13051" max="13051" width="8.375" style="275" customWidth="1"/>
    <col min="13052" max="13294" width="9.75" style="275"/>
    <col min="13295" max="13295" width="7.375" style="275" customWidth="1"/>
    <col min="13296" max="13296" width="9.375" style="275" customWidth="1"/>
    <col min="13297" max="13297" width="8.375" style="275" customWidth="1"/>
    <col min="13298" max="13298" width="9.25" style="275" customWidth="1"/>
    <col min="13299" max="13299" width="9" style="275" customWidth="1"/>
    <col min="13300" max="13301" width="9.375" style="275" customWidth="1"/>
    <col min="13302" max="13302" width="8.75" style="275" customWidth="1"/>
    <col min="13303" max="13303" width="8.375" style="275" customWidth="1"/>
    <col min="13304" max="13304" width="1.25" style="275" customWidth="1"/>
    <col min="13305" max="13305" width="10.375" style="275" customWidth="1"/>
    <col min="13306" max="13306" width="1.375" style="275" customWidth="1"/>
    <col min="13307" max="13307" width="8.375" style="275" customWidth="1"/>
    <col min="13308" max="13550" width="9.75" style="275"/>
    <col min="13551" max="13551" width="7.375" style="275" customWidth="1"/>
    <col min="13552" max="13552" width="9.375" style="275" customWidth="1"/>
    <col min="13553" max="13553" width="8.375" style="275" customWidth="1"/>
    <col min="13554" max="13554" width="9.25" style="275" customWidth="1"/>
    <col min="13555" max="13555" width="9" style="275" customWidth="1"/>
    <col min="13556" max="13557" width="9.375" style="275" customWidth="1"/>
    <col min="13558" max="13558" width="8.75" style="275" customWidth="1"/>
    <col min="13559" max="13559" width="8.375" style="275" customWidth="1"/>
    <col min="13560" max="13560" width="1.25" style="275" customWidth="1"/>
    <col min="13561" max="13561" width="10.375" style="275" customWidth="1"/>
    <col min="13562" max="13562" width="1.375" style="275" customWidth="1"/>
    <col min="13563" max="13563" width="8.375" style="275" customWidth="1"/>
    <col min="13564" max="13806" width="9.75" style="275"/>
    <col min="13807" max="13807" width="7.375" style="275" customWidth="1"/>
    <col min="13808" max="13808" width="9.375" style="275" customWidth="1"/>
    <col min="13809" max="13809" width="8.375" style="275" customWidth="1"/>
    <col min="13810" max="13810" width="9.25" style="275" customWidth="1"/>
    <col min="13811" max="13811" width="9" style="275" customWidth="1"/>
    <col min="13812" max="13813" width="9.375" style="275" customWidth="1"/>
    <col min="13814" max="13814" width="8.75" style="275" customWidth="1"/>
    <col min="13815" max="13815" width="8.375" style="275" customWidth="1"/>
    <col min="13816" max="13816" width="1.25" style="275" customWidth="1"/>
    <col min="13817" max="13817" width="10.375" style="275" customWidth="1"/>
    <col min="13818" max="13818" width="1.375" style="275" customWidth="1"/>
    <col min="13819" max="13819" width="8.375" style="275" customWidth="1"/>
    <col min="13820" max="14062" width="9.75" style="275"/>
    <col min="14063" max="14063" width="7.375" style="275" customWidth="1"/>
    <col min="14064" max="14064" width="9.375" style="275" customWidth="1"/>
    <col min="14065" max="14065" width="8.375" style="275" customWidth="1"/>
    <col min="14066" max="14066" width="9.25" style="275" customWidth="1"/>
    <col min="14067" max="14067" width="9" style="275" customWidth="1"/>
    <col min="14068" max="14069" width="9.375" style="275" customWidth="1"/>
    <col min="14070" max="14070" width="8.75" style="275" customWidth="1"/>
    <col min="14071" max="14071" width="8.375" style="275" customWidth="1"/>
    <col min="14072" max="14072" width="1.25" style="275" customWidth="1"/>
    <col min="14073" max="14073" width="10.375" style="275" customWidth="1"/>
    <col min="14074" max="14074" width="1.375" style="275" customWidth="1"/>
    <col min="14075" max="14075" width="8.375" style="275" customWidth="1"/>
    <col min="14076" max="14318" width="9.75" style="275"/>
    <col min="14319" max="14319" width="7.375" style="275" customWidth="1"/>
    <col min="14320" max="14320" width="9.375" style="275" customWidth="1"/>
    <col min="14321" max="14321" width="8.375" style="275" customWidth="1"/>
    <col min="14322" max="14322" width="9.25" style="275" customWidth="1"/>
    <col min="14323" max="14323" width="9" style="275" customWidth="1"/>
    <col min="14324" max="14325" width="9.375" style="275" customWidth="1"/>
    <col min="14326" max="14326" width="8.75" style="275" customWidth="1"/>
    <col min="14327" max="14327" width="8.375" style="275" customWidth="1"/>
    <col min="14328" max="14328" width="1.25" style="275" customWidth="1"/>
    <col min="14329" max="14329" width="10.375" style="275" customWidth="1"/>
    <col min="14330" max="14330" width="1.375" style="275" customWidth="1"/>
    <col min="14331" max="14331" width="8.375" style="275" customWidth="1"/>
    <col min="14332" max="14574" width="9.75" style="275"/>
    <col min="14575" max="14575" width="7.375" style="275" customWidth="1"/>
    <col min="14576" max="14576" width="9.375" style="275" customWidth="1"/>
    <col min="14577" max="14577" width="8.375" style="275" customWidth="1"/>
    <col min="14578" max="14578" width="9.25" style="275" customWidth="1"/>
    <col min="14579" max="14579" width="9" style="275" customWidth="1"/>
    <col min="14580" max="14581" width="9.375" style="275" customWidth="1"/>
    <col min="14582" max="14582" width="8.75" style="275" customWidth="1"/>
    <col min="14583" max="14583" width="8.375" style="275" customWidth="1"/>
    <col min="14584" max="14584" width="1.25" style="275" customWidth="1"/>
    <col min="14585" max="14585" width="10.375" style="275" customWidth="1"/>
    <col min="14586" max="14586" width="1.375" style="275" customWidth="1"/>
    <col min="14587" max="14587" width="8.375" style="275" customWidth="1"/>
    <col min="14588" max="14830" width="9.75" style="275"/>
    <col min="14831" max="14831" width="7.375" style="275" customWidth="1"/>
    <col min="14832" max="14832" width="9.375" style="275" customWidth="1"/>
    <col min="14833" max="14833" width="8.375" style="275" customWidth="1"/>
    <col min="14834" max="14834" width="9.25" style="275" customWidth="1"/>
    <col min="14835" max="14835" width="9" style="275" customWidth="1"/>
    <col min="14836" max="14837" width="9.375" style="275" customWidth="1"/>
    <col min="14838" max="14838" width="8.75" style="275" customWidth="1"/>
    <col min="14839" max="14839" width="8.375" style="275" customWidth="1"/>
    <col min="14840" max="14840" width="1.25" style="275" customWidth="1"/>
    <col min="14841" max="14841" width="10.375" style="275" customWidth="1"/>
    <col min="14842" max="14842" width="1.375" style="275" customWidth="1"/>
    <col min="14843" max="14843" width="8.375" style="275" customWidth="1"/>
    <col min="14844" max="15086" width="9.75" style="275"/>
    <col min="15087" max="15087" width="7.375" style="275" customWidth="1"/>
    <col min="15088" max="15088" width="9.375" style="275" customWidth="1"/>
    <col min="15089" max="15089" width="8.375" style="275" customWidth="1"/>
    <col min="15090" max="15090" width="9.25" style="275" customWidth="1"/>
    <col min="15091" max="15091" width="9" style="275" customWidth="1"/>
    <col min="15092" max="15093" width="9.375" style="275" customWidth="1"/>
    <col min="15094" max="15094" width="8.75" style="275" customWidth="1"/>
    <col min="15095" max="15095" width="8.375" style="275" customWidth="1"/>
    <col min="15096" max="15096" width="1.25" style="275" customWidth="1"/>
    <col min="15097" max="15097" width="10.375" style="275" customWidth="1"/>
    <col min="15098" max="15098" width="1.375" style="275" customWidth="1"/>
    <col min="15099" max="15099" width="8.375" style="275" customWidth="1"/>
    <col min="15100" max="15342" width="9.75" style="275"/>
    <col min="15343" max="15343" width="7.375" style="275" customWidth="1"/>
    <col min="15344" max="15344" width="9.375" style="275" customWidth="1"/>
    <col min="15345" max="15345" width="8.375" style="275" customWidth="1"/>
    <col min="15346" max="15346" width="9.25" style="275" customWidth="1"/>
    <col min="15347" max="15347" width="9" style="275" customWidth="1"/>
    <col min="15348" max="15349" width="9.375" style="275" customWidth="1"/>
    <col min="15350" max="15350" width="8.75" style="275" customWidth="1"/>
    <col min="15351" max="15351" width="8.375" style="275" customWidth="1"/>
    <col min="15352" max="15352" width="1.25" style="275" customWidth="1"/>
    <col min="15353" max="15353" width="10.375" style="275" customWidth="1"/>
    <col min="15354" max="15354" width="1.375" style="275" customWidth="1"/>
    <col min="15355" max="15355" width="8.375" style="275" customWidth="1"/>
    <col min="15356" max="15598" width="9.75" style="275"/>
    <col min="15599" max="15599" width="7.375" style="275" customWidth="1"/>
    <col min="15600" max="15600" width="9.375" style="275" customWidth="1"/>
    <col min="15601" max="15601" width="8.375" style="275" customWidth="1"/>
    <col min="15602" max="15602" width="9.25" style="275" customWidth="1"/>
    <col min="15603" max="15603" width="9" style="275" customWidth="1"/>
    <col min="15604" max="15605" width="9.375" style="275" customWidth="1"/>
    <col min="15606" max="15606" width="8.75" style="275" customWidth="1"/>
    <col min="15607" max="15607" width="8.375" style="275" customWidth="1"/>
    <col min="15608" max="15608" width="1.25" style="275" customWidth="1"/>
    <col min="15609" max="15609" width="10.375" style="275" customWidth="1"/>
    <col min="15610" max="15610" width="1.375" style="275" customWidth="1"/>
    <col min="15611" max="15611" width="8.375" style="275" customWidth="1"/>
    <col min="15612" max="15854" width="9.75" style="275"/>
    <col min="15855" max="15855" width="7.375" style="275" customWidth="1"/>
    <col min="15856" max="15856" width="9.375" style="275" customWidth="1"/>
    <col min="15857" max="15857" width="8.375" style="275" customWidth="1"/>
    <col min="15858" max="15858" width="9.25" style="275" customWidth="1"/>
    <col min="15859" max="15859" width="9" style="275" customWidth="1"/>
    <col min="15860" max="15861" width="9.375" style="275" customWidth="1"/>
    <col min="15862" max="15862" width="8.75" style="275" customWidth="1"/>
    <col min="15863" max="15863" width="8.375" style="275" customWidth="1"/>
    <col min="15864" max="15864" width="1.25" style="275" customWidth="1"/>
    <col min="15865" max="15865" width="10.375" style="275" customWidth="1"/>
    <col min="15866" max="15866" width="1.375" style="275" customWidth="1"/>
    <col min="15867" max="15867" width="8.375" style="275" customWidth="1"/>
    <col min="15868" max="16110" width="9.75" style="275"/>
    <col min="16111" max="16111" width="7.375" style="275" customWidth="1"/>
    <col min="16112" max="16112" width="9.375" style="275" customWidth="1"/>
    <col min="16113" max="16113" width="8.375" style="275" customWidth="1"/>
    <col min="16114" max="16114" width="9.25" style="275" customWidth="1"/>
    <col min="16115" max="16115" width="9" style="275" customWidth="1"/>
    <col min="16116" max="16117" width="9.375" style="275" customWidth="1"/>
    <col min="16118" max="16118" width="8.75" style="275" customWidth="1"/>
    <col min="16119" max="16119" width="8.375" style="275" customWidth="1"/>
    <col min="16120" max="16120" width="1.25" style="275" customWidth="1"/>
    <col min="16121" max="16121" width="10.375" style="275" customWidth="1"/>
    <col min="16122" max="16122" width="1.375" style="275" customWidth="1"/>
    <col min="16123" max="16123" width="8.375" style="275" customWidth="1"/>
    <col min="16124" max="16384" width="9.75" style="275"/>
  </cols>
  <sheetData>
    <row r="1" spans="1:11" ht="13.35" customHeight="1" x14ac:dyDescent="0.25">
      <c r="G1" s="276"/>
    </row>
    <row r="2" spans="1:11" ht="13.35" customHeight="1" x14ac:dyDescent="0.25">
      <c r="A2" s="291" t="s">
        <v>483</v>
      </c>
      <c r="B2" s="291"/>
      <c r="C2" s="291"/>
      <c r="D2" s="291"/>
      <c r="E2" s="291"/>
      <c r="F2" s="291"/>
      <c r="G2" s="291"/>
      <c r="H2" s="291"/>
      <c r="I2" s="291"/>
      <c r="J2" s="291"/>
      <c r="K2" s="277"/>
    </row>
    <row r="3" spans="1:11" ht="13.35" customHeight="1" x14ac:dyDescent="0.25">
      <c r="A3" s="294" t="s">
        <v>312</v>
      </c>
      <c r="B3" s="295"/>
      <c r="C3" s="295"/>
      <c r="D3" s="295"/>
      <c r="E3" s="295"/>
      <c r="F3" s="295"/>
      <c r="G3" s="295"/>
      <c r="H3" s="295"/>
      <c r="I3" s="295"/>
      <c r="J3" s="295"/>
    </row>
    <row r="4" spans="1:11" ht="4.3499999999999996" customHeight="1" thickBot="1" x14ac:dyDescent="0.3">
      <c r="A4" s="278">
        <v>6</v>
      </c>
      <c r="B4" s="278"/>
      <c r="C4" s="278"/>
      <c r="D4" s="278"/>
      <c r="E4" s="278"/>
      <c r="F4" s="278"/>
      <c r="G4" s="278"/>
      <c r="H4" s="278"/>
      <c r="I4" s="278"/>
      <c r="J4" s="278"/>
    </row>
    <row r="5" spans="1:11" ht="15.95" customHeight="1" x14ac:dyDescent="0.25">
      <c r="A5" s="1045" t="s">
        <v>108</v>
      </c>
      <c r="B5" s="786" t="s">
        <v>178</v>
      </c>
      <c r="C5" s="1047" t="s">
        <v>111</v>
      </c>
      <c r="D5" s="1047"/>
      <c r="E5" s="1047"/>
      <c r="F5" s="1047"/>
      <c r="G5" s="1047"/>
      <c r="H5" s="1047"/>
      <c r="I5" s="1048" t="s">
        <v>259</v>
      </c>
      <c r="J5" s="1045" t="s">
        <v>14</v>
      </c>
      <c r="K5" s="274"/>
    </row>
    <row r="6" spans="1:11" ht="15.95" customHeight="1" x14ac:dyDescent="0.25">
      <c r="A6" s="1046"/>
      <c r="B6" s="788" t="s">
        <v>179</v>
      </c>
      <c r="C6" s="787" t="s">
        <v>260</v>
      </c>
      <c r="D6" s="787" t="s">
        <v>261</v>
      </c>
      <c r="E6" s="787" t="s">
        <v>262</v>
      </c>
      <c r="F6" s="787" t="s">
        <v>263</v>
      </c>
      <c r="G6" s="787" t="s">
        <v>264</v>
      </c>
      <c r="H6" s="787" t="s">
        <v>8</v>
      </c>
      <c r="I6" s="1049"/>
      <c r="J6" s="1046"/>
      <c r="K6" s="274"/>
    </row>
    <row r="7" spans="1:11" ht="4.3499999999999996" customHeight="1" x14ac:dyDescent="0.25">
      <c r="B7" s="719"/>
    </row>
    <row r="8" spans="1:11" ht="18" customHeight="1" x14ac:dyDescent="0.25">
      <c r="A8" s="312">
        <v>2007</v>
      </c>
      <c r="B8" s="924">
        <v>1537722.94</v>
      </c>
      <c r="C8" s="313">
        <v>778876.83</v>
      </c>
      <c r="D8" s="313">
        <v>704846.93</v>
      </c>
      <c r="E8" s="313">
        <v>33835.230000000003</v>
      </c>
      <c r="F8" s="313">
        <v>115344.47</v>
      </c>
      <c r="G8" s="313">
        <v>166180.85</v>
      </c>
      <c r="H8" s="313">
        <v>6685.56</v>
      </c>
      <c r="I8" s="313">
        <v>436800</v>
      </c>
      <c r="J8" s="313">
        <v>257621.12</v>
      </c>
      <c r="K8" s="314"/>
    </row>
    <row r="9" spans="1:11" ht="18" customHeight="1" x14ac:dyDescent="0.25">
      <c r="A9" s="312">
        <v>2008</v>
      </c>
      <c r="B9" s="924">
        <v>1636777.76</v>
      </c>
      <c r="C9" s="313">
        <v>886069.25</v>
      </c>
      <c r="D9" s="313">
        <v>815890.2</v>
      </c>
      <c r="E9" s="313">
        <v>33378.42</v>
      </c>
      <c r="F9" s="313">
        <v>116099.74</v>
      </c>
      <c r="G9" s="313">
        <v>165883.14000000001</v>
      </c>
      <c r="H9" s="313">
        <v>6447.2</v>
      </c>
      <c r="I9" s="313">
        <v>428900</v>
      </c>
      <c r="J9" s="313">
        <v>266541</v>
      </c>
      <c r="K9" s="314"/>
    </row>
    <row r="10" spans="1:11" ht="18" customHeight="1" x14ac:dyDescent="0.25">
      <c r="A10" s="312">
        <v>2009</v>
      </c>
      <c r="B10" s="924">
        <v>1772031.96</v>
      </c>
      <c r="C10" s="313">
        <v>973593.18</v>
      </c>
      <c r="D10" s="313">
        <v>884317.74</v>
      </c>
      <c r="E10" s="313">
        <v>33463.440000000002</v>
      </c>
      <c r="F10" s="313">
        <v>115963.42</v>
      </c>
      <c r="G10" s="313">
        <v>165147.81</v>
      </c>
      <c r="H10" s="313">
        <v>6164.11</v>
      </c>
      <c r="I10" s="313">
        <v>477700</v>
      </c>
      <c r="J10" s="313">
        <v>268707</v>
      </c>
      <c r="K10" s="314"/>
    </row>
    <row r="11" spans="1:11" ht="18" customHeight="1" x14ac:dyDescent="0.25">
      <c r="A11" s="312">
        <v>2010</v>
      </c>
      <c r="B11" s="924">
        <v>1888908.17</v>
      </c>
      <c r="C11" s="313">
        <v>1031493.35</v>
      </c>
      <c r="D11" s="313">
        <v>951244.76</v>
      </c>
      <c r="E11" s="313">
        <v>33671.040000000001</v>
      </c>
      <c r="F11" s="313">
        <v>118727.18</v>
      </c>
      <c r="G11" s="313">
        <v>171955.48</v>
      </c>
      <c r="H11" s="313">
        <v>6136.97</v>
      </c>
      <c r="I11" s="313">
        <v>526924.16</v>
      </c>
      <c r="J11" s="313">
        <v>285102</v>
      </c>
      <c r="K11" s="314"/>
    </row>
    <row r="12" spans="1:11" ht="18" customHeight="1" x14ac:dyDescent="0.25">
      <c r="A12" s="312">
        <v>2011</v>
      </c>
      <c r="B12" s="924">
        <v>2027714.82</v>
      </c>
      <c r="C12" s="315">
        <v>1123093</v>
      </c>
      <c r="D12" s="315">
        <v>1009650.95</v>
      </c>
      <c r="E12" s="315">
        <v>35258.870000000003</v>
      </c>
      <c r="F12" s="315">
        <v>120014.18</v>
      </c>
      <c r="G12" s="315">
        <v>178692.46</v>
      </c>
      <c r="H12" s="315">
        <v>6156.32</v>
      </c>
      <c r="I12" s="315">
        <v>564500</v>
      </c>
      <c r="J12" s="315">
        <v>317654.40999999997</v>
      </c>
      <c r="K12" s="316"/>
    </row>
    <row r="13" spans="1:11" ht="18" customHeight="1" x14ac:dyDescent="0.25">
      <c r="A13" s="312">
        <v>2012</v>
      </c>
      <c r="B13" s="924">
        <v>2157551.87</v>
      </c>
      <c r="C13" s="315">
        <v>1226207.03</v>
      </c>
      <c r="D13" s="315">
        <v>1093406.48</v>
      </c>
      <c r="E13" s="315">
        <v>35304.480000000003</v>
      </c>
      <c r="F13" s="315">
        <v>123848.45</v>
      </c>
      <c r="G13" s="315">
        <v>183974.88</v>
      </c>
      <c r="H13" s="315">
        <v>6317.02</v>
      </c>
      <c r="I13" s="315">
        <v>581900</v>
      </c>
      <c r="J13" s="315">
        <v>314023.90999999997</v>
      </c>
      <c r="K13" s="316"/>
    </row>
    <row r="14" spans="1:11" ht="18" customHeight="1" x14ac:dyDescent="0.25">
      <c r="A14" s="312">
        <v>2013</v>
      </c>
      <c r="B14" s="924">
        <v>2193624.56</v>
      </c>
      <c r="C14" s="315">
        <v>1268686</v>
      </c>
      <c r="D14" s="315">
        <v>1175740</v>
      </c>
      <c r="E14" s="315">
        <v>34906.120000000003</v>
      </c>
      <c r="F14" s="315">
        <v>131047.32</v>
      </c>
      <c r="G14" s="315">
        <v>190646</v>
      </c>
      <c r="H14" s="315">
        <v>6439.11</v>
      </c>
      <c r="I14" s="315">
        <v>561900</v>
      </c>
      <c r="J14" s="315">
        <v>349790.78</v>
      </c>
      <c r="K14" s="316"/>
    </row>
    <row r="15" spans="1:11" ht="18" customHeight="1" x14ac:dyDescent="0.25">
      <c r="A15" s="312">
        <v>2014</v>
      </c>
      <c r="B15" s="924">
        <v>2309410.09</v>
      </c>
      <c r="C15" s="315">
        <v>1333428.56</v>
      </c>
      <c r="D15" s="315">
        <v>1233132.31</v>
      </c>
      <c r="E15" s="315">
        <v>34425.46</v>
      </c>
      <c r="F15" s="315">
        <v>139617.81</v>
      </c>
      <c r="G15" s="315">
        <v>196170.95</v>
      </c>
      <c r="H15" s="315">
        <v>6167.3</v>
      </c>
      <c r="I15" s="315">
        <v>599600</v>
      </c>
      <c r="J15" s="315">
        <v>358629.94</v>
      </c>
      <c r="K15" s="316"/>
    </row>
    <row r="16" spans="1:11" ht="18" customHeight="1" x14ac:dyDescent="0.25">
      <c r="A16" s="312">
        <v>2015</v>
      </c>
      <c r="B16" s="924">
        <v>2454418.2799999998</v>
      </c>
      <c r="C16" s="315">
        <v>1441252.49</v>
      </c>
      <c r="D16" s="315">
        <v>1329925.51</v>
      </c>
      <c r="E16" s="315">
        <v>34654.54</v>
      </c>
      <c r="F16" s="315">
        <v>146721.32999999999</v>
      </c>
      <c r="G16" s="315">
        <v>195675.23</v>
      </c>
      <c r="H16" s="315">
        <v>5904.68</v>
      </c>
      <c r="I16" s="315">
        <v>630210</v>
      </c>
      <c r="J16" s="315">
        <v>386254.64</v>
      </c>
      <c r="K16" s="316"/>
    </row>
    <row r="17" spans="1:11" ht="18" customHeight="1" x14ac:dyDescent="0.25">
      <c r="A17" s="312">
        <v>2016</v>
      </c>
      <c r="B17" s="924">
        <v>2621190.85</v>
      </c>
      <c r="C17" s="315">
        <v>1540472.32</v>
      </c>
      <c r="D17" s="315">
        <v>1405514.21</v>
      </c>
      <c r="E17" s="315">
        <v>33971.58</v>
      </c>
      <c r="F17" s="315">
        <v>158243.69</v>
      </c>
      <c r="G17" s="315">
        <v>197306.23</v>
      </c>
      <c r="H17" s="315">
        <v>5827.03</v>
      </c>
      <c r="I17" s="315">
        <v>685370</v>
      </c>
      <c r="J17" s="315">
        <v>400979.6</v>
      </c>
      <c r="K17" s="316"/>
    </row>
    <row r="18" spans="1:11" ht="18" customHeight="1" x14ac:dyDescent="0.25">
      <c r="A18" s="307" t="s">
        <v>186</v>
      </c>
      <c r="B18" s="924">
        <v>2688517.32</v>
      </c>
      <c r="C18" s="315">
        <v>1619815.7</v>
      </c>
      <c r="D18" s="315">
        <v>1491400.18</v>
      </c>
      <c r="E18" s="315">
        <v>33363.29</v>
      </c>
      <c r="F18" s="315">
        <v>167287.01</v>
      </c>
      <c r="G18" s="315">
        <v>192208.19</v>
      </c>
      <c r="H18" s="315">
        <v>5393.12</v>
      </c>
      <c r="I18" s="315">
        <v>670450</v>
      </c>
      <c r="J18" s="315">
        <v>415335.31</v>
      </c>
      <c r="K18" s="316"/>
    </row>
    <row r="19" spans="1:11" ht="18" customHeight="1" x14ac:dyDescent="0.25">
      <c r="A19" s="307" t="s">
        <v>188</v>
      </c>
      <c r="B19" s="924">
        <v>2797456.87</v>
      </c>
      <c r="C19" s="315">
        <v>1746762.2</v>
      </c>
      <c r="D19" s="315">
        <v>1617345.13</v>
      </c>
      <c r="E19" s="315">
        <v>33685.99</v>
      </c>
      <c r="F19" s="315">
        <v>173241.68</v>
      </c>
      <c r="G19" s="315">
        <v>194981.55</v>
      </c>
      <c r="H19" s="315">
        <v>5015.4399999999996</v>
      </c>
      <c r="I19" s="315">
        <v>643770</v>
      </c>
      <c r="J19" s="315">
        <v>452234.36</v>
      </c>
      <c r="K19" s="438"/>
    </row>
    <row r="20" spans="1:11" ht="18" customHeight="1" x14ac:dyDescent="0.25">
      <c r="A20" s="307" t="s">
        <v>313</v>
      </c>
      <c r="B20" s="924">
        <v>2868866.27</v>
      </c>
      <c r="C20" s="315">
        <v>1820389.17</v>
      </c>
      <c r="D20" s="315">
        <v>1686560.19</v>
      </c>
      <c r="E20" s="315">
        <v>33795.160000000003</v>
      </c>
      <c r="F20" s="315">
        <v>182104.94</v>
      </c>
      <c r="G20" s="315">
        <v>197264.76</v>
      </c>
      <c r="H20" s="315">
        <v>5102.25</v>
      </c>
      <c r="I20" s="315">
        <v>630210</v>
      </c>
      <c r="J20" s="315">
        <v>488234.45</v>
      </c>
      <c r="K20" s="438"/>
    </row>
    <row r="21" spans="1:11" ht="18" customHeight="1" x14ac:dyDescent="0.25">
      <c r="A21" s="307" t="s">
        <v>316</v>
      </c>
      <c r="B21" s="924">
        <v>2807820.53</v>
      </c>
      <c r="C21" s="315">
        <v>1786770.68</v>
      </c>
      <c r="D21" s="315">
        <v>1660443.92</v>
      </c>
      <c r="E21" s="315">
        <v>32325.200000000001</v>
      </c>
      <c r="F21" s="315">
        <v>185745.1</v>
      </c>
      <c r="G21" s="315">
        <v>188822.2</v>
      </c>
      <c r="H21" s="315">
        <v>4957.3500000000004</v>
      </c>
      <c r="I21" s="315">
        <v>609200</v>
      </c>
      <c r="J21" s="315">
        <v>497525.39</v>
      </c>
      <c r="K21" s="438"/>
    </row>
    <row r="22" spans="1:11" ht="18" customHeight="1" x14ac:dyDescent="0.25">
      <c r="A22" s="307">
        <v>2021</v>
      </c>
      <c r="B22" s="924">
        <v>2885203.34</v>
      </c>
      <c r="C22" s="315">
        <v>1842269.24</v>
      </c>
      <c r="D22" s="315">
        <v>1705918.9</v>
      </c>
      <c r="E22" s="315">
        <v>33179.49</v>
      </c>
      <c r="F22" s="315">
        <v>191989.67</v>
      </c>
      <c r="G22" s="315">
        <v>192816.94</v>
      </c>
      <c r="H22" s="315">
        <v>4948</v>
      </c>
      <c r="I22" s="315">
        <v>620000</v>
      </c>
      <c r="J22" s="315">
        <v>504112.04</v>
      </c>
      <c r="K22" s="438"/>
    </row>
    <row r="23" spans="1:11" ht="18" customHeight="1" x14ac:dyDescent="0.25">
      <c r="A23" s="307" t="s">
        <v>427</v>
      </c>
      <c r="B23" s="924">
        <v>2926839.65</v>
      </c>
      <c r="C23" s="315">
        <v>1882830.34</v>
      </c>
      <c r="D23" s="315">
        <v>1746956.37</v>
      </c>
      <c r="E23" s="315">
        <v>33550.53</v>
      </c>
      <c r="F23" s="315">
        <v>190648.30851147603</v>
      </c>
      <c r="G23" s="315">
        <v>197599.48</v>
      </c>
      <c r="H23" s="315">
        <v>4929.25</v>
      </c>
      <c r="I23" s="315">
        <v>610685.42000000004</v>
      </c>
      <c r="J23" s="315">
        <v>510961.58</v>
      </c>
      <c r="K23" s="438"/>
    </row>
    <row r="24" spans="1:11" ht="18" customHeight="1" thickBot="1" x14ac:dyDescent="0.3">
      <c r="A24" s="586" t="s">
        <v>482</v>
      </c>
      <c r="B24" s="925">
        <v>2932226.855236284</v>
      </c>
      <c r="C24" s="317">
        <v>1880405.9465925621</v>
      </c>
      <c r="D24" s="317">
        <v>1744113.4330720508</v>
      </c>
      <c r="E24" s="317">
        <v>33704.609870369277</v>
      </c>
      <c r="F24" s="317">
        <v>215433.28011889715</v>
      </c>
      <c r="G24" s="317">
        <v>206033.61447876351</v>
      </c>
      <c r="H24" s="317">
        <v>4940.9882384516059</v>
      </c>
      <c r="I24" s="317">
        <v>581143.57299999997</v>
      </c>
      <c r="J24" s="317">
        <v>503080</v>
      </c>
      <c r="K24" s="438"/>
    </row>
    <row r="25" spans="1:11" ht="9" customHeight="1" x14ac:dyDescent="0.25">
      <c r="A25" s="511" t="s">
        <v>353</v>
      </c>
      <c r="B25" s="512"/>
      <c r="C25" s="513"/>
      <c r="D25" s="514" t="s">
        <v>354</v>
      </c>
      <c r="E25" s="513"/>
      <c r="F25" s="514"/>
      <c r="G25" s="512"/>
      <c r="H25" s="514"/>
      <c r="I25" s="514"/>
      <c r="J25" s="512"/>
    </row>
    <row r="26" spans="1:11" ht="9" customHeight="1" x14ac:dyDescent="0.25">
      <c r="A26" s="468" t="s">
        <v>350</v>
      </c>
      <c r="B26" s="512"/>
      <c r="C26" s="515"/>
      <c r="D26" s="513"/>
      <c r="E26" s="513"/>
      <c r="F26" s="516"/>
      <c r="G26" s="513"/>
      <c r="H26" s="516"/>
      <c r="I26" s="514"/>
      <c r="J26" s="512"/>
    </row>
    <row r="27" spans="1:11" ht="9" customHeight="1" x14ac:dyDescent="0.25">
      <c r="A27" s="517" t="s">
        <v>321</v>
      </c>
      <c r="B27" s="512"/>
      <c r="C27" s="513"/>
      <c r="D27" s="513"/>
      <c r="E27" s="513"/>
      <c r="F27" s="513"/>
      <c r="G27" s="513"/>
      <c r="H27" s="513"/>
      <c r="I27" s="284"/>
      <c r="J27" s="513"/>
      <c r="K27" s="279"/>
    </row>
    <row r="28" spans="1:11" ht="9" customHeight="1" x14ac:dyDescent="0.25">
      <c r="A28" s="470" t="s">
        <v>320</v>
      </c>
      <c r="B28" s="512"/>
      <c r="C28" s="512"/>
      <c r="D28" s="518"/>
      <c r="E28" s="513"/>
      <c r="F28" s="513"/>
      <c r="G28" s="513"/>
      <c r="H28" s="513"/>
      <c r="I28" s="284"/>
      <c r="J28" s="513"/>
      <c r="K28" s="279"/>
    </row>
    <row r="29" spans="1:11" ht="78.95" customHeight="1" x14ac:dyDescent="0.25">
      <c r="B29" s="280"/>
      <c r="E29" s="279"/>
      <c r="F29" s="279"/>
      <c r="G29" s="279"/>
      <c r="H29" s="279"/>
      <c r="I29" s="284"/>
      <c r="J29" s="279"/>
      <c r="K29" s="279"/>
    </row>
    <row r="30" spans="1:11" ht="13.35" customHeight="1" x14ac:dyDescent="0.25">
      <c r="A30" s="291" t="s">
        <v>545</v>
      </c>
      <c r="B30" s="291"/>
      <c r="C30" s="291"/>
      <c r="D30" s="292"/>
      <c r="E30" s="292"/>
      <c r="F30" s="292"/>
      <c r="G30" s="292"/>
      <c r="H30" s="292"/>
      <c r="I30" s="292"/>
      <c r="J30" s="292"/>
      <c r="K30" s="292"/>
    </row>
    <row r="31" spans="1:11" ht="13.35" customHeight="1" x14ac:dyDescent="0.25">
      <c r="A31" s="294" t="s">
        <v>372</v>
      </c>
      <c r="B31" s="295"/>
      <c r="C31" s="295"/>
      <c r="D31" s="293"/>
      <c r="E31" s="293"/>
      <c r="F31" s="293"/>
      <c r="G31" s="293"/>
      <c r="H31" s="293"/>
      <c r="I31" s="293"/>
      <c r="J31" s="293"/>
      <c r="K31" s="293"/>
    </row>
    <row r="32" spans="1:11" ht="4.3499999999999996" customHeight="1" thickBot="1" x14ac:dyDescent="0.3">
      <c r="A32" s="278"/>
      <c r="B32" s="928"/>
      <c r="C32" s="278"/>
      <c r="D32" s="278"/>
      <c r="E32" s="278"/>
      <c r="F32" s="278"/>
      <c r="G32" s="278"/>
      <c r="H32" s="278"/>
      <c r="I32" s="278"/>
      <c r="J32" s="278"/>
      <c r="K32" s="278"/>
    </row>
    <row r="33" spans="1:13" ht="15.95" customHeight="1" x14ac:dyDescent="0.25">
      <c r="A33" s="1045" t="s">
        <v>108</v>
      </c>
      <c r="B33" s="786" t="s">
        <v>122</v>
      </c>
      <c r="C33" s="786" t="s">
        <v>178</v>
      </c>
      <c r="D33" s="1046" t="s">
        <v>111</v>
      </c>
      <c r="E33" s="1046"/>
      <c r="F33" s="1046"/>
      <c r="G33" s="1046"/>
      <c r="H33" s="1046"/>
      <c r="I33" s="1046"/>
      <c r="J33" s="1048" t="s">
        <v>259</v>
      </c>
      <c r="K33" s="1045" t="s">
        <v>14</v>
      </c>
    </row>
    <row r="34" spans="1:13" ht="15.95" customHeight="1" x14ac:dyDescent="0.25">
      <c r="A34" s="1046"/>
      <c r="B34" s="789" t="s">
        <v>130</v>
      </c>
      <c r="C34" s="788" t="s">
        <v>179</v>
      </c>
      <c r="D34" s="787" t="s">
        <v>260</v>
      </c>
      <c r="E34" s="787" t="s">
        <v>261</v>
      </c>
      <c r="F34" s="787" t="s">
        <v>262</v>
      </c>
      <c r="G34" s="787" t="s">
        <v>263</v>
      </c>
      <c r="H34" s="787" t="s">
        <v>264</v>
      </c>
      <c r="I34" s="787" t="s">
        <v>8</v>
      </c>
      <c r="J34" s="1049"/>
      <c r="K34" s="1046"/>
    </row>
    <row r="35" spans="1:13" ht="4.3499999999999996" customHeight="1" x14ac:dyDescent="0.25">
      <c r="B35" s="719"/>
    </row>
    <row r="36" spans="1:13" ht="18" customHeight="1" x14ac:dyDescent="0.25">
      <c r="A36" s="307">
        <v>2007</v>
      </c>
      <c r="B36" s="926">
        <v>28481.901000000002</v>
      </c>
      <c r="C36" s="345">
        <f t="shared" ref="C36:C50" si="0">D36+F36+G36+H36+I36</f>
        <v>38.653999999999996</v>
      </c>
      <c r="D36" s="345">
        <v>27.346</v>
      </c>
      <c r="E36" s="345">
        <v>24.747</v>
      </c>
      <c r="F36" s="345">
        <v>1.1879999999999999</v>
      </c>
      <c r="G36" s="345">
        <v>4.05</v>
      </c>
      <c r="H36" s="345">
        <v>5.835</v>
      </c>
      <c r="I36" s="345">
        <v>0.23499999999999999</v>
      </c>
      <c r="J36" s="345">
        <v>15.336</v>
      </c>
      <c r="K36" s="345">
        <v>9.0449999999999999</v>
      </c>
      <c r="M36" s="279"/>
    </row>
    <row r="37" spans="1:13" ht="18" customHeight="1" x14ac:dyDescent="0.25">
      <c r="A37" s="307">
        <v>2008</v>
      </c>
      <c r="B37" s="926">
        <v>28807.034</v>
      </c>
      <c r="C37" s="345">
        <f t="shared" si="0"/>
        <v>41.93</v>
      </c>
      <c r="D37" s="345">
        <v>30.759</v>
      </c>
      <c r="E37" s="345">
        <v>28.323</v>
      </c>
      <c r="F37" s="345">
        <v>1.159</v>
      </c>
      <c r="G37" s="345">
        <v>4.03</v>
      </c>
      <c r="H37" s="345">
        <v>5.758</v>
      </c>
      <c r="I37" s="345">
        <v>0.224</v>
      </c>
      <c r="J37" s="345">
        <v>14.888999999999999</v>
      </c>
      <c r="K37" s="345">
        <v>9.2530000000000001</v>
      </c>
      <c r="M37" s="279"/>
    </row>
    <row r="38" spans="1:13" ht="18" customHeight="1" x14ac:dyDescent="0.25">
      <c r="A38" s="307">
        <v>2009</v>
      </c>
      <c r="B38" s="926">
        <v>29132.012999999999</v>
      </c>
      <c r="C38" s="345">
        <f t="shared" si="0"/>
        <v>44.431000000000004</v>
      </c>
      <c r="D38" s="345">
        <v>33.42</v>
      </c>
      <c r="E38" s="345">
        <v>30.356000000000002</v>
      </c>
      <c r="F38" s="345">
        <v>1.149</v>
      </c>
      <c r="G38" s="345">
        <v>3.9809999999999999</v>
      </c>
      <c r="H38" s="345">
        <v>5.6689999999999996</v>
      </c>
      <c r="I38" s="345">
        <v>0.21199999999999999</v>
      </c>
      <c r="J38" s="345">
        <v>16.398</v>
      </c>
      <c r="K38" s="345">
        <v>9.2240000000000002</v>
      </c>
      <c r="M38" s="279"/>
    </row>
    <row r="39" spans="1:13" ht="18" customHeight="1" x14ac:dyDescent="0.25">
      <c r="A39" s="307">
        <v>2010</v>
      </c>
      <c r="B39" s="926">
        <v>29461.933000000001</v>
      </c>
      <c r="C39" s="345">
        <f t="shared" si="0"/>
        <v>46.228999999999999</v>
      </c>
      <c r="D39" s="345">
        <v>35.011000000000003</v>
      </c>
      <c r="E39" s="345">
        <v>32.286999999999999</v>
      </c>
      <c r="F39" s="345">
        <v>1.143</v>
      </c>
      <c r="G39" s="345">
        <v>4.03</v>
      </c>
      <c r="H39" s="345">
        <v>5.8369999999999997</v>
      </c>
      <c r="I39" s="345">
        <v>0.20799999999999999</v>
      </c>
      <c r="J39" s="345">
        <v>17.885000000000002</v>
      </c>
      <c r="K39" s="345">
        <v>9.6769999999999996</v>
      </c>
      <c r="M39" s="279"/>
    </row>
    <row r="40" spans="1:13" ht="18" customHeight="1" x14ac:dyDescent="0.25">
      <c r="A40" s="307">
        <v>2011</v>
      </c>
      <c r="B40" s="926">
        <v>29797.694</v>
      </c>
      <c r="C40" s="345">
        <f t="shared" si="0"/>
        <v>49.106000000000002</v>
      </c>
      <c r="D40" s="345">
        <v>37.691000000000003</v>
      </c>
      <c r="E40" s="345">
        <v>33.884</v>
      </c>
      <c r="F40" s="345">
        <v>1.1830000000000001</v>
      </c>
      <c r="G40" s="345">
        <v>4.0279999999999996</v>
      </c>
      <c r="H40" s="345">
        <v>5.9969999999999999</v>
      </c>
      <c r="I40" s="345">
        <v>0.20699999999999999</v>
      </c>
      <c r="J40" s="345">
        <v>18.943999999999999</v>
      </c>
      <c r="K40" s="345">
        <v>10.66</v>
      </c>
      <c r="M40" s="279"/>
    </row>
    <row r="41" spans="1:13" ht="18" customHeight="1" x14ac:dyDescent="0.25">
      <c r="A41" s="307">
        <v>2012</v>
      </c>
      <c r="B41" s="926">
        <v>30135.875</v>
      </c>
      <c r="C41" s="345">
        <f t="shared" si="0"/>
        <v>52.285999999999994</v>
      </c>
      <c r="D41" s="345">
        <v>40.689</v>
      </c>
      <c r="E41" s="345">
        <v>36.283000000000001</v>
      </c>
      <c r="F41" s="345">
        <v>1.1719999999999999</v>
      </c>
      <c r="G41" s="345">
        <v>4.1100000000000003</v>
      </c>
      <c r="H41" s="345">
        <v>6.1050000000000004</v>
      </c>
      <c r="I41" s="345">
        <v>0.21</v>
      </c>
      <c r="J41" s="345">
        <v>19.309000000000001</v>
      </c>
      <c r="K41" s="345">
        <v>10.42</v>
      </c>
      <c r="M41" s="279"/>
    </row>
    <row r="42" spans="1:13" ht="18" customHeight="1" x14ac:dyDescent="0.25">
      <c r="A42" s="307">
        <v>2013</v>
      </c>
      <c r="B42" s="926">
        <v>30475.144</v>
      </c>
      <c r="C42" s="345">
        <f t="shared" si="0"/>
        <v>53.542000000000002</v>
      </c>
      <c r="D42" s="345">
        <v>41.63</v>
      </c>
      <c r="E42" s="345">
        <v>38.58</v>
      </c>
      <c r="F42" s="345">
        <v>1.145</v>
      </c>
      <c r="G42" s="345">
        <v>4.3</v>
      </c>
      <c r="H42" s="345">
        <v>6.2560000000000002</v>
      </c>
      <c r="I42" s="345">
        <v>0.21099999999999999</v>
      </c>
      <c r="J42" s="345">
        <v>18.437999999999999</v>
      </c>
      <c r="K42" s="345">
        <v>11.478</v>
      </c>
      <c r="M42" s="279"/>
    </row>
    <row r="43" spans="1:13" ht="18" customHeight="1" x14ac:dyDescent="0.25">
      <c r="A43" s="307">
        <v>2014</v>
      </c>
      <c r="B43" s="926">
        <v>30814.174999999999</v>
      </c>
      <c r="C43" s="345">
        <f t="shared" si="0"/>
        <v>55.487000000000002</v>
      </c>
      <c r="D43" s="345">
        <v>43.273000000000003</v>
      </c>
      <c r="E43" s="345">
        <v>40.018000000000001</v>
      </c>
      <c r="F43" s="345">
        <v>1.117</v>
      </c>
      <c r="G43" s="345">
        <v>4.5309999999999997</v>
      </c>
      <c r="H43" s="345">
        <v>6.3659999999999997</v>
      </c>
      <c r="I43" s="345">
        <v>0.2</v>
      </c>
      <c r="J43" s="345">
        <v>19.459</v>
      </c>
      <c r="K43" s="345">
        <v>11.638</v>
      </c>
      <c r="M43" s="279"/>
    </row>
    <row r="44" spans="1:13" ht="18" customHeight="1" x14ac:dyDescent="0.25">
      <c r="A44" s="307">
        <v>2015</v>
      </c>
      <c r="B44" s="926">
        <v>31151.643</v>
      </c>
      <c r="C44" s="345">
        <f t="shared" si="0"/>
        <v>58.558999999999997</v>
      </c>
      <c r="D44" s="345">
        <v>46.265999999999998</v>
      </c>
      <c r="E44" s="345">
        <v>42.692</v>
      </c>
      <c r="F44" s="345">
        <v>1.1120000000000001</v>
      </c>
      <c r="G44" s="345">
        <v>4.71</v>
      </c>
      <c r="H44" s="345">
        <v>6.2809999999999997</v>
      </c>
      <c r="I44" s="345">
        <v>0.19</v>
      </c>
      <c r="J44" s="345">
        <v>20.23</v>
      </c>
      <c r="K44" s="345">
        <v>12.398999999999999</v>
      </c>
      <c r="M44" s="279"/>
    </row>
    <row r="45" spans="1:13" ht="18" customHeight="1" x14ac:dyDescent="0.25">
      <c r="A45" s="307">
        <v>2016</v>
      </c>
      <c r="B45" s="926">
        <v>31488.625</v>
      </c>
      <c r="C45" s="345">
        <f t="shared" si="0"/>
        <v>61.476999999999997</v>
      </c>
      <c r="D45" s="345">
        <v>48.921999999999997</v>
      </c>
      <c r="E45" s="345">
        <v>44.636000000000003</v>
      </c>
      <c r="F45" s="345">
        <v>1.079</v>
      </c>
      <c r="G45" s="345">
        <v>5.0250000000000004</v>
      </c>
      <c r="H45" s="345">
        <v>6.266</v>
      </c>
      <c r="I45" s="345">
        <v>0.185</v>
      </c>
      <c r="J45" s="345">
        <v>21.765999999999998</v>
      </c>
      <c r="K45" s="345">
        <v>12.734</v>
      </c>
      <c r="M45" s="279"/>
    </row>
    <row r="46" spans="1:13" ht="18" customHeight="1" x14ac:dyDescent="0.25">
      <c r="A46" s="307" t="s">
        <v>186</v>
      </c>
      <c r="B46" s="926">
        <v>31826.018</v>
      </c>
      <c r="C46" s="345">
        <f t="shared" si="0"/>
        <v>63.408000000000001</v>
      </c>
      <c r="D46" s="345">
        <v>50.896000000000001</v>
      </c>
      <c r="E46" s="345">
        <v>46.860999999999997</v>
      </c>
      <c r="F46" s="345">
        <v>1.048</v>
      </c>
      <c r="G46" s="345">
        <v>5.2560000000000002</v>
      </c>
      <c r="H46" s="345">
        <v>6.0389999999999997</v>
      </c>
      <c r="I46" s="345">
        <v>0.16900000000000001</v>
      </c>
      <c r="J46" s="345">
        <v>21.065999999999999</v>
      </c>
      <c r="K46" s="345">
        <v>13.05</v>
      </c>
      <c r="M46" s="279"/>
    </row>
    <row r="47" spans="1:13" ht="18" customHeight="1" x14ac:dyDescent="0.25">
      <c r="A47" s="307" t="s">
        <v>188</v>
      </c>
      <c r="B47" s="926">
        <v>32162.184000000001</v>
      </c>
      <c r="C47" s="345">
        <f t="shared" si="0"/>
        <v>66.963000000000008</v>
      </c>
      <c r="D47" s="345">
        <v>54.311</v>
      </c>
      <c r="E47" s="345">
        <v>50.286999999999999</v>
      </c>
      <c r="F47" s="345">
        <v>1.0469999999999999</v>
      </c>
      <c r="G47" s="345">
        <v>5.3869999999999996</v>
      </c>
      <c r="H47" s="345">
        <v>6.0620000000000003</v>
      </c>
      <c r="I47" s="345">
        <v>0.156</v>
      </c>
      <c r="J47" s="345">
        <v>20.015999999999998</v>
      </c>
      <c r="K47" s="345">
        <v>14.061</v>
      </c>
      <c r="M47" s="279"/>
    </row>
    <row r="48" spans="1:13" ht="18" customHeight="1" x14ac:dyDescent="0.25">
      <c r="A48" s="307" t="s">
        <v>313</v>
      </c>
      <c r="B48" s="926">
        <v>32495.51</v>
      </c>
      <c r="C48" s="345">
        <f t="shared" si="0"/>
        <v>68.891999999999996</v>
      </c>
      <c r="D48" s="345">
        <v>56.02</v>
      </c>
      <c r="E48" s="345">
        <v>51.901000000000003</v>
      </c>
      <c r="F48" s="345">
        <v>1.04</v>
      </c>
      <c r="G48" s="345">
        <v>5.6040000000000001</v>
      </c>
      <c r="H48" s="345">
        <v>6.0709999999999997</v>
      </c>
      <c r="I48" s="345">
        <v>0.157</v>
      </c>
      <c r="J48" s="345">
        <v>19.393999999999998</v>
      </c>
      <c r="K48" s="345">
        <v>15.025</v>
      </c>
      <c r="M48" s="279"/>
    </row>
    <row r="49" spans="1:13" ht="18" customHeight="1" x14ac:dyDescent="0.25">
      <c r="A49" s="307">
        <v>2020</v>
      </c>
      <c r="B49" s="926">
        <v>32824.358</v>
      </c>
      <c r="C49" s="345">
        <f t="shared" si="0"/>
        <v>66.981999999999985</v>
      </c>
      <c r="D49" s="345">
        <v>54.433999999999997</v>
      </c>
      <c r="E49" s="345">
        <v>50.585999999999999</v>
      </c>
      <c r="F49" s="345">
        <v>0.98499999999999999</v>
      </c>
      <c r="G49" s="345">
        <v>5.6589999999999998</v>
      </c>
      <c r="H49" s="345">
        <v>5.7530000000000001</v>
      </c>
      <c r="I49" s="345">
        <v>0.151</v>
      </c>
      <c r="J49" s="345">
        <v>18.559000000000001</v>
      </c>
      <c r="K49" s="345">
        <v>15.157</v>
      </c>
      <c r="M49" s="279"/>
    </row>
    <row r="50" spans="1:13" ht="18" customHeight="1" x14ac:dyDescent="0.25">
      <c r="A50" s="307">
        <v>2021</v>
      </c>
      <c r="B50" s="926">
        <v>33149.016000000003</v>
      </c>
      <c r="C50" s="345">
        <f t="shared" si="0"/>
        <v>68.334000000000003</v>
      </c>
      <c r="D50" s="345">
        <v>55.575000000000003</v>
      </c>
      <c r="E50" s="345">
        <v>51.462000000000003</v>
      </c>
      <c r="F50" s="345">
        <v>1.0009999999999999</v>
      </c>
      <c r="G50" s="345">
        <v>5.7919999999999998</v>
      </c>
      <c r="H50" s="345">
        <v>5.8170000000000002</v>
      </c>
      <c r="I50" s="345">
        <v>0.14899999999999999</v>
      </c>
      <c r="J50" s="345">
        <v>18.702999999999999</v>
      </c>
      <c r="K50" s="345">
        <v>15.207000000000001</v>
      </c>
      <c r="M50" s="279"/>
    </row>
    <row r="51" spans="1:13" ht="18" customHeight="1" x14ac:dyDescent="0.25">
      <c r="A51" s="307" t="s">
        <v>427</v>
      </c>
      <c r="B51" s="926">
        <v>33470.569000000003</v>
      </c>
      <c r="C51" s="345">
        <f>D51+F51+G51+H51+I51</f>
        <v>69.002377346930544</v>
      </c>
      <c r="D51" s="345">
        <f>C23/B51</f>
        <v>56.253311379319541</v>
      </c>
      <c r="E51" s="345">
        <v>52.193805548988422</v>
      </c>
      <c r="F51" s="345">
        <f>E23/B51</f>
        <v>1.0023889943430599</v>
      </c>
      <c r="G51" s="345">
        <f>F23/B51</f>
        <v>5.6959984310836189</v>
      </c>
      <c r="H51" s="345">
        <f>G23/B51</f>
        <v>5.9036785421843287</v>
      </c>
      <c r="I51" s="345">
        <v>0.14699999999999999</v>
      </c>
      <c r="J51" s="345">
        <v>18.245000000000001</v>
      </c>
      <c r="K51" s="345">
        <v>15.266</v>
      </c>
      <c r="M51" s="279"/>
    </row>
    <row r="52" spans="1:13" ht="18" customHeight="1" thickBot="1" x14ac:dyDescent="0.3">
      <c r="A52" s="586" t="s">
        <v>482</v>
      </c>
      <c r="B52" s="927">
        <v>33725.843999999997</v>
      </c>
      <c r="C52" s="346">
        <v>69.398365221016974</v>
      </c>
      <c r="D52" s="346">
        <v>55.755637919470963</v>
      </c>
      <c r="E52" s="346">
        <v>51.714448808814126</v>
      </c>
      <c r="F52" s="602">
        <v>0.9993703899706492</v>
      </c>
      <c r="G52" s="602">
        <v>6.3877802470680098</v>
      </c>
      <c r="H52" s="602">
        <v>6.1090721548366149</v>
      </c>
      <c r="I52" s="602">
        <v>0.14650450967073222</v>
      </c>
      <c r="J52" s="602">
        <v>17.231401918362668</v>
      </c>
      <c r="K52" s="602">
        <v>14.916750489624516</v>
      </c>
      <c r="M52" s="279"/>
    </row>
    <row r="53" spans="1:13" ht="9" customHeight="1" x14ac:dyDescent="0.25">
      <c r="A53" s="511" t="s">
        <v>355</v>
      </c>
      <c r="B53" s="511"/>
      <c r="C53" s="512"/>
      <c r="D53" s="514" t="s">
        <v>356</v>
      </c>
      <c r="E53" s="514"/>
      <c r="F53" s="514"/>
      <c r="G53" s="514"/>
      <c r="H53" s="297"/>
      <c r="I53" s="297"/>
      <c r="J53" s="297"/>
      <c r="K53" s="296"/>
    </row>
    <row r="54" spans="1:13" ht="9" customHeight="1" x14ac:dyDescent="0.25">
      <c r="A54" s="468" t="s">
        <v>350</v>
      </c>
      <c r="B54" s="519"/>
      <c r="C54" s="520"/>
      <c r="D54" s="520"/>
      <c r="E54" s="520"/>
      <c r="F54" s="520"/>
      <c r="G54" s="520"/>
      <c r="H54" s="442"/>
      <c r="I54" s="442"/>
      <c r="J54" s="442"/>
      <c r="K54" s="442"/>
    </row>
    <row r="55" spans="1:13" ht="9" customHeight="1" x14ac:dyDescent="0.25">
      <c r="A55" s="521" t="s">
        <v>321</v>
      </c>
      <c r="B55" s="522"/>
      <c r="C55" s="522"/>
      <c r="D55" s="523"/>
      <c r="E55" s="609"/>
      <c r="F55" s="606"/>
      <c r="G55" s="606"/>
      <c r="H55" s="607"/>
      <c r="I55" s="607"/>
      <c r="J55" s="607"/>
      <c r="K55" s="608"/>
    </row>
    <row r="56" spans="1:13" ht="9" customHeight="1" x14ac:dyDescent="0.25">
      <c r="A56" s="470" t="s">
        <v>320</v>
      </c>
      <c r="B56" s="522"/>
      <c r="C56" s="522"/>
      <c r="D56" s="522"/>
      <c r="E56" s="522"/>
      <c r="F56" s="522"/>
      <c r="G56" s="522"/>
      <c r="H56" s="298"/>
      <c r="I56" s="298"/>
      <c r="J56" s="298"/>
      <c r="K56" s="299"/>
    </row>
    <row r="57" spans="1:13" ht="13.35" customHeight="1" x14ac:dyDescent="0.25">
      <c r="A57" s="524"/>
      <c r="B57" s="522"/>
      <c r="C57" s="522"/>
      <c r="D57" s="522"/>
      <c r="E57" s="522"/>
      <c r="F57" s="522"/>
      <c r="G57" s="522"/>
      <c r="H57" s="282"/>
      <c r="I57" s="282"/>
      <c r="J57" s="282"/>
      <c r="K57" s="284"/>
    </row>
    <row r="58" spans="1:13" ht="13.35" customHeight="1" x14ac:dyDescent="0.25">
      <c r="A58" s="524"/>
      <c r="B58" s="286"/>
      <c r="C58" s="525"/>
      <c r="D58" s="525"/>
      <c r="E58" s="613"/>
      <c r="F58" s="613"/>
      <c r="G58" s="613"/>
      <c r="H58" s="613"/>
      <c r="I58" s="613"/>
      <c r="J58" s="613"/>
      <c r="K58" s="614"/>
    </row>
    <row r="59" spans="1:13" ht="13.35" customHeight="1" x14ac:dyDescent="0.25">
      <c r="A59" s="526"/>
      <c r="B59" s="286"/>
      <c r="C59" s="525"/>
      <c r="D59" s="525"/>
      <c r="E59" s="525"/>
      <c r="F59" s="525"/>
      <c r="G59" s="525"/>
      <c r="H59" s="286"/>
      <c r="I59" s="286"/>
      <c r="J59" s="286"/>
      <c r="K59" s="284"/>
    </row>
    <row r="60" spans="1:13" ht="13.35" customHeight="1" x14ac:dyDescent="0.25">
      <c r="A60" s="281"/>
      <c r="B60" s="286"/>
      <c r="C60" s="286"/>
      <c r="D60" s="286"/>
      <c r="E60" s="286"/>
      <c r="F60" s="286"/>
      <c r="G60" s="286"/>
      <c r="H60" s="286"/>
      <c r="I60" s="286"/>
      <c r="J60" s="286"/>
      <c r="K60" s="284"/>
    </row>
    <row r="61" spans="1:13" ht="13.35" customHeight="1" x14ac:dyDescent="0.25">
      <c r="A61" s="281"/>
      <c r="B61" s="286"/>
      <c r="C61" s="286"/>
      <c r="D61" s="286"/>
      <c r="E61" s="286"/>
      <c r="F61" s="286"/>
      <c r="G61" s="286"/>
      <c r="H61" s="286"/>
      <c r="I61" s="286"/>
      <c r="J61" s="286"/>
      <c r="K61" s="284"/>
    </row>
    <row r="62" spans="1:13" ht="13.35" customHeight="1" x14ac:dyDescent="0.25">
      <c r="A62" s="283"/>
      <c r="B62" s="286"/>
      <c r="C62" s="286"/>
      <c r="D62" s="286"/>
      <c r="E62" s="286"/>
      <c r="F62" s="286"/>
      <c r="G62" s="286"/>
      <c r="H62" s="286"/>
      <c r="I62" s="286"/>
      <c r="J62" s="286"/>
      <c r="K62" s="284"/>
    </row>
    <row r="63" spans="1:13" ht="13.35" customHeight="1" x14ac:dyDescent="0.25">
      <c r="A63" s="288"/>
      <c r="B63" s="286"/>
      <c r="C63" s="286"/>
      <c r="D63" s="286"/>
      <c r="E63" s="286"/>
      <c r="F63" s="286"/>
      <c r="G63" s="286"/>
      <c r="H63" s="286"/>
      <c r="I63" s="286"/>
      <c r="J63" s="286"/>
    </row>
    <row r="64" spans="1:13" ht="13.35" customHeight="1" x14ac:dyDescent="0.25">
      <c r="A64" s="287"/>
      <c r="B64" s="286"/>
      <c r="C64" s="286"/>
      <c r="D64" s="286"/>
      <c r="E64" s="286"/>
      <c r="F64" s="286"/>
      <c r="G64" s="286"/>
      <c r="H64" s="286"/>
      <c r="I64" s="286"/>
      <c r="J64" s="286"/>
    </row>
    <row r="65" spans="1:10" ht="13.35" customHeight="1" x14ac:dyDescent="0.25">
      <c r="A65" s="287"/>
      <c r="B65" s="286"/>
      <c r="C65" s="286"/>
      <c r="D65" s="286"/>
      <c r="E65" s="286"/>
      <c r="F65" s="286"/>
      <c r="G65" s="286"/>
      <c r="H65" s="286"/>
      <c r="I65" s="286"/>
      <c r="J65" s="286"/>
    </row>
  </sheetData>
  <mergeCells count="8">
    <mergeCell ref="A5:A6"/>
    <mergeCell ref="K33:K34"/>
    <mergeCell ref="C5:H5"/>
    <mergeCell ref="I5:I6"/>
    <mergeCell ref="J5:J6"/>
    <mergeCell ref="D33:I33"/>
    <mergeCell ref="A33:A34"/>
    <mergeCell ref="J33:J34"/>
  </mergeCells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  <rowBreaks count="1" manualBreakCount="1">
    <brk id="29" max="10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syncVertical="1" syncRef="A16" transitionEvaluation="1" codeName="Hoja95">
    <tabColor theme="9" tint="0.59999389629810485"/>
  </sheetPr>
  <dimension ref="A1:BX52"/>
  <sheetViews>
    <sheetView showGridLines="0" topLeftCell="A16" zoomScaleNormal="100" workbookViewId="0">
      <selection activeCell="J26" sqref="J26"/>
    </sheetView>
  </sheetViews>
  <sheetFormatPr baseColWidth="10" defaultColWidth="9.75" defaultRowHeight="15" customHeight="1" x14ac:dyDescent="0.15"/>
  <cols>
    <col min="1" max="1" width="7.125" style="318" customWidth="1"/>
    <col min="2" max="9" width="11.875" style="318" customWidth="1"/>
    <col min="10" max="12" width="10" style="318" customWidth="1"/>
    <col min="13" max="256" width="9.75" style="318"/>
    <col min="257" max="257" width="9" style="318" customWidth="1"/>
    <col min="258" max="258" width="11" style="318" customWidth="1"/>
    <col min="259" max="259" width="10.75" style="318" customWidth="1"/>
    <col min="260" max="260" width="9" style="318" customWidth="1"/>
    <col min="261" max="261" width="9.75" style="318"/>
    <col min="262" max="263" width="10" style="318" customWidth="1"/>
    <col min="264" max="264" width="1.75" style="318" customWidth="1"/>
    <col min="265" max="265" width="9" style="318" customWidth="1"/>
    <col min="266" max="266" width="0" style="318" hidden="1" customWidth="1"/>
    <col min="267" max="267" width="1.375" style="318" customWidth="1"/>
    <col min="268" max="512" width="9.75" style="318"/>
    <col min="513" max="513" width="9" style="318" customWidth="1"/>
    <col min="514" max="514" width="11" style="318" customWidth="1"/>
    <col min="515" max="515" width="10.75" style="318" customWidth="1"/>
    <col min="516" max="516" width="9" style="318" customWidth="1"/>
    <col min="517" max="517" width="9.75" style="318"/>
    <col min="518" max="519" width="10" style="318" customWidth="1"/>
    <col min="520" max="520" width="1.75" style="318" customWidth="1"/>
    <col min="521" max="521" width="9" style="318" customWidth="1"/>
    <col min="522" max="522" width="0" style="318" hidden="1" customWidth="1"/>
    <col min="523" max="523" width="1.375" style="318" customWidth="1"/>
    <col min="524" max="768" width="9.75" style="318"/>
    <col min="769" max="769" width="9" style="318" customWidth="1"/>
    <col min="770" max="770" width="11" style="318" customWidth="1"/>
    <col min="771" max="771" width="10.75" style="318" customWidth="1"/>
    <col min="772" max="772" width="9" style="318" customWidth="1"/>
    <col min="773" max="773" width="9.75" style="318"/>
    <col min="774" max="775" width="10" style="318" customWidth="1"/>
    <col min="776" max="776" width="1.75" style="318" customWidth="1"/>
    <col min="777" max="777" width="9" style="318" customWidth="1"/>
    <col min="778" max="778" width="0" style="318" hidden="1" customWidth="1"/>
    <col min="779" max="779" width="1.375" style="318" customWidth="1"/>
    <col min="780" max="1024" width="9.75" style="318"/>
    <col min="1025" max="1025" width="9" style="318" customWidth="1"/>
    <col min="1026" max="1026" width="11" style="318" customWidth="1"/>
    <col min="1027" max="1027" width="10.75" style="318" customWidth="1"/>
    <col min="1028" max="1028" width="9" style="318" customWidth="1"/>
    <col min="1029" max="1029" width="9.75" style="318"/>
    <col min="1030" max="1031" width="10" style="318" customWidth="1"/>
    <col min="1032" max="1032" width="1.75" style="318" customWidth="1"/>
    <col min="1033" max="1033" width="9" style="318" customWidth="1"/>
    <col min="1034" max="1034" width="0" style="318" hidden="1" customWidth="1"/>
    <col min="1035" max="1035" width="1.375" style="318" customWidth="1"/>
    <col min="1036" max="1280" width="9.75" style="318"/>
    <col min="1281" max="1281" width="9" style="318" customWidth="1"/>
    <col min="1282" max="1282" width="11" style="318" customWidth="1"/>
    <col min="1283" max="1283" width="10.75" style="318" customWidth="1"/>
    <col min="1284" max="1284" width="9" style="318" customWidth="1"/>
    <col min="1285" max="1285" width="9.75" style="318"/>
    <col min="1286" max="1287" width="10" style="318" customWidth="1"/>
    <col min="1288" max="1288" width="1.75" style="318" customWidth="1"/>
    <col min="1289" max="1289" width="9" style="318" customWidth="1"/>
    <col min="1290" max="1290" width="0" style="318" hidden="1" customWidth="1"/>
    <col min="1291" max="1291" width="1.375" style="318" customWidth="1"/>
    <col min="1292" max="1536" width="9.75" style="318"/>
    <col min="1537" max="1537" width="9" style="318" customWidth="1"/>
    <col min="1538" max="1538" width="11" style="318" customWidth="1"/>
    <col min="1539" max="1539" width="10.75" style="318" customWidth="1"/>
    <col min="1540" max="1540" width="9" style="318" customWidth="1"/>
    <col min="1541" max="1541" width="9.75" style="318"/>
    <col min="1542" max="1543" width="10" style="318" customWidth="1"/>
    <col min="1544" max="1544" width="1.75" style="318" customWidth="1"/>
    <col min="1545" max="1545" width="9" style="318" customWidth="1"/>
    <col min="1546" max="1546" width="0" style="318" hidden="1" customWidth="1"/>
    <col min="1547" max="1547" width="1.375" style="318" customWidth="1"/>
    <col min="1548" max="1792" width="9.75" style="318"/>
    <col min="1793" max="1793" width="9" style="318" customWidth="1"/>
    <col min="1794" max="1794" width="11" style="318" customWidth="1"/>
    <col min="1795" max="1795" width="10.75" style="318" customWidth="1"/>
    <col min="1796" max="1796" width="9" style="318" customWidth="1"/>
    <col min="1797" max="1797" width="9.75" style="318"/>
    <col min="1798" max="1799" width="10" style="318" customWidth="1"/>
    <col min="1800" max="1800" width="1.75" style="318" customWidth="1"/>
    <col min="1801" max="1801" width="9" style="318" customWidth="1"/>
    <col min="1802" max="1802" width="0" style="318" hidden="1" customWidth="1"/>
    <col min="1803" max="1803" width="1.375" style="318" customWidth="1"/>
    <col min="1804" max="2048" width="9.75" style="318"/>
    <col min="2049" max="2049" width="9" style="318" customWidth="1"/>
    <col min="2050" max="2050" width="11" style="318" customWidth="1"/>
    <col min="2051" max="2051" width="10.75" style="318" customWidth="1"/>
    <col min="2052" max="2052" width="9" style="318" customWidth="1"/>
    <col min="2053" max="2053" width="9.75" style="318"/>
    <col min="2054" max="2055" width="10" style="318" customWidth="1"/>
    <col min="2056" max="2056" width="1.75" style="318" customWidth="1"/>
    <col min="2057" max="2057" width="9" style="318" customWidth="1"/>
    <col min="2058" max="2058" width="0" style="318" hidden="1" customWidth="1"/>
    <col min="2059" max="2059" width="1.375" style="318" customWidth="1"/>
    <col min="2060" max="2304" width="9.75" style="318"/>
    <col min="2305" max="2305" width="9" style="318" customWidth="1"/>
    <col min="2306" max="2306" width="11" style="318" customWidth="1"/>
    <col min="2307" max="2307" width="10.75" style="318" customWidth="1"/>
    <col min="2308" max="2308" width="9" style="318" customWidth="1"/>
    <col min="2309" max="2309" width="9.75" style="318"/>
    <col min="2310" max="2311" width="10" style="318" customWidth="1"/>
    <col min="2312" max="2312" width="1.75" style="318" customWidth="1"/>
    <col min="2313" max="2313" width="9" style="318" customWidth="1"/>
    <col min="2314" max="2314" width="0" style="318" hidden="1" customWidth="1"/>
    <col min="2315" max="2315" width="1.375" style="318" customWidth="1"/>
    <col min="2316" max="2560" width="9.75" style="318"/>
    <col min="2561" max="2561" width="9" style="318" customWidth="1"/>
    <col min="2562" max="2562" width="11" style="318" customWidth="1"/>
    <col min="2563" max="2563" width="10.75" style="318" customWidth="1"/>
    <col min="2564" max="2564" width="9" style="318" customWidth="1"/>
    <col min="2565" max="2565" width="9.75" style="318"/>
    <col min="2566" max="2567" width="10" style="318" customWidth="1"/>
    <col min="2568" max="2568" width="1.75" style="318" customWidth="1"/>
    <col min="2569" max="2569" width="9" style="318" customWidth="1"/>
    <col min="2570" max="2570" width="0" style="318" hidden="1" customWidth="1"/>
    <col min="2571" max="2571" width="1.375" style="318" customWidth="1"/>
    <col min="2572" max="2816" width="9.75" style="318"/>
    <col min="2817" max="2817" width="9" style="318" customWidth="1"/>
    <col min="2818" max="2818" width="11" style="318" customWidth="1"/>
    <col min="2819" max="2819" width="10.75" style="318" customWidth="1"/>
    <col min="2820" max="2820" width="9" style="318" customWidth="1"/>
    <col min="2821" max="2821" width="9.75" style="318"/>
    <col min="2822" max="2823" width="10" style="318" customWidth="1"/>
    <col min="2824" max="2824" width="1.75" style="318" customWidth="1"/>
    <col min="2825" max="2825" width="9" style="318" customWidth="1"/>
    <col min="2826" max="2826" width="0" style="318" hidden="1" customWidth="1"/>
    <col min="2827" max="2827" width="1.375" style="318" customWidth="1"/>
    <col min="2828" max="3072" width="9.75" style="318"/>
    <col min="3073" max="3073" width="9" style="318" customWidth="1"/>
    <col min="3074" max="3074" width="11" style="318" customWidth="1"/>
    <col min="3075" max="3075" width="10.75" style="318" customWidth="1"/>
    <col min="3076" max="3076" width="9" style="318" customWidth="1"/>
    <col min="3077" max="3077" width="9.75" style="318"/>
    <col min="3078" max="3079" width="10" style="318" customWidth="1"/>
    <col min="3080" max="3080" width="1.75" style="318" customWidth="1"/>
    <col min="3081" max="3081" width="9" style="318" customWidth="1"/>
    <col min="3082" max="3082" width="0" style="318" hidden="1" customWidth="1"/>
    <col min="3083" max="3083" width="1.375" style="318" customWidth="1"/>
    <col min="3084" max="3328" width="9.75" style="318"/>
    <col min="3329" max="3329" width="9" style="318" customWidth="1"/>
    <col min="3330" max="3330" width="11" style="318" customWidth="1"/>
    <col min="3331" max="3331" width="10.75" style="318" customWidth="1"/>
    <col min="3332" max="3332" width="9" style="318" customWidth="1"/>
    <col min="3333" max="3333" width="9.75" style="318"/>
    <col min="3334" max="3335" width="10" style="318" customWidth="1"/>
    <col min="3336" max="3336" width="1.75" style="318" customWidth="1"/>
    <col min="3337" max="3337" width="9" style="318" customWidth="1"/>
    <col min="3338" max="3338" width="0" style="318" hidden="1" customWidth="1"/>
    <col min="3339" max="3339" width="1.375" style="318" customWidth="1"/>
    <col min="3340" max="3584" width="9.75" style="318"/>
    <col min="3585" max="3585" width="9" style="318" customWidth="1"/>
    <col min="3586" max="3586" width="11" style="318" customWidth="1"/>
    <col min="3587" max="3587" width="10.75" style="318" customWidth="1"/>
    <col min="3588" max="3588" width="9" style="318" customWidth="1"/>
    <col min="3589" max="3589" width="9.75" style="318"/>
    <col min="3590" max="3591" width="10" style="318" customWidth="1"/>
    <col min="3592" max="3592" width="1.75" style="318" customWidth="1"/>
    <col min="3593" max="3593" width="9" style="318" customWidth="1"/>
    <col min="3594" max="3594" width="0" style="318" hidden="1" customWidth="1"/>
    <col min="3595" max="3595" width="1.375" style="318" customWidth="1"/>
    <col min="3596" max="3840" width="9.75" style="318"/>
    <col min="3841" max="3841" width="9" style="318" customWidth="1"/>
    <col min="3842" max="3842" width="11" style="318" customWidth="1"/>
    <col min="3843" max="3843" width="10.75" style="318" customWidth="1"/>
    <col min="3844" max="3844" width="9" style="318" customWidth="1"/>
    <col min="3845" max="3845" width="9.75" style="318"/>
    <col min="3846" max="3847" width="10" style="318" customWidth="1"/>
    <col min="3848" max="3848" width="1.75" style="318" customWidth="1"/>
    <col min="3849" max="3849" width="9" style="318" customWidth="1"/>
    <col min="3850" max="3850" width="0" style="318" hidden="1" customWidth="1"/>
    <col min="3851" max="3851" width="1.375" style="318" customWidth="1"/>
    <col min="3852" max="4096" width="9.75" style="318"/>
    <col min="4097" max="4097" width="9" style="318" customWidth="1"/>
    <col min="4098" max="4098" width="11" style="318" customWidth="1"/>
    <col min="4099" max="4099" width="10.75" style="318" customWidth="1"/>
    <col min="4100" max="4100" width="9" style="318" customWidth="1"/>
    <col min="4101" max="4101" width="9.75" style="318"/>
    <col min="4102" max="4103" width="10" style="318" customWidth="1"/>
    <col min="4104" max="4104" width="1.75" style="318" customWidth="1"/>
    <col min="4105" max="4105" width="9" style="318" customWidth="1"/>
    <col min="4106" max="4106" width="0" style="318" hidden="1" customWidth="1"/>
    <col min="4107" max="4107" width="1.375" style="318" customWidth="1"/>
    <col min="4108" max="4352" width="9.75" style="318"/>
    <col min="4353" max="4353" width="9" style="318" customWidth="1"/>
    <col min="4354" max="4354" width="11" style="318" customWidth="1"/>
    <col min="4355" max="4355" width="10.75" style="318" customWidth="1"/>
    <col min="4356" max="4356" width="9" style="318" customWidth="1"/>
    <col min="4357" max="4357" width="9.75" style="318"/>
    <col min="4358" max="4359" width="10" style="318" customWidth="1"/>
    <col min="4360" max="4360" width="1.75" style="318" customWidth="1"/>
    <col min="4361" max="4361" width="9" style="318" customWidth="1"/>
    <col min="4362" max="4362" width="0" style="318" hidden="1" customWidth="1"/>
    <col min="4363" max="4363" width="1.375" style="318" customWidth="1"/>
    <col min="4364" max="4608" width="9.75" style="318"/>
    <col min="4609" max="4609" width="9" style="318" customWidth="1"/>
    <col min="4610" max="4610" width="11" style="318" customWidth="1"/>
    <col min="4611" max="4611" width="10.75" style="318" customWidth="1"/>
    <col min="4612" max="4612" width="9" style="318" customWidth="1"/>
    <col min="4613" max="4613" width="9.75" style="318"/>
    <col min="4614" max="4615" width="10" style="318" customWidth="1"/>
    <col min="4616" max="4616" width="1.75" style="318" customWidth="1"/>
    <col min="4617" max="4617" width="9" style="318" customWidth="1"/>
    <col min="4618" max="4618" width="0" style="318" hidden="1" customWidth="1"/>
    <col min="4619" max="4619" width="1.375" style="318" customWidth="1"/>
    <col min="4620" max="4864" width="9.75" style="318"/>
    <col min="4865" max="4865" width="9" style="318" customWidth="1"/>
    <col min="4866" max="4866" width="11" style="318" customWidth="1"/>
    <col min="4867" max="4867" width="10.75" style="318" customWidth="1"/>
    <col min="4868" max="4868" width="9" style="318" customWidth="1"/>
    <col min="4869" max="4869" width="9.75" style="318"/>
    <col min="4870" max="4871" width="10" style="318" customWidth="1"/>
    <col min="4872" max="4872" width="1.75" style="318" customWidth="1"/>
    <col min="4873" max="4873" width="9" style="318" customWidth="1"/>
    <col min="4874" max="4874" width="0" style="318" hidden="1" customWidth="1"/>
    <col min="4875" max="4875" width="1.375" style="318" customWidth="1"/>
    <col min="4876" max="5120" width="9.75" style="318"/>
    <col min="5121" max="5121" width="9" style="318" customWidth="1"/>
    <col min="5122" max="5122" width="11" style="318" customWidth="1"/>
    <col min="5123" max="5123" width="10.75" style="318" customWidth="1"/>
    <col min="5124" max="5124" width="9" style="318" customWidth="1"/>
    <col min="5125" max="5125" width="9.75" style="318"/>
    <col min="5126" max="5127" width="10" style="318" customWidth="1"/>
    <col min="5128" max="5128" width="1.75" style="318" customWidth="1"/>
    <col min="5129" max="5129" width="9" style="318" customWidth="1"/>
    <col min="5130" max="5130" width="0" style="318" hidden="1" customWidth="1"/>
    <col min="5131" max="5131" width="1.375" style="318" customWidth="1"/>
    <col min="5132" max="5376" width="9.75" style="318"/>
    <col min="5377" max="5377" width="9" style="318" customWidth="1"/>
    <col min="5378" max="5378" width="11" style="318" customWidth="1"/>
    <col min="5379" max="5379" width="10.75" style="318" customWidth="1"/>
    <col min="5380" max="5380" width="9" style="318" customWidth="1"/>
    <col min="5381" max="5381" width="9.75" style="318"/>
    <col min="5382" max="5383" width="10" style="318" customWidth="1"/>
    <col min="5384" max="5384" width="1.75" style="318" customWidth="1"/>
    <col min="5385" max="5385" width="9" style="318" customWidth="1"/>
    <col min="5386" max="5386" width="0" style="318" hidden="1" customWidth="1"/>
    <col min="5387" max="5387" width="1.375" style="318" customWidth="1"/>
    <col min="5388" max="5632" width="9.75" style="318"/>
    <col min="5633" max="5633" width="9" style="318" customWidth="1"/>
    <col min="5634" max="5634" width="11" style="318" customWidth="1"/>
    <col min="5635" max="5635" width="10.75" style="318" customWidth="1"/>
    <col min="5636" max="5636" width="9" style="318" customWidth="1"/>
    <col min="5637" max="5637" width="9.75" style="318"/>
    <col min="5638" max="5639" width="10" style="318" customWidth="1"/>
    <col min="5640" max="5640" width="1.75" style="318" customWidth="1"/>
    <col min="5641" max="5641" width="9" style="318" customWidth="1"/>
    <col min="5642" max="5642" width="0" style="318" hidden="1" customWidth="1"/>
    <col min="5643" max="5643" width="1.375" style="318" customWidth="1"/>
    <col min="5644" max="5888" width="9.75" style="318"/>
    <col min="5889" max="5889" width="9" style="318" customWidth="1"/>
    <col min="5890" max="5890" width="11" style="318" customWidth="1"/>
    <col min="5891" max="5891" width="10.75" style="318" customWidth="1"/>
    <col min="5892" max="5892" width="9" style="318" customWidth="1"/>
    <col min="5893" max="5893" width="9.75" style="318"/>
    <col min="5894" max="5895" width="10" style="318" customWidth="1"/>
    <col min="5896" max="5896" width="1.75" style="318" customWidth="1"/>
    <col min="5897" max="5897" width="9" style="318" customWidth="1"/>
    <col min="5898" max="5898" width="0" style="318" hidden="1" customWidth="1"/>
    <col min="5899" max="5899" width="1.375" style="318" customWidth="1"/>
    <col min="5900" max="6144" width="9.75" style="318"/>
    <col min="6145" max="6145" width="9" style="318" customWidth="1"/>
    <col min="6146" max="6146" width="11" style="318" customWidth="1"/>
    <col min="6147" max="6147" width="10.75" style="318" customWidth="1"/>
    <col min="6148" max="6148" width="9" style="318" customWidth="1"/>
    <col min="6149" max="6149" width="9.75" style="318"/>
    <col min="6150" max="6151" width="10" style="318" customWidth="1"/>
    <col min="6152" max="6152" width="1.75" style="318" customWidth="1"/>
    <col min="6153" max="6153" width="9" style="318" customWidth="1"/>
    <col min="6154" max="6154" width="0" style="318" hidden="1" customWidth="1"/>
    <col min="6155" max="6155" width="1.375" style="318" customWidth="1"/>
    <col min="6156" max="6400" width="9.75" style="318"/>
    <col min="6401" max="6401" width="9" style="318" customWidth="1"/>
    <col min="6402" max="6402" width="11" style="318" customWidth="1"/>
    <col min="6403" max="6403" width="10.75" style="318" customWidth="1"/>
    <col min="6404" max="6404" width="9" style="318" customWidth="1"/>
    <col min="6405" max="6405" width="9.75" style="318"/>
    <col min="6406" max="6407" width="10" style="318" customWidth="1"/>
    <col min="6408" max="6408" width="1.75" style="318" customWidth="1"/>
    <col min="6409" max="6409" width="9" style="318" customWidth="1"/>
    <col min="6410" max="6410" width="0" style="318" hidden="1" customWidth="1"/>
    <col min="6411" max="6411" width="1.375" style="318" customWidth="1"/>
    <col min="6412" max="6656" width="9.75" style="318"/>
    <col min="6657" max="6657" width="9" style="318" customWidth="1"/>
    <col min="6658" max="6658" width="11" style="318" customWidth="1"/>
    <col min="6659" max="6659" width="10.75" style="318" customWidth="1"/>
    <col min="6660" max="6660" width="9" style="318" customWidth="1"/>
    <col min="6661" max="6661" width="9.75" style="318"/>
    <col min="6662" max="6663" width="10" style="318" customWidth="1"/>
    <col min="6664" max="6664" width="1.75" style="318" customWidth="1"/>
    <col min="6665" max="6665" width="9" style="318" customWidth="1"/>
    <col min="6666" max="6666" width="0" style="318" hidden="1" customWidth="1"/>
    <col min="6667" max="6667" width="1.375" style="318" customWidth="1"/>
    <col min="6668" max="6912" width="9.75" style="318"/>
    <col min="6913" max="6913" width="9" style="318" customWidth="1"/>
    <col min="6914" max="6914" width="11" style="318" customWidth="1"/>
    <col min="6915" max="6915" width="10.75" style="318" customWidth="1"/>
    <col min="6916" max="6916" width="9" style="318" customWidth="1"/>
    <col min="6917" max="6917" width="9.75" style="318"/>
    <col min="6918" max="6919" width="10" style="318" customWidth="1"/>
    <col min="6920" max="6920" width="1.75" style="318" customWidth="1"/>
    <col min="6921" max="6921" width="9" style="318" customWidth="1"/>
    <col min="6922" max="6922" width="0" style="318" hidden="1" customWidth="1"/>
    <col min="6923" max="6923" width="1.375" style="318" customWidth="1"/>
    <col min="6924" max="7168" width="9.75" style="318"/>
    <col min="7169" max="7169" width="9" style="318" customWidth="1"/>
    <col min="7170" max="7170" width="11" style="318" customWidth="1"/>
    <col min="7171" max="7171" width="10.75" style="318" customWidth="1"/>
    <col min="7172" max="7172" width="9" style="318" customWidth="1"/>
    <col min="7173" max="7173" width="9.75" style="318"/>
    <col min="7174" max="7175" width="10" style="318" customWidth="1"/>
    <col min="7176" max="7176" width="1.75" style="318" customWidth="1"/>
    <col min="7177" max="7177" width="9" style="318" customWidth="1"/>
    <col min="7178" max="7178" width="0" style="318" hidden="1" customWidth="1"/>
    <col min="7179" max="7179" width="1.375" style="318" customWidth="1"/>
    <col min="7180" max="7424" width="9.75" style="318"/>
    <col min="7425" max="7425" width="9" style="318" customWidth="1"/>
    <col min="7426" max="7426" width="11" style="318" customWidth="1"/>
    <col min="7427" max="7427" width="10.75" style="318" customWidth="1"/>
    <col min="7428" max="7428" width="9" style="318" customWidth="1"/>
    <col min="7429" max="7429" width="9.75" style="318"/>
    <col min="7430" max="7431" width="10" style="318" customWidth="1"/>
    <col min="7432" max="7432" width="1.75" style="318" customWidth="1"/>
    <col min="7433" max="7433" width="9" style="318" customWidth="1"/>
    <col min="7434" max="7434" width="0" style="318" hidden="1" customWidth="1"/>
    <col min="7435" max="7435" width="1.375" style="318" customWidth="1"/>
    <col min="7436" max="7680" width="9.75" style="318"/>
    <col min="7681" max="7681" width="9" style="318" customWidth="1"/>
    <col min="7682" max="7682" width="11" style="318" customWidth="1"/>
    <col min="7683" max="7683" width="10.75" style="318" customWidth="1"/>
    <col min="7684" max="7684" width="9" style="318" customWidth="1"/>
    <col min="7685" max="7685" width="9.75" style="318"/>
    <col min="7686" max="7687" width="10" style="318" customWidth="1"/>
    <col min="7688" max="7688" width="1.75" style="318" customWidth="1"/>
    <col min="7689" max="7689" width="9" style="318" customWidth="1"/>
    <col min="7690" max="7690" width="0" style="318" hidden="1" customWidth="1"/>
    <col min="7691" max="7691" width="1.375" style="318" customWidth="1"/>
    <col min="7692" max="7936" width="9.75" style="318"/>
    <col min="7937" max="7937" width="9" style="318" customWidth="1"/>
    <col min="7938" max="7938" width="11" style="318" customWidth="1"/>
    <col min="7939" max="7939" width="10.75" style="318" customWidth="1"/>
    <col min="7940" max="7940" width="9" style="318" customWidth="1"/>
    <col min="7941" max="7941" width="9.75" style="318"/>
    <col min="7942" max="7943" width="10" style="318" customWidth="1"/>
    <col min="7944" max="7944" width="1.75" style="318" customWidth="1"/>
    <col min="7945" max="7945" width="9" style="318" customWidth="1"/>
    <col min="7946" max="7946" width="0" style="318" hidden="1" customWidth="1"/>
    <col min="7947" max="7947" width="1.375" style="318" customWidth="1"/>
    <col min="7948" max="8192" width="9.75" style="318"/>
    <col min="8193" max="8193" width="9" style="318" customWidth="1"/>
    <col min="8194" max="8194" width="11" style="318" customWidth="1"/>
    <col min="8195" max="8195" width="10.75" style="318" customWidth="1"/>
    <col min="8196" max="8196" width="9" style="318" customWidth="1"/>
    <col min="8197" max="8197" width="9.75" style="318"/>
    <col min="8198" max="8199" width="10" style="318" customWidth="1"/>
    <col min="8200" max="8200" width="1.75" style="318" customWidth="1"/>
    <col min="8201" max="8201" width="9" style="318" customWidth="1"/>
    <col min="8202" max="8202" width="0" style="318" hidden="1" customWidth="1"/>
    <col min="8203" max="8203" width="1.375" style="318" customWidth="1"/>
    <col min="8204" max="8448" width="9.75" style="318"/>
    <col min="8449" max="8449" width="9" style="318" customWidth="1"/>
    <col min="8450" max="8450" width="11" style="318" customWidth="1"/>
    <col min="8451" max="8451" width="10.75" style="318" customWidth="1"/>
    <col min="8452" max="8452" width="9" style="318" customWidth="1"/>
    <col min="8453" max="8453" width="9.75" style="318"/>
    <col min="8454" max="8455" width="10" style="318" customWidth="1"/>
    <col min="8456" max="8456" width="1.75" style="318" customWidth="1"/>
    <col min="8457" max="8457" width="9" style="318" customWidth="1"/>
    <col min="8458" max="8458" width="0" style="318" hidden="1" customWidth="1"/>
    <col min="8459" max="8459" width="1.375" style="318" customWidth="1"/>
    <col min="8460" max="8704" width="9.75" style="318"/>
    <col min="8705" max="8705" width="9" style="318" customWidth="1"/>
    <col min="8706" max="8706" width="11" style="318" customWidth="1"/>
    <col min="8707" max="8707" width="10.75" style="318" customWidth="1"/>
    <col min="8708" max="8708" width="9" style="318" customWidth="1"/>
    <col min="8709" max="8709" width="9.75" style="318"/>
    <col min="8710" max="8711" width="10" style="318" customWidth="1"/>
    <col min="8712" max="8712" width="1.75" style="318" customWidth="1"/>
    <col min="8713" max="8713" width="9" style="318" customWidth="1"/>
    <col min="8714" max="8714" width="0" style="318" hidden="1" customWidth="1"/>
    <col min="8715" max="8715" width="1.375" style="318" customWidth="1"/>
    <col min="8716" max="8960" width="9.75" style="318"/>
    <col min="8961" max="8961" width="9" style="318" customWidth="1"/>
    <col min="8962" max="8962" width="11" style="318" customWidth="1"/>
    <col min="8963" max="8963" width="10.75" style="318" customWidth="1"/>
    <col min="8964" max="8964" width="9" style="318" customWidth="1"/>
    <col min="8965" max="8965" width="9.75" style="318"/>
    <col min="8966" max="8967" width="10" style="318" customWidth="1"/>
    <col min="8968" max="8968" width="1.75" style="318" customWidth="1"/>
    <col min="8969" max="8969" width="9" style="318" customWidth="1"/>
    <col min="8970" max="8970" width="0" style="318" hidden="1" customWidth="1"/>
    <col min="8971" max="8971" width="1.375" style="318" customWidth="1"/>
    <col min="8972" max="9216" width="9.75" style="318"/>
    <col min="9217" max="9217" width="9" style="318" customWidth="1"/>
    <col min="9218" max="9218" width="11" style="318" customWidth="1"/>
    <col min="9219" max="9219" width="10.75" style="318" customWidth="1"/>
    <col min="9220" max="9220" width="9" style="318" customWidth="1"/>
    <col min="9221" max="9221" width="9.75" style="318"/>
    <col min="9222" max="9223" width="10" style="318" customWidth="1"/>
    <col min="9224" max="9224" width="1.75" style="318" customWidth="1"/>
    <col min="9225" max="9225" width="9" style="318" customWidth="1"/>
    <col min="9226" max="9226" width="0" style="318" hidden="1" customWidth="1"/>
    <col min="9227" max="9227" width="1.375" style="318" customWidth="1"/>
    <col min="9228" max="9472" width="9.75" style="318"/>
    <col min="9473" max="9473" width="9" style="318" customWidth="1"/>
    <col min="9474" max="9474" width="11" style="318" customWidth="1"/>
    <col min="9475" max="9475" width="10.75" style="318" customWidth="1"/>
    <col min="9476" max="9476" width="9" style="318" customWidth="1"/>
    <col min="9477" max="9477" width="9.75" style="318"/>
    <col min="9478" max="9479" width="10" style="318" customWidth="1"/>
    <col min="9480" max="9480" width="1.75" style="318" customWidth="1"/>
    <col min="9481" max="9481" width="9" style="318" customWidth="1"/>
    <col min="9482" max="9482" width="0" style="318" hidden="1" customWidth="1"/>
    <col min="9483" max="9483" width="1.375" style="318" customWidth="1"/>
    <col min="9484" max="9728" width="9.75" style="318"/>
    <col min="9729" max="9729" width="9" style="318" customWidth="1"/>
    <col min="9730" max="9730" width="11" style="318" customWidth="1"/>
    <col min="9731" max="9731" width="10.75" style="318" customWidth="1"/>
    <col min="9732" max="9732" width="9" style="318" customWidth="1"/>
    <col min="9733" max="9733" width="9.75" style="318"/>
    <col min="9734" max="9735" width="10" style="318" customWidth="1"/>
    <col min="9736" max="9736" width="1.75" style="318" customWidth="1"/>
    <col min="9737" max="9737" width="9" style="318" customWidth="1"/>
    <col min="9738" max="9738" width="0" style="318" hidden="1" customWidth="1"/>
    <col min="9739" max="9739" width="1.375" style="318" customWidth="1"/>
    <col min="9740" max="9984" width="9.75" style="318"/>
    <col min="9985" max="9985" width="9" style="318" customWidth="1"/>
    <col min="9986" max="9986" width="11" style="318" customWidth="1"/>
    <col min="9987" max="9987" width="10.75" style="318" customWidth="1"/>
    <col min="9988" max="9988" width="9" style="318" customWidth="1"/>
    <col min="9989" max="9989" width="9.75" style="318"/>
    <col min="9990" max="9991" width="10" style="318" customWidth="1"/>
    <col min="9992" max="9992" width="1.75" style="318" customWidth="1"/>
    <col min="9993" max="9993" width="9" style="318" customWidth="1"/>
    <col min="9994" max="9994" width="0" style="318" hidden="1" customWidth="1"/>
    <col min="9995" max="9995" width="1.375" style="318" customWidth="1"/>
    <col min="9996" max="10240" width="9.75" style="318"/>
    <col min="10241" max="10241" width="9" style="318" customWidth="1"/>
    <col min="10242" max="10242" width="11" style="318" customWidth="1"/>
    <col min="10243" max="10243" width="10.75" style="318" customWidth="1"/>
    <col min="10244" max="10244" width="9" style="318" customWidth="1"/>
    <col min="10245" max="10245" width="9.75" style="318"/>
    <col min="10246" max="10247" width="10" style="318" customWidth="1"/>
    <col min="10248" max="10248" width="1.75" style="318" customWidth="1"/>
    <col min="10249" max="10249" width="9" style="318" customWidth="1"/>
    <col min="10250" max="10250" width="0" style="318" hidden="1" customWidth="1"/>
    <col min="10251" max="10251" width="1.375" style="318" customWidth="1"/>
    <col min="10252" max="10496" width="9.75" style="318"/>
    <col min="10497" max="10497" width="9" style="318" customWidth="1"/>
    <col min="10498" max="10498" width="11" style="318" customWidth="1"/>
    <col min="10499" max="10499" width="10.75" style="318" customWidth="1"/>
    <col min="10500" max="10500" width="9" style="318" customWidth="1"/>
    <col min="10501" max="10501" width="9.75" style="318"/>
    <col min="10502" max="10503" width="10" style="318" customWidth="1"/>
    <col min="10504" max="10504" width="1.75" style="318" customWidth="1"/>
    <col min="10505" max="10505" width="9" style="318" customWidth="1"/>
    <col min="10506" max="10506" width="0" style="318" hidden="1" customWidth="1"/>
    <col min="10507" max="10507" width="1.375" style="318" customWidth="1"/>
    <col min="10508" max="10752" width="9.75" style="318"/>
    <col min="10753" max="10753" width="9" style="318" customWidth="1"/>
    <col min="10754" max="10754" width="11" style="318" customWidth="1"/>
    <col min="10755" max="10755" width="10.75" style="318" customWidth="1"/>
    <col min="10756" max="10756" width="9" style="318" customWidth="1"/>
    <col min="10757" max="10757" width="9.75" style="318"/>
    <col min="10758" max="10759" width="10" style="318" customWidth="1"/>
    <col min="10760" max="10760" width="1.75" style="318" customWidth="1"/>
    <col min="10761" max="10761" width="9" style="318" customWidth="1"/>
    <col min="10762" max="10762" width="0" style="318" hidden="1" customWidth="1"/>
    <col min="10763" max="10763" width="1.375" style="318" customWidth="1"/>
    <col min="10764" max="11008" width="9.75" style="318"/>
    <col min="11009" max="11009" width="9" style="318" customWidth="1"/>
    <col min="11010" max="11010" width="11" style="318" customWidth="1"/>
    <col min="11011" max="11011" width="10.75" style="318" customWidth="1"/>
    <col min="11012" max="11012" width="9" style="318" customWidth="1"/>
    <col min="11013" max="11013" width="9.75" style="318"/>
    <col min="11014" max="11015" width="10" style="318" customWidth="1"/>
    <col min="11016" max="11016" width="1.75" style="318" customWidth="1"/>
    <col min="11017" max="11017" width="9" style="318" customWidth="1"/>
    <col min="11018" max="11018" width="0" style="318" hidden="1" customWidth="1"/>
    <col min="11019" max="11019" width="1.375" style="318" customWidth="1"/>
    <col min="11020" max="11264" width="9.75" style="318"/>
    <col min="11265" max="11265" width="9" style="318" customWidth="1"/>
    <col min="11266" max="11266" width="11" style="318" customWidth="1"/>
    <col min="11267" max="11267" width="10.75" style="318" customWidth="1"/>
    <col min="11268" max="11268" width="9" style="318" customWidth="1"/>
    <col min="11269" max="11269" width="9.75" style="318"/>
    <col min="11270" max="11271" width="10" style="318" customWidth="1"/>
    <col min="11272" max="11272" width="1.75" style="318" customWidth="1"/>
    <col min="11273" max="11273" width="9" style="318" customWidth="1"/>
    <col min="11274" max="11274" width="0" style="318" hidden="1" customWidth="1"/>
    <col min="11275" max="11275" width="1.375" style="318" customWidth="1"/>
    <col min="11276" max="11520" width="9.75" style="318"/>
    <col min="11521" max="11521" width="9" style="318" customWidth="1"/>
    <col min="11522" max="11522" width="11" style="318" customWidth="1"/>
    <col min="11523" max="11523" width="10.75" style="318" customWidth="1"/>
    <col min="11524" max="11524" width="9" style="318" customWidth="1"/>
    <col min="11525" max="11525" width="9.75" style="318"/>
    <col min="11526" max="11527" width="10" style="318" customWidth="1"/>
    <col min="11528" max="11528" width="1.75" style="318" customWidth="1"/>
    <col min="11529" max="11529" width="9" style="318" customWidth="1"/>
    <col min="11530" max="11530" width="0" style="318" hidden="1" customWidth="1"/>
    <col min="11531" max="11531" width="1.375" style="318" customWidth="1"/>
    <col min="11532" max="11776" width="9.75" style="318"/>
    <col min="11777" max="11777" width="9" style="318" customWidth="1"/>
    <col min="11778" max="11778" width="11" style="318" customWidth="1"/>
    <col min="11779" max="11779" width="10.75" style="318" customWidth="1"/>
    <col min="11780" max="11780" width="9" style="318" customWidth="1"/>
    <col min="11781" max="11781" width="9.75" style="318"/>
    <col min="11782" max="11783" width="10" style="318" customWidth="1"/>
    <col min="11784" max="11784" width="1.75" style="318" customWidth="1"/>
    <col min="11785" max="11785" width="9" style="318" customWidth="1"/>
    <col min="11786" max="11786" width="0" style="318" hidden="1" customWidth="1"/>
    <col min="11787" max="11787" width="1.375" style="318" customWidth="1"/>
    <col min="11788" max="12032" width="9.75" style="318"/>
    <col min="12033" max="12033" width="9" style="318" customWidth="1"/>
    <col min="12034" max="12034" width="11" style="318" customWidth="1"/>
    <col min="12035" max="12035" width="10.75" style="318" customWidth="1"/>
    <col min="12036" max="12036" width="9" style="318" customWidth="1"/>
    <col min="12037" max="12037" width="9.75" style="318"/>
    <col min="12038" max="12039" width="10" style="318" customWidth="1"/>
    <col min="12040" max="12040" width="1.75" style="318" customWidth="1"/>
    <col min="12041" max="12041" width="9" style="318" customWidth="1"/>
    <col min="12042" max="12042" width="0" style="318" hidden="1" customWidth="1"/>
    <col min="12043" max="12043" width="1.375" style="318" customWidth="1"/>
    <col min="12044" max="12288" width="9.75" style="318"/>
    <col min="12289" max="12289" width="9" style="318" customWidth="1"/>
    <col min="12290" max="12290" width="11" style="318" customWidth="1"/>
    <col min="12291" max="12291" width="10.75" style="318" customWidth="1"/>
    <col min="12292" max="12292" width="9" style="318" customWidth="1"/>
    <col min="12293" max="12293" width="9.75" style="318"/>
    <col min="12294" max="12295" width="10" style="318" customWidth="1"/>
    <col min="12296" max="12296" width="1.75" style="318" customWidth="1"/>
    <col min="12297" max="12297" width="9" style="318" customWidth="1"/>
    <col min="12298" max="12298" width="0" style="318" hidden="1" customWidth="1"/>
    <col min="12299" max="12299" width="1.375" style="318" customWidth="1"/>
    <col min="12300" max="12544" width="9.75" style="318"/>
    <col min="12545" max="12545" width="9" style="318" customWidth="1"/>
    <col min="12546" max="12546" width="11" style="318" customWidth="1"/>
    <col min="12547" max="12547" width="10.75" style="318" customWidth="1"/>
    <col min="12548" max="12548" width="9" style="318" customWidth="1"/>
    <col min="12549" max="12549" width="9.75" style="318"/>
    <col min="12550" max="12551" width="10" style="318" customWidth="1"/>
    <col min="12552" max="12552" width="1.75" style="318" customWidth="1"/>
    <col min="12553" max="12553" width="9" style="318" customWidth="1"/>
    <col min="12554" max="12554" width="0" style="318" hidden="1" customWidth="1"/>
    <col min="12555" max="12555" width="1.375" style="318" customWidth="1"/>
    <col min="12556" max="12800" width="9.75" style="318"/>
    <col min="12801" max="12801" width="9" style="318" customWidth="1"/>
    <col min="12802" max="12802" width="11" style="318" customWidth="1"/>
    <col min="12803" max="12803" width="10.75" style="318" customWidth="1"/>
    <col min="12804" max="12804" width="9" style="318" customWidth="1"/>
    <col min="12805" max="12805" width="9.75" style="318"/>
    <col min="12806" max="12807" width="10" style="318" customWidth="1"/>
    <col min="12808" max="12808" width="1.75" style="318" customWidth="1"/>
    <col min="12809" max="12809" width="9" style="318" customWidth="1"/>
    <col min="12810" max="12810" width="0" style="318" hidden="1" customWidth="1"/>
    <col min="12811" max="12811" width="1.375" style="318" customWidth="1"/>
    <col min="12812" max="13056" width="9.75" style="318"/>
    <col min="13057" max="13057" width="9" style="318" customWidth="1"/>
    <col min="13058" max="13058" width="11" style="318" customWidth="1"/>
    <col min="13059" max="13059" width="10.75" style="318" customWidth="1"/>
    <col min="13060" max="13060" width="9" style="318" customWidth="1"/>
    <col min="13061" max="13061" width="9.75" style="318"/>
    <col min="13062" max="13063" width="10" style="318" customWidth="1"/>
    <col min="13064" max="13064" width="1.75" style="318" customWidth="1"/>
    <col min="13065" max="13065" width="9" style="318" customWidth="1"/>
    <col min="13066" max="13066" width="0" style="318" hidden="1" customWidth="1"/>
    <col min="13067" max="13067" width="1.375" style="318" customWidth="1"/>
    <col min="13068" max="13312" width="9.75" style="318"/>
    <col min="13313" max="13313" width="9" style="318" customWidth="1"/>
    <col min="13314" max="13314" width="11" style="318" customWidth="1"/>
    <col min="13315" max="13315" width="10.75" style="318" customWidth="1"/>
    <col min="13316" max="13316" width="9" style="318" customWidth="1"/>
    <col min="13317" max="13317" width="9.75" style="318"/>
    <col min="13318" max="13319" width="10" style="318" customWidth="1"/>
    <col min="13320" max="13320" width="1.75" style="318" customWidth="1"/>
    <col min="13321" max="13321" width="9" style="318" customWidth="1"/>
    <col min="13322" max="13322" width="0" style="318" hidden="1" customWidth="1"/>
    <col min="13323" max="13323" width="1.375" style="318" customWidth="1"/>
    <col min="13324" max="13568" width="9.75" style="318"/>
    <col min="13569" max="13569" width="9" style="318" customWidth="1"/>
    <col min="13570" max="13570" width="11" style="318" customWidth="1"/>
    <col min="13571" max="13571" width="10.75" style="318" customWidth="1"/>
    <col min="13572" max="13572" width="9" style="318" customWidth="1"/>
    <col min="13573" max="13573" width="9.75" style="318"/>
    <col min="13574" max="13575" width="10" style="318" customWidth="1"/>
    <col min="13576" max="13576" width="1.75" style="318" customWidth="1"/>
    <col min="13577" max="13577" width="9" style="318" customWidth="1"/>
    <col min="13578" max="13578" width="0" style="318" hidden="1" customWidth="1"/>
    <col min="13579" max="13579" width="1.375" style="318" customWidth="1"/>
    <col min="13580" max="13824" width="9.75" style="318"/>
    <col min="13825" max="13825" width="9" style="318" customWidth="1"/>
    <col min="13826" max="13826" width="11" style="318" customWidth="1"/>
    <col min="13827" max="13827" width="10.75" style="318" customWidth="1"/>
    <col min="13828" max="13828" width="9" style="318" customWidth="1"/>
    <col min="13829" max="13829" width="9.75" style="318"/>
    <col min="13830" max="13831" width="10" style="318" customWidth="1"/>
    <col min="13832" max="13832" width="1.75" style="318" customWidth="1"/>
    <col min="13833" max="13833" width="9" style="318" customWidth="1"/>
    <col min="13834" max="13834" width="0" style="318" hidden="1" customWidth="1"/>
    <col min="13835" max="13835" width="1.375" style="318" customWidth="1"/>
    <col min="13836" max="14080" width="9.75" style="318"/>
    <col min="14081" max="14081" width="9" style="318" customWidth="1"/>
    <col min="14082" max="14082" width="11" style="318" customWidth="1"/>
    <col min="14083" max="14083" width="10.75" style="318" customWidth="1"/>
    <col min="14084" max="14084" width="9" style="318" customWidth="1"/>
    <col min="14085" max="14085" width="9.75" style="318"/>
    <col min="14086" max="14087" width="10" style="318" customWidth="1"/>
    <col min="14088" max="14088" width="1.75" style="318" customWidth="1"/>
    <col min="14089" max="14089" width="9" style="318" customWidth="1"/>
    <col min="14090" max="14090" width="0" style="318" hidden="1" customWidth="1"/>
    <col min="14091" max="14091" width="1.375" style="318" customWidth="1"/>
    <col min="14092" max="14336" width="9.75" style="318"/>
    <col min="14337" max="14337" width="9" style="318" customWidth="1"/>
    <col min="14338" max="14338" width="11" style="318" customWidth="1"/>
    <col min="14339" max="14339" width="10.75" style="318" customWidth="1"/>
    <col min="14340" max="14340" width="9" style="318" customWidth="1"/>
    <col min="14341" max="14341" width="9.75" style="318"/>
    <col min="14342" max="14343" width="10" style="318" customWidth="1"/>
    <col min="14344" max="14344" width="1.75" style="318" customWidth="1"/>
    <col min="14345" max="14345" width="9" style="318" customWidth="1"/>
    <col min="14346" max="14346" width="0" style="318" hidden="1" customWidth="1"/>
    <col min="14347" max="14347" width="1.375" style="318" customWidth="1"/>
    <col min="14348" max="14592" width="9.75" style="318"/>
    <col min="14593" max="14593" width="9" style="318" customWidth="1"/>
    <col min="14594" max="14594" width="11" style="318" customWidth="1"/>
    <col min="14595" max="14595" width="10.75" style="318" customWidth="1"/>
    <col min="14596" max="14596" width="9" style="318" customWidth="1"/>
    <col min="14597" max="14597" width="9.75" style="318"/>
    <col min="14598" max="14599" width="10" style="318" customWidth="1"/>
    <col min="14600" max="14600" width="1.75" style="318" customWidth="1"/>
    <col min="14601" max="14601" width="9" style="318" customWidth="1"/>
    <col min="14602" max="14602" width="0" style="318" hidden="1" customWidth="1"/>
    <col min="14603" max="14603" width="1.375" style="318" customWidth="1"/>
    <col min="14604" max="14848" width="9.75" style="318"/>
    <col min="14849" max="14849" width="9" style="318" customWidth="1"/>
    <col min="14850" max="14850" width="11" style="318" customWidth="1"/>
    <col min="14851" max="14851" width="10.75" style="318" customWidth="1"/>
    <col min="14852" max="14852" width="9" style="318" customWidth="1"/>
    <col min="14853" max="14853" width="9.75" style="318"/>
    <col min="14854" max="14855" width="10" style="318" customWidth="1"/>
    <col min="14856" max="14856" width="1.75" style="318" customWidth="1"/>
    <col min="14857" max="14857" width="9" style="318" customWidth="1"/>
    <col min="14858" max="14858" width="0" style="318" hidden="1" customWidth="1"/>
    <col min="14859" max="14859" width="1.375" style="318" customWidth="1"/>
    <col min="14860" max="15104" width="9.75" style="318"/>
    <col min="15105" max="15105" width="9" style="318" customWidth="1"/>
    <col min="15106" max="15106" width="11" style="318" customWidth="1"/>
    <col min="15107" max="15107" width="10.75" style="318" customWidth="1"/>
    <col min="15108" max="15108" width="9" style="318" customWidth="1"/>
    <col min="15109" max="15109" width="9.75" style="318"/>
    <col min="15110" max="15111" width="10" style="318" customWidth="1"/>
    <col min="15112" max="15112" width="1.75" style="318" customWidth="1"/>
    <col min="15113" max="15113" width="9" style="318" customWidth="1"/>
    <col min="15114" max="15114" width="0" style="318" hidden="1" customWidth="1"/>
    <col min="15115" max="15115" width="1.375" style="318" customWidth="1"/>
    <col min="15116" max="15360" width="9.75" style="318"/>
    <col min="15361" max="15361" width="9" style="318" customWidth="1"/>
    <col min="15362" max="15362" width="11" style="318" customWidth="1"/>
    <col min="15363" max="15363" width="10.75" style="318" customWidth="1"/>
    <col min="15364" max="15364" width="9" style="318" customWidth="1"/>
    <col min="15365" max="15365" width="9.75" style="318"/>
    <col min="15366" max="15367" width="10" style="318" customWidth="1"/>
    <col min="15368" max="15368" width="1.75" style="318" customWidth="1"/>
    <col min="15369" max="15369" width="9" style="318" customWidth="1"/>
    <col min="15370" max="15370" width="0" style="318" hidden="1" customWidth="1"/>
    <col min="15371" max="15371" width="1.375" style="318" customWidth="1"/>
    <col min="15372" max="15616" width="9.75" style="318"/>
    <col min="15617" max="15617" width="9" style="318" customWidth="1"/>
    <col min="15618" max="15618" width="11" style="318" customWidth="1"/>
    <col min="15619" max="15619" width="10.75" style="318" customWidth="1"/>
    <col min="15620" max="15620" width="9" style="318" customWidth="1"/>
    <col min="15621" max="15621" width="9.75" style="318"/>
    <col min="15622" max="15623" width="10" style="318" customWidth="1"/>
    <col min="15624" max="15624" width="1.75" style="318" customWidth="1"/>
    <col min="15625" max="15625" width="9" style="318" customWidth="1"/>
    <col min="15626" max="15626" width="0" style="318" hidden="1" customWidth="1"/>
    <col min="15627" max="15627" width="1.375" style="318" customWidth="1"/>
    <col min="15628" max="15872" width="9.75" style="318"/>
    <col min="15873" max="15873" width="9" style="318" customWidth="1"/>
    <col min="15874" max="15874" width="11" style="318" customWidth="1"/>
    <col min="15875" max="15875" width="10.75" style="318" customWidth="1"/>
    <col min="15876" max="15876" width="9" style="318" customWidth="1"/>
    <col min="15877" max="15877" width="9.75" style="318"/>
    <col min="15878" max="15879" width="10" style="318" customWidth="1"/>
    <col min="15880" max="15880" width="1.75" style="318" customWidth="1"/>
    <col min="15881" max="15881" width="9" style="318" customWidth="1"/>
    <col min="15882" max="15882" width="0" style="318" hidden="1" customWidth="1"/>
    <col min="15883" max="15883" width="1.375" style="318" customWidth="1"/>
    <col min="15884" max="16128" width="9.75" style="318"/>
    <col min="16129" max="16129" width="9" style="318" customWidth="1"/>
    <col min="16130" max="16130" width="11" style="318" customWidth="1"/>
    <col min="16131" max="16131" width="10.75" style="318" customWidth="1"/>
    <col min="16132" max="16132" width="9" style="318" customWidth="1"/>
    <col min="16133" max="16133" width="9.75" style="318"/>
    <col min="16134" max="16135" width="10" style="318" customWidth="1"/>
    <col min="16136" max="16136" width="1.75" style="318" customWidth="1"/>
    <col min="16137" max="16137" width="9" style="318" customWidth="1"/>
    <col min="16138" max="16138" width="0" style="318" hidden="1" customWidth="1"/>
    <col min="16139" max="16139" width="1.375" style="318" customWidth="1"/>
    <col min="16140" max="16384" width="9.75" style="318"/>
  </cols>
  <sheetData>
    <row r="1" spans="1:76" ht="15" customHeight="1" x14ac:dyDescent="0.15">
      <c r="E1" s="312"/>
    </row>
    <row r="3" spans="1:76" ht="13.35" customHeight="1" x14ac:dyDescent="0.15">
      <c r="A3" s="352" t="s">
        <v>484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BO3" s="1050" t="s">
        <v>110</v>
      </c>
      <c r="BP3" s="1050"/>
      <c r="BQ3" s="1050"/>
      <c r="BR3" s="1050"/>
      <c r="BS3" s="1050"/>
      <c r="BT3" s="1050"/>
      <c r="BU3" s="1050"/>
      <c r="BV3" s="1050"/>
      <c r="BW3" s="1050"/>
      <c r="BX3" s="1050"/>
    </row>
    <row r="4" spans="1:76" ht="13.35" customHeight="1" x14ac:dyDescent="0.15">
      <c r="A4" s="294" t="s">
        <v>266</v>
      </c>
      <c r="J4" s="307"/>
      <c r="K4" s="307"/>
      <c r="BO4" s="320"/>
      <c r="BP4" s="320"/>
      <c r="BQ4" s="320"/>
      <c r="BR4" s="320"/>
      <c r="BS4" s="320"/>
      <c r="BT4" s="320"/>
      <c r="BU4" s="320"/>
      <c r="BV4" s="320"/>
      <c r="BW4" s="320"/>
      <c r="BX4" s="320"/>
    </row>
    <row r="5" spans="1:76" ht="4.3499999999999996" customHeight="1" thickBot="1" x14ac:dyDescent="0.2">
      <c r="A5" s="340"/>
      <c r="B5" s="340"/>
      <c r="C5" s="340"/>
      <c r="D5" s="340"/>
      <c r="E5" s="340"/>
      <c r="F5" s="340"/>
      <c r="G5" s="340"/>
      <c r="H5" s="340"/>
      <c r="I5" s="340"/>
      <c r="J5" s="319"/>
      <c r="K5" s="307"/>
      <c r="BO5" s="1051" t="s">
        <v>254</v>
      </c>
      <c r="BP5" s="1051"/>
      <c r="BQ5" s="1051"/>
      <c r="BR5" s="1051"/>
      <c r="BS5" s="1051"/>
      <c r="BT5" s="1051"/>
      <c r="BU5" s="1051"/>
      <c r="BV5" s="1051"/>
      <c r="BW5" s="1051"/>
      <c r="BX5" s="1051"/>
    </row>
    <row r="6" spans="1:76" ht="15.95" customHeight="1" x14ac:dyDescent="0.15">
      <c r="A6" s="1045" t="s">
        <v>107</v>
      </c>
      <c r="B6" s="790"/>
      <c r="C6" s="790"/>
      <c r="D6" s="790"/>
      <c r="E6" s="791" t="s">
        <v>111</v>
      </c>
      <c r="F6" s="790"/>
      <c r="G6" s="790"/>
      <c r="H6" s="1045" t="s">
        <v>265</v>
      </c>
      <c r="I6" s="1045" t="s">
        <v>14</v>
      </c>
      <c r="J6" s="347"/>
      <c r="K6" s="347"/>
      <c r="L6" s="1052"/>
      <c r="M6" s="344"/>
      <c r="BO6" s="312" t="s">
        <v>107</v>
      </c>
      <c r="BP6" s="321"/>
      <c r="BQ6" s="321"/>
      <c r="BR6" s="321"/>
      <c r="BS6" s="322" t="s">
        <v>111</v>
      </c>
      <c r="BT6" s="321"/>
      <c r="BU6" s="321"/>
      <c r="BW6" s="312" t="s">
        <v>112</v>
      </c>
      <c r="BX6" s="312"/>
    </row>
    <row r="7" spans="1:76" ht="15.95" customHeight="1" x14ac:dyDescent="0.15">
      <c r="A7" s="1046"/>
      <c r="B7" s="787" t="s">
        <v>260</v>
      </c>
      <c r="C7" s="787" t="s">
        <v>261</v>
      </c>
      <c r="D7" s="787" t="s">
        <v>262</v>
      </c>
      <c r="E7" s="787" t="s">
        <v>263</v>
      </c>
      <c r="F7" s="787" t="s">
        <v>264</v>
      </c>
      <c r="G7" s="787" t="s">
        <v>8</v>
      </c>
      <c r="H7" s="1046"/>
      <c r="I7" s="1046"/>
      <c r="J7" s="320"/>
      <c r="K7" s="320"/>
      <c r="L7" s="1052"/>
      <c r="M7" s="344"/>
      <c r="BO7" s="321"/>
      <c r="BP7" s="290" t="s">
        <v>17</v>
      </c>
      <c r="BQ7" s="290" t="s">
        <v>114</v>
      </c>
      <c r="BR7" s="289" t="s">
        <v>12</v>
      </c>
      <c r="BS7" s="290" t="s">
        <v>6</v>
      </c>
      <c r="BT7" s="289" t="s">
        <v>13</v>
      </c>
      <c r="BU7" s="290" t="s">
        <v>8</v>
      </c>
      <c r="BV7" s="290"/>
      <c r="BW7" s="289" t="s">
        <v>113</v>
      </c>
      <c r="BX7" s="289" t="s">
        <v>14</v>
      </c>
    </row>
    <row r="8" spans="1:76" ht="18" customHeight="1" x14ac:dyDescent="0.15">
      <c r="A8" s="717" t="s">
        <v>52</v>
      </c>
      <c r="B8" s="929">
        <f t="shared" ref="B8:G8" si="0">SUM(B9:B20)</f>
        <v>1880405.9479999999</v>
      </c>
      <c r="C8" s="929">
        <f t="shared" si="0"/>
        <v>1744113.4340000001</v>
      </c>
      <c r="D8" s="929">
        <f t="shared" si="0"/>
        <v>33704.610999999997</v>
      </c>
      <c r="E8" s="929">
        <f t="shared" si="0"/>
        <v>215433.27899999998</v>
      </c>
      <c r="F8" s="929">
        <f t="shared" si="0"/>
        <v>206033.614</v>
      </c>
      <c r="G8" s="929">
        <f t="shared" si="0"/>
        <v>4940.9870000000001</v>
      </c>
      <c r="H8" s="929">
        <f>SUM(H9:H20)</f>
        <v>581143.57300000009</v>
      </c>
      <c r="I8" s="929">
        <f>SUM(I9:I20)</f>
        <v>503080.00300000003</v>
      </c>
      <c r="J8" s="441"/>
      <c r="K8" s="348"/>
      <c r="L8" s="348"/>
      <c r="M8" s="343"/>
      <c r="BO8" s="323" t="s">
        <v>52</v>
      </c>
      <c r="BP8" s="324">
        <f t="shared" ref="BP8:BU8" si="1">SUM(BP9:BP20)</f>
        <v>617417</v>
      </c>
      <c r="BQ8" s="324">
        <f t="shared" si="1"/>
        <v>0</v>
      </c>
      <c r="BR8" s="324">
        <f t="shared" si="1"/>
        <v>31999.5</v>
      </c>
      <c r="BS8" s="324">
        <f t="shared" si="1"/>
        <v>84973.919999999984</v>
      </c>
      <c r="BT8" s="324">
        <f t="shared" si="1"/>
        <v>145475</v>
      </c>
      <c r="BU8" s="324">
        <f t="shared" si="1"/>
        <v>6217.7999999999993</v>
      </c>
      <c r="BV8" s="324"/>
      <c r="BW8" s="324">
        <f>SUM(BW9:BW20)</f>
        <v>325300</v>
      </c>
      <c r="BX8" s="324">
        <f>SUM(BX9:BX20)</f>
        <v>181601</v>
      </c>
    </row>
    <row r="9" spans="1:76" ht="18" customHeight="1" x14ac:dyDescent="0.15">
      <c r="A9" s="312" t="s">
        <v>53</v>
      </c>
      <c r="B9" s="930">
        <v>151799.32800000001</v>
      </c>
      <c r="C9" s="930">
        <v>140270.639</v>
      </c>
      <c r="D9" s="930">
        <v>2420.29</v>
      </c>
      <c r="E9" s="930">
        <v>15979.227999999999</v>
      </c>
      <c r="F9" s="930">
        <v>15805.861000000001</v>
      </c>
      <c r="G9" s="930">
        <v>388.17700000000002</v>
      </c>
      <c r="H9" s="930">
        <v>51545.269</v>
      </c>
      <c r="I9" s="930">
        <v>41933.523000000001</v>
      </c>
      <c r="J9" s="616"/>
      <c r="K9" s="616"/>
      <c r="L9" s="616"/>
      <c r="M9" s="616"/>
      <c r="N9" s="616"/>
      <c r="O9" s="616"/>
      <c r="P9" s="616"/>
      <c r="Q9" s="616"/>
      <c r="R9" s="616"/>
      <c r="BO9" s="312" t="s">
        <v>75</v>
      </c>
      <c r="BP9" s="304">
        <v>45967</v>
      </c>
      <c r="BQ9" s="304"/>
      <c r="BR9" s="304">
        <v>2297.5</v>
      </c>
      <c r="BS9" s="304">
        <v>6299.45</v>
      </c>
      <c r="BT9" s="304">
        <v>10942</v>
      </c>
      <c r="BU9" s="304">
        <v>490</v>
      </c>
      <c r="BV9" s="304"/>
      <c r="BW9" s="304">
        <v>36000</v>
      </c>
      <c r="BX9" s="304">
        <v>13971</v>
      </c>
    </row>
    <row r="10" spans="1:76" ht="18" customHeight="1" x14ac:dyDescent="0.15">
      <c r="A10" s="312" t="s">
        <v>54</v>
      </c>
      <c r="B10" s="930">
        <v>136741.128</v>
      </c>
      <c r="C10" s="930">
        <v>126115.064</v>
      </c>
      <c r="D10" s="930">
        <v>2555.1570000000002</v>
      </c>
      <c r="E10" s="930">
        <v>16762.133000000002</v>
      </c>
      <c r="F10" s="930">
        <v>16364.199000000001</v>
      </c>
      <c r="G10" s="930">
        <v>394.65600000000001</v>
      </c>
      <c r="H10" s="930">
        <v>47808.008999999998</v>
      </c>
      <c r="I10" s="930">
        <v>40596.851999999999</v>
      </c>
      <c r="J10" s="616"/>
      <c r="K10" s="616"/>
      <c r="L10" s="616"/>
      <c r="M10" s="616"/>
      <c r="N10" s="616"/>
      <c r="O10" s="616"/>
      <c r="P10" s="616"/>
      <c r="Q10" s="616"/>
      <c r="R10" s="616"/>
      <c r="BO10" s="312" t="s">
        <v>76</v>
      </c>
      <c r="BP10" s="304">
        <v>48922</v>
      </c>
      <c r="BQ10" s="304"/>
      <c r="BR10" s="304">
        <v>2329</v>
      </c>
      <c r="BS10" s="304">
        <v>6890.01</v>
      </c>
      <c r="BT10" s="304">
        <v>11392</v>
      </c>
      <c r="BU10" s="304">
        <v>500</v>
      </c>
      <c r="BV10" s="304"/>
      <c r="BW10" s="304">
        <v>28200</v>
      </c>
      <c r="BX10" s="304">
        <v>13892</v>
      </c>
    </row>
    <row r="11" spans="1:76" ht="18" customHeight="1" x14ac:dyDescent="0.15">
      <c r="A11" s="312" t="s">
        <v>55</v>
      </c>
      <c r="B11" s="930">
        <v>152356.579</v>
      </c>
      <c r="C11" s="930">
        <v>141557.516</v>
      </c>
      <c r="D11" s="930">
        <v>2692.942</v>
      </c>
      <c r="E11" s="930">
        <v>16793.2</v>
      </c>
      <c r="F11" s="930">
        <v>16645.599999999999</v>
      </c>
      <c r="G11" s="930">
        <v>411.88299999999998</v>
      </c>
      <c r="H11" s="930">
        <v>56185.25</v>
      </c>
      <c r="I11" s="930">
        <v>40957.703000000001</v>
      </c>
      <c r="J11" s="616"/>
      <c r="K11" s="616"/>
      <c r="L11" s="616"/>
      <c r="M11" s="616"/>
      <c r="N11" s="616"/>
      <c r="O11" s="616"/>
      <c r="P11" s="616"/>
      <c r="Q11" s="616"/>
      <c r="R11" s="616"/>
      <c r="BO11" s="312" t="s">
        <v>77</v>
      </c>
      <c r="BP11" s="304">
        <v>50546</v>
      </c>
      <c r="BQ11" s="304"/>
      <c r="BR11" s="304">
        <v>2550</v>
      </c>
      <c r="BS11" s="304">
        <v>6877.14</v>
      </c>
      <c r="BT11" s="304">
        <v>11670</v>
      </c>
      <c r="BU11" s="304">
        <v>539</v>
      </c>
      <c r="BV11" s="304"/>
      <c r="BW11" s="304">
        <v>29600</v>
      </c>
      <c r="BX11" s="304">
        <v>13866</v>
      </c>
    </row>
    <row r="12" spans="1:76" ht="18" customHeight="1" x14ac:dyDescent="0.15">
      <c r="A12" s="312" t="s">
        <v>56</v>
      </c>
      <c r="B12" s="930">
        <v>157356.429</v>
      </c>
      <c r="C12" s="930">
        <v>147514.367</v>
      </c>
      <c r="D12" s="930">
        <v>3008.14</v>
      </c>
      <c r="E12" s="930">
        <v>16113.893</v>
      </c>
      <c r="F12" s="930">
        <v>17734.764999999999</v>
      </c>
      <c r="G12" s="930">
        <v>419.27100000000002</v>
      </c>
      <c r="H12" s="930">
        <v>52231.334000000003</v>
      </c>
      <c r="I12" s="930">
        <v>41256.542000000001</v>
      </c>
      <c r="J12" s="616"/>
      <c r="K12" s="616"/>
      <c r="L12" s="616"/>
      <c r="M12" s="616"/>
      <c r="N12" s="616"/>
      <c r="O12" s="616"/>
      <c r="P12" s="616"/>
      <c r="Q12" s="616"/>
      <c r="R12" s="616"/>
      <c r="BO12" s="312" t="s">
        <v>78</v>
      </c>
      <c r="BP12" s="304">
        <v>49120</v>
      </c>
      <c r="BQ12" s="304"/>
      <c r="BR12" s="304">
        <v>3012</v>
      </c>
      <c r="BS12" s="304">
        <v>7264.02</v>
      </c>
      <c r="BT12" s="304">
        <v>12385</v>
      </c>
      <c r="BU12" s="304">
        <v>520</v>
      </c>
      <c r="BV12" s="304"/>
      <c r="BW12" s="304">
        <v>23800</v>
      </c>
      <c r="BX12" s="304">
        <v>15832</v>
      </c>
    </row>
    <row r="13" spans="1:76" ht="18" customHeight="1" x14ac:dyDescent="0.15">
      <c r="A13" s="312" t="s">
        <v>57</v>
      </c>
      <c r="B13" s="930">
        <v>160105.791</v>
      </c>
      <c r="C13" s="930">
        <v>150061.432</v>
      </c>
      <c r="D13" s="930">
        <v>3134.5720000000001</v>
      </c>
      <c r="E13" s="930">
        <v>17012.331999999999</v>
      </c>
      <c r="F13" s="930">
        <v>18099.006000000001</v>
      </c>
      <c r="G13" s="930">
        <v>435.404</v>
      </c>
      <c r="H13" s="930">
        <v>50534.224999999999</v>
      </c>
      <c r="I13" s="930">
        <v>41449.169000000002</v>
      </c>
      <c r="J13" s="616"/>
      <c r="K13" s="616"/>
      <c r="L13" s="616"/>
      <c r="M13" s="616"/>
      <c r="N13" s="616"/>
      <c r="O13" s="616"/>
      <c r="P13" s="616"/>
      <c r="Q13" s="616"/>
      <c r="R13" s="616"/>
      <c r="BO13" s="312" t="s">
        <v>79</v>
      </c>
      <c r="BP13" s="304">
        <v>52577</v>
      </c>
      <c r="BQ13" s="304"/>
      <c r="BR13" s="304">
        <v>3181</v>
      </c>
      <c r="BS13" s="304">
        <v>7132</v>
      </c>
      <c r="BT13" s="304">
        <v>12536</v>
      </c>
      <c r="BU13" s="304">
        <v>515</v>
      </c>
      <c r="BV13" s="304"/>
      <c r="BW13" s="304">
        <v>27800</v>
      </c>
      <c r="BX13" s="304">
        <v>15061</v>
      </c>
    </row>
    <row r="14" spans="1:76" ht="18" customHeight="1" x14ac:dyDescent="0.15">
      <c r="A14" s="312" t="s">
        <v>58</v>
      </c>
      <c r="B14" s="930">
        <v>160332.43799999999</v>
      </c>
      <c r="C14" s="930">
        <v>149186.764</v>
      </c>
      <c r="D14" s="930">
        <v>3173.8809999999999</v>
      </c>
      <c r="E14" s="930">
        <v>17087.071</v>
      </c>
      <c r="F14" s="930">
        <v>18119.319</v>
      </c>
      <c r="G14" s="930">
        <v>453.67200000000003</v>
      </c>
      <c r="H14" s="930">
        <v>43718.695</v>
      </c>
      <c r="I14" s="930">
        <v>41728.252</v>
      </c>
      <c r="J14" s="616"/>
      <c r="K14" s="616"/>
      <c r="L14" s="616"/>
      <c r="M14" s="616"/>
      <c r="N14" s="616"/>
      <c r="O14" s="616"/>
      <c r="P14" s="616"/>
      <c r="Q14" s="616"/>
      <c r="R14" s="616"/>
      <c r="BO14" s="312" t="s">
        <v>80</v>
      </c>
      <c r="BP14" s="304">
        <v>52595</v>
      </c>
      <c r="BQ14" s="304"/>
      <c r="BR14" s="304">
        <v>3247</v>
      </c>
      <c r="BS14" s="304">
        <v>7283</v>
      </c>
      <c r="BT14" s="304">
        <v>12799</v>
      </c>
      <c r="BU14" s="304">
        <v>531</v>
      </c>
      <c r="BV14" s="304"/>
      <c r="BW14" s="304">
        <v>26100</v>
      </c>
      <c r="BX14" s="304">
        <v>15631</v>
      </c>
    </row>
    <row r="15" spans="1:76" ht="18" customHeight="1" x14ac:dyDescent="0.15">
      <c r="A15" s="312" t="s">
        <v>59</v>
      </c>
      <c r="B15" s="930">
        <v>165267.427</v>
      </c>
      <c r="C15" s="930">
        <v>152827.85500000001</v>
      </c>
      <c r="D15" s="930">
        <v>3110.7379999999998</v>
      </c>
      <c r="E15" s="930">
        <v>20587.493999999999</v>
      </c>
      <c r="F15" s="930">
        <v>18184.268</v>
      </c>
      <c r="G15" s="930">
        <v>448.81400000000002</v>
      </c>
      <c r="H15" s="930">
        <v>44386.707000000002</v>
      </c>
      <c r="I15" s="930">
        <v>41959.75</v>
      </c>
      <c r="J15" s="616"/>
      <c r="K15" s="616"/>
      <c r="L15" s="616"/>
      <c r="M15" s="616"/>
      <c r="N15" s="616"/>
      <c r="O15" s="616"/>
      <c r="P15" s="616"/>
      <c r="Q15" s="616"/>
      <c r="R15" s="616"/>
      <c r="BO15" s="312" t="s">
        <v>81</v>
      </c>
      <c r="BP15" s="304">
        <v>50656</v>
      </c>
      <c r="BQ15" s="304"/>
      <c r="BR15" s="304">
        <v>3037</v>
      </c>
      <c r="BS15" s="304">
        <v>7173.07</v>
      </c>
      <c r="BT15" s="304">
        <v>12739</v>
      </c>
      <c r="BU15" s="304">
        <v>517</v>
      </c>
      <c r="BV15" s="304"/>
      <c r="BW15" s="304">
        <v>25600</v>
      </c>
      <c r="BX15" s="304">
        <v>15460</v>
      </c>
    </row>
    <row r="16" spans="1:76" ht="18" customHeight="1" x14ac:dyDescent="0.15">
      <c r="A16" s="312" t="s">
        <v>60</v>
      </c>
      <c r="B16" s="930">
        <v>160987.158</v>
      </c>
      <c r="C16" s="930">
        <v>148973.514</v>
      </c>
      <c r="D16" s="930">
        <v>3001.03</v>
      </c>
      <c r="E16" s="930">
        <v>19748.181</v>
      </c>
      <c r="F16" s="930">
        <v>17731.698</v>
      </c>
      <c r="G16" s="930">
        <v>426.54</v>
      </c>
      <c r="H16" s="930">
        <v>43682.580999999998</v>
      </c>
      <c r="I16" s="930">
        <v>42590.324999999997</v>
      </c>
      <c r="J16" s="616"/>
      <c r="K16" s="616"/>
      <c r="L16" s="616"/>
      <c r="M16" s="616"/>
      <c r="N16" s="616"/>
      <c r="O16" s="616"/>
      <c r="P16" s="616"/>
      <c r="Q16" s="616"/>
      <c r="R16" s="616"/>
      <c r="BO16" s="312" t="s">
        <v>82</v>
      </c>
      <c r="BP16" s="304">
        <v>52402</v>
      </c>
      <c r="BQ16" s="304"/>
      <c r="BR16" s="304">
        <v>2799</v>
      </c>
      <c r="BS16" s="304">
        <v>7036</v>
      </c>
      <c r="BT16" s="304">
        <v>12539</v>
      </c>
      <c r="BU16" s="304">
        <v>531</v>
      </c>
      <c r="BV16" s="304"/>
      <c r="BW16" s="304">
        <v>26500</v>
      </c>
      <c r="BX16" s="304">
        <v>15509</v>
      </c>
    </row>
    <row r="17" spans="1:76" ht="18" customHeight="1" x14ac:dyDescent="0.15">
      <c r="A17" s="312" t="s">
        <v>61</v>
      </c>
      <c r="B17" s="930">
        <v>156990.61300000001</v>
      </c>
      <c r="C17" s="930">
        <v>144807.48300000001</v>
      </c>
      <c r="D17" s="930">
        <v>2774.2840000000001</v>
      </c>
      <c r="E17" s="930">
        <v>18633.223000000002</v>
      </c>
      <c r="F17" s="930">
        <v>17145.439999999999</v>
      </c>
      <c r="G17" s="930">
        <v>389.83699999999999</v>
      </c>
      <c r="H17" s="930">
        <v>43863.133000000002</v>
      </c>
      <c r="I17" s="930">
        <v>42455.483999999997</v>
      </c>
      <c r="J17" s="616"/>
      <c r="K17" s="616"/>
      <c r="L17" s="616"/>
      <c r="M17" s="616"/>
      <c r="N17" s="616"/>
      <c r="O17" s="616"/>
      <c r="P17" s="616"/>
      <c r="Q17" s="616"/>
      <c r="R17" s="616"/>
      <c r="BO17" s="312" t="s">
        <v>83</v>
      </c>
      <c r="BP17" s="304">
        <v>53163</v>
      </c>
      <c r="BQ17" s="304"/>
      <c r="BR17" s="304">
        <v>2618</v>
      </c>
      <c r="BS17" s="304">
        <v>7105.38</v>
      </c>
      <c r="BT17" s="304">
        <v>12041.5</v>
      </c>
      <c r="BU17" s="304">
        <v>519</v>
      </c>
      <c r="BV17" s="304"/>
      <c r="BW17" s="304">
        <v>25800</v>
      </c>
      <c r="BX17" s="304">
        <v>15501</v>
      </c>
    </row>
    <row r="18" spans="1:76" ht="18" customHeight="1" x14ac:dyDescent="0.15">
      <c r="A18" s="312" t="s">
        <v>62</v>
      </c>
      <c r="B18" s="930">
        <v>160670.49</v>
      </c>
      <c r="C18" s="930">
        <v>148445.95000000001</v>
      </c>
      <c r="D18" s="930">
        <v>2626.799</v>
      </c>
      <c r="E18" s="930">
        <v>18216.448</v>
      </c>
      <c r="F18" s="930">
        <v>16343.647000000001</v>
      </c>
      <c r="G18" s="930">
        <v>374.161</v>
      </c>
      <c r="H18" s="930">
        <v>46688.641000000003</v>
      </c>
      <c r="I18" s="930">
        <v>42513.368000000002</v>
      </c>
      <c r="J18" s="616"/>
      <c r="K18" s="616"/>
      <c r="L18" s="616"/>
      <c r="M18" s="616"/>
      <c r="N18" s="616"/>
      <c r="O18" s="616"/>
      <c r="P18" s="616"/>
      <c r="Q18" s="616"/>
      <c r="R18" s="616"/>
      <c r="BO18" s="312" t="s">
        <v>84</v>
      </c>
      <c r="BP18" s="304">
        <v>51559</v>
      </c>
      <c r="BQ18" s="304"/>
      <c r="BR18" s="304">
        <v>2325</v>
      </c>
      <c r="BS18" s="304">
        <v>6985.01</v>
      </c>
      <c r="BT18" s="304">
        <v>12554.5</v>
      </c>
      <c r="BU18" s="304">
        <v>493</v>
      </c>
      <c r="BV18" s="304"/>
      <c r="BW18" s="304">
        <v>23800</v>
      </c>
      <c r="BX18" s="304">
        <v>15767</v>
      </c>
    </row>
    <row r="19" spans="1:76" ht="18" customHeight="1" x14ac:dyDescent="0.15">
      <c r="A19" s="312" t="s">
        <v>63</v>
      </c>
      <c r="B19" s="930">
        <v>152851.476</v>
      </c>
      <c r="C19" s="930">
        <v>141458.908</v>
      </c>
      <c r="D19" s="930">
        <v>2570.9059999999999</v>
      </c>
      <c r="E19" s="930">
        <v>18276.136999999999</v>
      </c>
      <c r="F19" s="930">
        <v>16654.873</v>
      </c>
      <c r="G19" s="930">
        <v>385.32600000000002</v>
      </c>
      <c r="H19" s="930">
        <v>49694.690999999999</v>
      </c>
      <c r="I19" s="930">
        <v>42756.065000000002</v>
      </c>
      <c r="J19" s="616"/>
      <c r="K19" s="616"/>
      <c r="L19" s="616"/>
      <c r="M19" s="616"/>
      <c r="N19" s="616"/>
      <c r="O19" s="616"/>
      <c r="P19" s="616"/>
      <c r="Q19" s="616"/>
      <c r="R19" s="616"/>
      <c r="BO19" s="312" t="s">
        <v>85</v>
      </c>
      <c r="BP19" s="304">
        <v>52680</v>
      </c>
      <c r="BQ19" s="304"/>
      <c r="BR19" s="304">
        <v>2301</v>
      </c>
      <c r="BS19" s="304">
        <v>7307.39</v>
      </c>
      <c r="BT19" s="304">
        <v>11820.5</v>
      </c>
      <c r="BU19" s="304">
        <v>529.4</v>
      </c>
      <c r="BV19" s="304"/>
      <c r="BW19" s="304">
        <v>23800</v>
      </c>
      <c r="BX19" s="304">
        <v>15834</v>
      </c>
    </row>
    <row r="20" spans="1:76" ht="18" customHeight="1" thickBot="1" x14ac:dyDescent="0.2">
      <c r="A20" s="326" t="s">
        <v>64</v>
      </c>
      <c r="B20" s="931">
        <v>164947.09099999999</v>
      </c>
      <c r="C20" s="931">
        <v>152893.94200000001</v>
      </c>
      <c r="D20" s="931">
        <v>2635.8719999999998</v>
      </c>
      <c r="E20" s="931">
        <v>20223.938999999998</v>
      </c>
      <c r="F20" s="931">
        <v>17204.937999999998</v>
      </c>
      <c r="G20" s="931">
        <v>413.24599999999998</v>
      </c>
      <c r="H20" s="931">
        <v>50805.038</v>
      </c>
      <c r="I20" s="931">
        <v>42882.97</v>
      </c>
      <c r="J20" s="616"/>
      <c r="K20" s="616"/>
      <c r="L20" s="616"/>
      <c r="M20" s="616"/>
      <c r="N20" s="616"/>
      <c r="O20" s="616"/>
      <c r="P20" s="616"/>
      <c r="Q20" s="616"/>
      <c r="R20" s="616"/>
      <c r="BO20" s="326" t="s">
        <v>86</v>
      </c>
      <c r="BP20" s="327">
        <v>57230</v>
      </c>
      <c r="BQ20" s="327"/>
      <c r="BR20" s="327">
        <v>2303</v>
      </c>
      <c r="BS20" s="327">
        <v>7621.45</v>
      </c>
      <c r="BT20" s="327">
        <v>12056.5</v>
      </c>
      <c r="BU20" s="327">
        <v>533.4</v>
      </c>
      <c r="BV20" s="327"/>
      <c r="BW20" s="327">
        <v>28300</v>
      </c>
      <c r="BX20" s="327">
        <v>15277</v>
      </c>
    </row>
    <row r="21" spans="1:76" ht="9" customHeight="1" x14ac:dyDescent="0.15">
      <c r="A21" s="527" t="s">
        <v>353</v>
      </c>
      <c r="B21" s="528"/>
      <c r="C21" s="528"/>
      <c r="D21" s="529" t="s">
        <v>357</v>
      </c>
      <c r="E21" s="528"/>
      <c r="F21" s="528"/>
      <c r="G21" s="529"/>
      <c r="H21" s="528"/>
      <c r="I21" s="528"/>
      <c r="M21" s="304"/>
      <c r="BO21" s="328" t="s">
        <v>115</v>
      </c>
      <c r="BR21" s="328" t="s">
        <v>255</v>
      </c>
      <c r="BU21" s="328" t="s">
        <v>116</v>
      </c>
      <c r="BW21" s="314"/>
    </row>
    <row r="22" spans="1:76" ht="9" customHeight="1" x14ac:dyDescent="0.15">
      <c r="A22" s="468" t="s">
        <v>350</v>
      </c>
      <c r="B22" s="528"/>
      <c r="C22" s="528"/>
      <c r="D22" s="527"/>
      <c r="E22" s="528"/>
      <c r="F22" s="528"/>
      <c r="G22" s="529"/>
      <c r="H22" s="528"/>
      <c r="I22" s="528"/>
      <c r="M22" s="304"/>
      <c r="BO22" s="328"/>
      <c r="BR22" s="328"/>
      <c r="BU22" s="328"/>
      <c r="BW22" s="314"/>
    </row>
    <row r="23" spans="1:76" ht="9" customHeight="1" x14ac:dyDescent="0.15">
      <c r="A23" s="517" t="s">
        <v>321</v>
      </c>
      <c r="B23" s="512"/>
      <c r="C23" s="513"/>
      <c r="D23" s="513"/>
      <c r="E23" s="530"/>
      <c r="F23" s="530"/>
      <c r="G23" s="530"/>
      <c r="H23" s="530"/>
      <c r="I23" s="531"/>
      <c r="M23" s="304"/>
      <c r="BO23" s="303"/>
      <c r="BW23" s="314"/>
    </row>
    <row r="24" spans="1:76" ht="9" customHeight="1" x14ac:dyDescent="0.15">
      <c r="A24" s="470" t="s">
        <v>320</v>
      </c>
      <c r="B24" s="512"/>
      <c r="C24" s="512"/>
      <c r="D24" s="518"/>
      <c r="E24" s="530"/>
      <c r="F24" s="530"/>
      <c r="G24" s="530"/>
      <c r="H24" s="530"/>
      <c r="I24" s="531"/>
      <c r="M24" s="304"/>
      <c r="BO24" s="303"/>
      <c r="BW24" s="314"/>
    </row>
    <row r="25" spans="1:76" ht="126" customHeight="1" x14ac:dyDescent="0.15">
      <c r="A25" s="527"/>
      <c r="B25" s="530"/>
      <c r="C25" s="530"/>
      <c r="D25" s="530"/>
      <c r="E25" s="530"/>
      <c r="F25" s="530"/>
      <c r="G25" s="530"/>
      <c r="H25" s="530"/>
      <c r="I25" s="531"/>
      <c r="M25" s="304"/>
      <c r="BO25" s="303"/>
      <c r="BW25" s="314"/>
    </row>
    <row r="26" spans="1:76" ht="13.35" customHeight="1" x14ac:dyDescent="0.15">
      <c r="A26" s="352" t="s">
        <v>485</v>
      </c>
      <c r="B26" s="319"/>
      <c r="C26" s="319"/>
      <c r="D26" s="319"/>
      <c r="E26" s="319"/>
      <c r="F26" s="319"/>
      <c r="G26" s="319"/>
      <c r="H26" s="319"/>
      <c r="I26" s="319"/>
      <c r="J26" s="319"/>
      <c r="K26" s="319"/>
      <c r="M26" s="304"/>
      <c r="BO26" s="1050" t="s">
        <v>256</v>
      </c>
      <c r="BP26" s="1050"/>
      <c r="BQ26" s="1050"/>
      <c r="BR26" s="1050"/>
      <c r="BS26" s="1050"/>
      <c r="BT26" s="1050"/>
      <c r="BU26" s="1050"/>
      <c r="BV26" s="1050"/>
      <c r="BW26" s="1050"/>
      <c r="BX26" s="1050"/>
    </row>
    <row r="27" spans="1:76" ht="13.35" customHeight="1" x14ac:dyDescent="0.15">
      <c r="A27" s="294" t="s">
        <v>266</v>
      </c>
      <c r="J27" s="307"/>
      <c r="K27" s="307"/>
      <c r="M27" s="304"/>
      <c r="BO27" s="320"/>
      <c r="BP27" s="320"/>
      <c r="BQ27" s="320"/>
      <c r="BR27" s="320"/>
      <c r="BS27" s="320"/>
      <c r="BT27" s="320"/>
      <c r="BU27" s="320"/>
      <c r="BV27" s="320"/>
      <c r="BW27" s="320"/>
      <c r="BX27" s="320"/>
    </row>
    <row r="28" spans="1:76" ht="4.3499999999999996" customHeight="1" thickBot="1" x14ac:dyDescent="0.2">
      <c r="A28" s="340"/>
      <c r="B28" s="340"/>
      <c r="C28" s="340"/>
      <c r="D28" s="340"/>
      <c r="E28" s="340"/>
      <c r="F28" s="340"/>
      <c r="G28" s="340"/>
      <c r="H28" s="340"/>
      <c r="I28" s="340"/>
      <c r="J28" s="319"/>
      <c r="K28" s="307"/>
      <c r="M28" s="304"/>
      <c r="BO28" s="1051" t="s">
        <v>254</v>
      </c>
      <c r="BP28" s="1051"/>
      <c r="BQ28" s="1051"/>
      <c r="BR28" s="1051"/>
      <c r="BS28" s="1051"/>
      <c r="BT28" s="1051"/>
      <c r="BU28" s="1051"/>
      <c r="BV28" s="1051"/>
      <c r="BW28" s="1051"/>
      <c r="BX28" s="1051"/>
    </row>
    <row r="29" spans="1:76" ht="15.95" customHeight="1" x14ac:dyDescent="0.15">
      <c r="A29" s="1045" t="s">
        <v>107</v>
      </c>
      <c r="B29" s="790"/>
      <c r="C29" s="790"/>
      <c r="D29" s="790"/>
      <c r="E29" s="791" t="s">
        <v>111</v>
      </c>
      <c r="F29" s="790"/>
      <c r="G29" s="790"/>
      <c r="H29" s="1045" t="s">
        <v>265</v>
      </c>
      <c r="I29" s="1045" t="s">
        <v>14</v>
      </c>
      <c r="J29" s="347"/>
      <c r="K29" s="347"/>
      <c r="L29" s="1052"/>
      <c r="M29" s="304"/>
      <c r="BO29" s="312" t="s">
        <v>107</v>
      </c>
      <c r="BP29" s="321"/>
      <c r="BQ29" s="321"/>
      <c r="BR29" s="321"/>
      <c r="BS29" s="322" t="s">
        <v>111</v>
      </c>
      <c r="BT29" s="321"/>
      <c r="BU29" s="321"/>
      <c r="BW29" s="312" t="s">
        <v>112</v>
      </c>
      <c r="BX29" s="312"/>
    </row>
    <row r="30" spans="1:76" ht="15.95" customHeight="1" x14ac:dyDescent="0.15">
      <c r="A30" s="1046"/>
      <c r="B30" s="787" t="s">
        <v>260</v>
      </c>
      <c r="C30" s="787" t="s">
        <v>261</v>
      </c>
      <c r="D30" s="787" t="s">
        <v>262</v>
      </c>
      <c r="E30" s="787" t="s">
        <v>263</v>
      </c>
      <c r="F30" s="787" t="s">
        <v>264</v>
      </c>
      <c r="G30" s="787" t="s">
        <v>8</v>
      </c>
      <c r="H30" s="1046"/>
      <c r="I30" s="1046"/>
      <c r="J30" s="320"/>
      <c r="K30" s="320"/>
      <c r="L30" s="1052"/>
      <c r="M30" s="304"/>
      <c r="BO30" s="321"/>
      <c r="BP30" s="290" t="s">
        <v>17</v>
      </c>
      <c r="BQ30" s="290" t="s">
        <v>114</v>
      </c>
      <c r="BR30" s="289" t="s">
        <v>12</v>
      </c>
      <c r="BS30" s="290" t="s">
        <v>6</v>
      </c>
      <c r="BT30" s="289" t="s">
        <v>13</v>
      </c>
      <c r="BU30" s="290" t="s">
        <v>8</v>
      </c>
      <c r="BV30" s="290"/>
      <c r="BW30" s="289" t="s">
        <v>113</v>
      </c>
      <c r="BX30" s="289" t="s">
        <v>14</v>
      </c>
    </row>
    <row r="31" spans="1:76" ht="18" customHeight="1" x14ac:dyDescent="0.15">
      <c r="A31" s="717" t="s">
        <v>52</v>
      </c>
      <c r="B31" s="718">
        <f t="shared" ref="B31:G31" si="2">SUM(B32:B43)</f>
        <v>1882830.3499999999</v>
      </c>
      <c r="C31" s="718">
        <f t="shared" si="2"/>
        <v>1746956.3800000001</v>
      </c>
      <c r="D31" s="718">
        <f t="shared" si="2"/>
        <v>33550.53</v>
      </c>
      <c r="E31" s="718">
        <f t="shared" si="2"/>
        <v>197244.62</v>
      </c>
      <c r="F31" s="718">
        <f t="shared" si="2"/>
        <v>197599.45999999996</v>
      </c>
      <c r="G31" s="718">
        <f t="shared" si="2"/>
        <v>4929.2600000000011</v>
      </c>
      <c r="H31" s="718">
        <f>SUM(H32:H43)</f>
        <v>610685.41</v>
      </c>
      <c r="I31" s="718">
        <f>SUM(I32:I43)</f>
        <v>510693</v>
      </c>
      <c r="J31" s="349"/>
      <c r="K31" s="615"/>
      <c r="L31" s="349"/>
      <c r="M31" s="304"/>
      <c r="BO31" s="323" t="s">
        <v>52</v>
      </c>
      <c r="BP31" s="325">
        <f t="shared" ref="BP31:BU31" si="3">SUM(BP32:BP43)</f>
        <v>578248</v>
      </c>
      <c r="BQ31" s="325">
        <f t="shared" si="3"/>
        <v>380402</v>
      </c>
      <c r="BR31" s="325">
        <f t="shared" si="3"/>
        <v>32068</v>
      </c>
      <c r="BS31" s="325">
        <f t="shared" si="3"/>
        <v>94959.5</v>
      </c>
      <c r="BT31" s="325">
        <f t="shared" si="3"/>
        <v>139885</v>
      </c>
      <c r="BU31" s="325">
        <f t="shared" si="3"/>
        <v>6467</v>
      </c>
      <c r="BV31" s="325"/>
      <c r="BW31" s="325">
        <f>SUM(BW32:BW43)</f>
        <v>374700</v>
      </c>
      <c r="BX31" s="325">
        <f>SUM(BX32:BX43)</f>
        <v>152241.59999999998</v>
      </c>
    </row>
    <row r="32" spans="1:76" ht="18" customHeight="1" x14ac:dyDescent="0.15">
      <c r="A32" s="312" t="s">
        <v>53</v>
      </c>
      <c r="B32" s="419">
        <v>153965.94</v>
      </c>
      <c r="C32" s="419">
        <v>142769.54</v>
      </c>
      <c r="D32" s="419">
        <v>2411.6</v>
      </c>
      <c r="E32" s="419">
        <v>15856.36</v>
      </c>
      <c r="F32" s="419">
        <v>14915.11</v>
      </c>
      <c r="G32" s="419">
        <v>381.92</v>
      </c>
      <c r="H32" s="419">
        <v>54165.52</v>
      </c>
      <c r="I32" s="419">
        <v>42210.23</v>
      </c>
      <c r="J32" s="349"/>
      <c r="K32" s="615"/>
      <c r="L32" s="349"/>
      <c r="M32" s="349"/>
      <c r="N32" s="349"/>
      <c r="O32" s="349"/>
      <c r="P32" s="349"/>
      <c r="Q32" s="349"/>
      <c r="BO32" s="312" t="s">
        <v>75</v>
      </c>
      <c r="BP32" s="304">
        <v>45102</v>
      </c>
      <c r="BQ32" s="304">
        <v>30844</v>
      </c>
      <c r="BR32" s="304">
        <v>2229</v>
      </c>
      <c r="BS32" s="304">
        <v>7225</v>
      </c>
      <c r="BT32" s="304">
        <v>10586</v>
      </c>
      <c r="BU32" s="304">
        <v>524</v>
      </c>
      <c r="BV32" s="304"/>
      <c r="BW32" s="304">
        <v>41900</v>
      </c>
      <c r="BX32" s="304">
        <v>11459</v>
      </c>
    </row>
    <row r="33" spans="1:76" ht="18" customHeight="1" x14ac:dyDescent="0.15">
      <c r="A33" s="312" t="s">
        <v>54</v>
      </c>
      <c r="B33" s="419">
        <v>138193.59</v>
      </c>
      <c r="C33" s="419">
        <v>128664.66</v>
      </c>
      <c r="D33" s="419">
        <v>2544.7800000000002</v>
      </c>
      <c r="E33" s="419">
        <v>15776.6</v>
      </c>
      <c r="F33" s="419">
        <v>15594.26</v>
      </c>
      <c r="G33" s="419">
        <v>387.16</v>
      </c>
      <c r="H33" s="419">
        <v>50238.28</v>
      </c>
      <c r="I33" s="419">
        <v>42039.89</v>
      </c>
      <c r="J33" s="349"/>
      <c r="K33" s="615"/>
      <c r="L33" s="349"/>
      <c r="M33" s="349"/>
      <c r="N33" s="349"/>
      <c r="O33" s="349"/>
      <c r="P33" s="349"/>
      <c r="Q33" s="349"/>
      <c r="BO33" s="312" t="s">
        <v>76</v>
      </c>
      <c r="BP33" s="304">
        <v>46879</v>
      </c>
      <c r="BQ33" s="304">
        <v>29083</v>
      </c>
      <c r="BR33" s="304">
        <v>2347</v>
      </c>
      <c r="BS33" s="304">
        <v>7309</v>
      </c>
      <c r="BT33" s="304">
        <v>11169</v>
      </c>
      <c r="BU33" s="304">
        <v>568</v>
      </c>
      <c r="BV33" s="304"/>
      <c r="BW33" s="304">
        <v>35300</v>
      </c>
      <c r="BX33" s="304">
        <v>15954</v>
      </c>
    </row>
    <row r="34" spans="1:76" ht="18" customHeight="1" x14ac:dyDescent="0.15">
      <c r="A34" s="312" t="s">
        <v>55</v>
      </c>
      <c r="B34" s="419">
        <v>152039.18</v>
      </c>
      <c r="C34" s="419">
        <v>142234.79999999999</v>
      </c>
      <c r="D34" s="419">
        <v>2685.82</v>
      </c>
      <c r="E34" s="419">
        <v>15581.33</v>
      </c>
      <c r="F34" s="419">
        <v>15883.3</v>
      </c>
      <c r="G34" s="419">
        <v>415.86</v>
      </c>
      <c r="H34" s="419">
        <v>59041.37</v>
      </c>
      <c r="I34" s="419">
        <v>42025.35</v>
      </c>
      <c r="J34" s="349"/>
      <c r="K34" s="615"/>
      <c r="L34" s="349"/>
      <c r="M34" s="349"/>
      <c r="N34" s="349"/>
      <c r="O34" s="349"/>
      <c r="P34" s="349"/>
      <c r="Q34" s="349"/>
      <c r="BO34" s="312" t="s">
        <v>77</v>
      </c>
      <c r="BP34" s="304">
        <v>48278</v>
      </c>
      <c r="BQ34" s="304">
        <v>28603</v>
      </c>
      <c r="BR34" s="304">
        <v>2513</v>
      </c>
      <c r="BS34" s="304">
        <v>7501</v>
      </c>
      <c r="BT34" s="304">
        <v>11410</v>
      </c>
      <c r="BU34" s="304">
        <v>572</v>
      </c>
      <c r="BV34" s="304"/>
      <c r="BW34" s="304">
        <v>32500</v>
      </c>
      <c r="BX34" s="304">
        <v>12217</v>
      </c>
    </row>
    <row r="35" spans="1:76" ht="18" customHeight="1" x14ac:dyDescent="0.15">
      <c r="A35" s="312" t="s">
        <v>56</v>
      </c>
      <c r="B35" s="419">
        <v>158116.20000000001</v>
      </c>
      <c r="C35" s="419">
        <v>147916.15</v>
      </c>
      <c r="D35" s="419">
        <v>3025.4</v>
      </c>
      <c r="E35" s="419">
        <v>16089.85</v>
      </c>
      <c r="F35" s="419">
        <v>17272.75</v>
      </c>
      <c r="G35" s="419">
        <v>417.51</v>
      </c>
      <c r="H35" s="419">
        <v>54886.46</v>
      </c>
      <c r="I35" s="419">
        <v>41879.75</v>
      </c>
      <c r="J35" s="349"/>
      <c r="K35" s="615"/>
      <c r="L35" s="349"/>
      <c r="M35" s="349"/>
      <c r="N35" s="349"/>
      <c r="O35" s="349"/>
      <c r="P35" s="349"/>
      <c r="Q35" s="349"/>
      <c r="BO35" s="312" t="s">
        <v>78</v>
      </c>
      <c r="BP35" s="304">
        <v>47609</v>
      </c>
      <c r="BQ35" s="304">
        <v>27196</v>
      </c>
      <c r="BR35" s="304">
        <v>2914</v>
      </c>
      <c r="BS35" s="304">
        <v>7592</v>
      </c>
      <c r="BT35" s="304">
        <v>11593</v>
      </c>
      <c r="BU35" s="304">
        <v>576</v>
      </c>
      <c r="BV35" s="304"/>
      <c r="BW35" s="304">
        <v>30600</v>
      </c>
      <c r="BX35" s="304">
        <v>12738</v>
      </c>
    </row>
    <row r="36" spans="1:76" ht="18" customHeight="1" x14ac:dyDescent="0.15">
      <c r="A36" s="312" t="s">
        <v>57</v>
      </c>
      <c r="B36" s="419">
        <v>156504.12</v>
      </c>
      <c r="C36" s="419">
        <v>147204.29999999999</v>
      </c>
      <c r="D36" s="419">
        <v>3157.04</v>
      </c>
      <c r="E36" s="419">
        <v>16056.41</v>
      </c>
      <c r="F36" s="419">
        <v>17799.36</v>
      </c>
      <c r="G36" s="419">
        <v>437.23</v>
      </c>
      <c r="H36" s="419">
        <v>53103.08</v>
      </c>
      <c r="I36" s="419">
        <v>42027.6</v>
      </c>
      <c r="J36" s="349"/>
      <c r="K36" s="615"/>
      <c r="L36" s="349"/>
      <c r="M36" s="349"/>
      <c r="N36" s="349"/>
      <c r="O36" s="349"/>
      <c r="P36" s="349"/>
      <c r="Q36" s="349"/>
      <c r="BO36" s="312" t="s">
        <v>79</v>
      </c>
      <c r="BP36" s="304">
        <v>46240</v>
      </c>
      <c r="BQ36" s="304">
        <v>31239</v>
      </c>
      <c r="BR36" s="304">
        <v>3018</v>
      </c>
      <c r="BS36" s="304">
        <v>7816</v>
      </c>
      <c r="BT36" s="304">
        <v>12063</v>
      </c>
      <c r="BU36" s="304">
        <v>565</v>
      </c>
      <c r="BV36" s="304"/>
      <c r="BW36" s="304">
        <v>29100</v>
      </c>
      <c r="BX36" s="304">
        <v>12579</v>
      </c>
    </row>
    <row r="37" spans="1:76" ht="18" customHeight="1" x14ac:dyDescent="0.15">
      <c r="A37" s="312" t="s">
        <v>58</v>
      </c>
      <c r="B37" s="419">
        <v>154914.56</v>
      </c>
      <c r="C37" s="419">
        <v>144651.9</v>
      </c>
      <c r="D37" s="419">
        <v>3217.34</v>
      </c>
      <c r="E37" s="419">
        <v>16510.09</v>
      </c>
      <c r="F37" s="419">
        <v>17654.98</v>
      </c>
      <c r="G37" s="419">
        <v>452.46</v>
      </c>
      <c r="H37" s="419">
        <v>45941.09</v>
      </c>
      <c r="I37" s="419">
        <v>42194.13</v>
      </c>
      <c r="J37" s="349"/>
      <c r="K37" s="615"/>
      <c r="L37" s="349"/>
      <c r="M37" s="349"/>
      <c r="N37" s="349"/>
      <c r="O37" s="349"/>
      <c r="P37" s="349"/>
      <c r="Q37" s="349"/>
      <c r="BO37" s="312" t="s">
        <v>80</v>
      </c>
      <c r="BP37" s="304">
        <v>47405</v>
      </c>
      <c r="BQ37" s="304">
        <v>29856</v>
      </c>
      <c r="BR37" s="304">
        <v>3328</v>
      </c>
      <c r="BS37" s="304">
        <v>8014</v>
      </c>
      <c r="BT37" s="304">
        <v>12094</v>
      </c>
      <c r="BU37" s="304">
        <v>548</v>
      </c>
      <c r="BV37" s="304"/>
      <c r="BW37" s="304">
        <v>25900</v>
      </c>
      <c r="BX37" s="304">
        <v>12545</v>
      </c>
    </row>
    <row r="38" spans="1:76" ht="18" customHeight="1" x14ac:dyDescent="0.15">
      <c r="A38" s="312" t="s">
        <v>59</v>
      </c>
      <c r="B38" s="419">
        <v>163202.44</v>
      </c>
      <c r="C38" s="419">
        <v>151691.74</v>
      </c>
      <c r="D38" s="419">
        <v>3076.33</v>
      </c>
      <c r="E38" s="419">
        <v>17513.7</v>
      </c>
      <c r="F38" s="419">
        <v>17419.52</v>
      </c>
      <c r="G38" s="419">
        <v>444.17</v>
      </c>
      <c r="H38" s="419">
        <v>46643.06</v>
      </c>
      <c r="I38" s="419">
        <v>42507.03</v>
      </c>
      <c r="J38" s="349"/>
      <c r="K38" s="615"/>
      <c r="L38" s="349"/>
      <c r="M38" s="349"/>
      <c r="N38" s="349"/>
      <c r="O38" s="349"/>
      <c r="P38" s="349"/>
      <c r="Q38" s="349"/>
      <c r="BO38" s="312" t="s">
        <v>81</v>
      </c>
      <c r="BP38" s="304">
        <v>48535</v>
      </c>
      <c r="BQ38" s="304">
        <v>31568</v>
      </c>
      <c r="BR38" s="304">
        <v>3287</v>
      </c>
      <c r="BS38" s="304">
        <v>8529</v>
      </c>
      <c r="BT38" s="304">
        <v>12033</v>
      </c>
      <c r="BU38" s="304">
        <v>517.5</v>
      </c>
      <c r="BV38" s="304"/>
      <c r="BW38" s="304">
        <v>30900</v>
      </c>
      <c r="BX38" s="304">
        <v>12467</v>
      </c>
    </row>
    <row r="39" spans="1:76" ht="18" customHeight="1" x14ac:dyDescent="0.15">
      <c r="A39" s="312" t="s">
        <v>60</v>
      </c>
      <c r="B39" s="419">
        <v>157478.89000000001</v>
      </c>
      <c r="C39" s="419">
        <v>145582.87</v>
      </c>
      <c r="D39" s="419">
        <v>2949.8</v>
      </c>
      <c r="E39" s="419">
        <v>17096.93</v>
      </c>
      <c r="F39" s="419">
        <v>16814.89</v>
      </c>
      <c r="G39" s="419">
        <v>428.28</v>
      </c>
      <c r="H39" s="419">
        <v>45903.14</v>
      </c>
      <c r="I39" s="419">
        <v>43063.28</v>
      </c>
      <c r="J39" s="349"/>
      <c r="K39" s="615"/>
      <c r="L39" s="349"/>
      <c r="M39" s="349"/>
      <c r="N39" s="349"/>
      <c r="O39" s="349"/>
      <c r="P39" s="349"/>
      <c r="Q39" s="349"/>
      <c r="BO39" s="312" t="s">
        <v>82</v>
      </c>
      <c r="BP39" s="304">
        <v>49440</v>
      </c>
      <c r="BQ39" s="304">
        <v>32897</v>
      </c>
      <c r="BR39" s="304">
        <v>2908</v>
      </c>
      <c r="BS39" s="304">
        <v>8113</v>
      </c>
      <c r="BT39" s="304">
        <v>12051</v>
      </c>
      <c r="BU39" s="304">
        <v>513.5</v>
      </c>
      <c r="BV39" s="304"/>
      <c r="BW39" s="304">
        <v>25900</v>
      </c>
      <c r="BX39" s="304">
        <v>12871</v>
      </c>
    </row>
    <row r="40" spans="1:76" ht="18" customHeight="1" x14ac:dyDescent="0.15">
      <c r="A40" s="312" t="s">
        <v>61</v>
      </c>
      <c r="B40" s="419">
        <v>158095.38</v>
      </c>
      <c r="C40" s="419">
        <v>145260.51999999999</v>
      </c>
      <c r="D40" s="419">
        <v>2755.92</v>
      </c>
      <c r="E40" s="419">
        <v>16416.37</v>
      </c>
      <c r="F40" s="419">
        <v>16385.3</v>
      </c>
      <c r="G40" s="419">
        <v>389.72</v>
      </c>
      <c r="H40" s="419">
        <v>46092.87</v>
      </c>
      <c r="I40" s="419">
        <v>43038.720000000001</v>
      </c>
      <c r="J40" s="349"/>
      <c r="K40" s="615"/>
      <c r="L40" s="349"/>
      <c r="M40" s="349"/>
      <c r="N40" s="349"/>
      <c r="O40" s="349"/>
      <c r="P40" s="349"/>
      <c r="Q40" s="349"/>
      <c r="BO40" s="312" t="s">
        <v>83</v>
      </c>
      <c r="BP40" s="304">
        <v>47468</v>
      </c>
      <c r="BQ40" s="304">
        <v>34714</v>
      </c>
      <c r="BR40" s="304">
        <v>2681</v>
      </c>
      <c r="BS40" s="304">
        <v>7897</v>
      </c>
      <c r="BT40" s="304">
        <v>11479</v>
      </c>
      <c r="BU40" s="304">
        <v>500.5</v>
      </c>
      <c r="BV40" s="304"/>
      <c r="BW40" s="304">
        <v>25000</v>
      </c>
      <c r="BX40" s="304">
        <v>12209.4</v>
      </c>
    </row>
    <row r="41" spans="1:76" ht="18" customHeight="1" x14ac:dyDescent="0.15">
      <c r="A41" s="312" t="s">
        <v>62</v>
      </c>
      <c r="B41" s="419">
        <v>162950.28</v>
      </c>
      <c r="C41" s="419">
        <v>149769</v>
      </c>
      <c r="D41" s="419">
        <v>2578.5300000000002</v>
      </c>
      <c r="E41" s="419">
        <v>15606.66</v>
      </c>
      <c r="F41" s="419">
        <v>15710.95</v>
      </c>
      <c r="G41" s="419">
        <v>380.35</v>
      </c>
      <c r="H41" s="419">
        <v>49062.01</v>
      </c>
      <c r="I41" s="419">
        <v>42998.93</v>
      </c>
      <c r="J41" s="349"/>
      <c r="K41" s="615"/>
      <c r="L41" s="349"/>
      <c r="M41" s="349"/>
      <c r="N41" s="349"/>
      <c r="O41" s="349"/>
      <c r="P41" s="349"/>
      <c r="Q41" s="349"/>
      <c r="BO41" s="312" t="s">
        <v>84</v>
      </c>
      <c r="BP41" s="304">
        <v>48550</v>
      </c>
      <c r="BQ41" s="304">
        <v>34277</v>
      </c>
      <c r="BR41" s="304">
        <v>2349</v>
      </c>
      <c r="BS41" s="304">
        <v>7983</v>
      </c>
      <c r="BT41" s="304">
        <v>11607</v>
      </c>
      <c r="BU41" s="304">
        <v>498.5</v>
      </c>
      <c r="BV41" s="304"/>
      <c r="BW41" s="304">
        <v>27200</v>
      </c>
      <c r="BX41" s="304">
        <v>12396.4</v>
      </c>
    </row>
    <row r="42" spans="1:76" ht="18" customHeight="1" x14ac:dyDescent="0.15">
      <c r="A42" s="312" t="s">
        <v>63</v>
      </c>
      <c r="B42" s="419">
        <v>159499.75</v>
      </c>
      <c r="C42" s="419">
        <v>146073.12</v>
      </c>
      <c r="D42" s="419">
        <v>2572.04</v>
      </c>
      <c r="E42" s="419">
        <v>16263.1</v>
      </c>
      <c r="F42" s="419">
        <v>16080.11</v>
      </c>
      <c r="G42" s="419">
        <v>381</v>
      </c>
      <c r="H42" s="419">
        <v>52220.87</v>
      </c>
      <c r="I42" s="419">
        <v>43281.37</v>
      </c>
      <c r="J42" s="349"/>
      <c r="K42" s="615"/>
      <c r="L42" s="349"/>
      <c r="M42" s="349"/>
      <c r="N42" s="349"/>
      <c r="O42" s="349"/>
      <c r="P42" s="349"/>
      <c r="Q42" s="349"/>
      <c r="BO42" s="312" t="s">
        <v>85</v>
      </c>
      <c r="BP42" s="304">
        <v>47516.5</v>
      </c>
      <c r="BQ42" s="304">
        <v>32600</v>
      </c>
      <c r="BR42" s="304">
        <v>2222.5</v>
      </c>
      <c r="BS42" s="304">
        <v>8324.5</v>
      </c>
      <c r="BT42" s="304">
        <v>11978</v>
      </c>
      <c r="BU42" s="304">
        <v>529.5</v>
      </c>
      <c r="BV42" s="304"/>
      <c r="BW42" s="304">
        <v>31100</v>
      </c>
      <c r="BX42" s="304">
        <v>12726.4</v>
      </c>
    </row>
    <row r="43" spans="1:76" ht="18" customHeight="1" thickBot="1" x14ac:dyDescent="0.2">
      <c r="A43" s="326" t="s">
        <v>64</v>
      </c>
      <c r="B43" s="420">
        <v>167870.02</v>
      </c>
      <c r="C43" s="420">
        <v>155137.78</v>
      </c>
      <c r="D43" s="420">
        <v>2575.9299999999998</v>
      </c>
      <c r="E43" s="420">
        <v>18477.22</v>
      </c>
      <c r="F43" s="420">
        <v>16068.93</v>
      </c>
      <c r="G43" s="420">
        <v>413.6</v>
      </c>
      <c r="H43" s="420">
        <v>53387.66</v>
      </c>
      <c r="I43" s="420">
        <v>43426.720000000001</v>
      </c>
      <c r="J43" s="349"/>
      <c r="K43" s="615"/>
      <c r="L43" s="349"/>
      <c r="M43" s="349"/>
      <c r="N43" s="349"/>
      <c r="O43" s="349"/>
      <c r="P43" s="349"/>
      <c r="Q43" s="349"/>
      <c r="BO43" s="326" t="s">
        <v>86</v>
      </c>
      <c r="BP43" s="327">
        <v>55225.5</v>
      </c>
      <c r="BQ43" s="327">
        <v>37525</v>
      </c>
      <c r="BR43" s="327">
        <v>2271.5</v>
      </c>
      <c r="BS43" s="327">
        <v>8656</v>
      </c>
      <c r="BT43" s="327">
        <v>11822</v>
      </c>
      <c r="BU43" s="327">
        <v>554.5</v>
      </c>
      <c r="BV43" s="327"/>
      <c r="BW43" s="327">
        <v>39300</v>
      </c>
      <c r="BX43" s="327">
        <v>12079.4</v>
      </c>
    </row>
    <row r="44" spans="1:76" ht="9" customHeight="1" x14ac:dyDescent="0.15">
      <c r="A44" s="527" t="s">
        <v>353</v>
      </c>
      <c r="B44" s="528"/>
      <c r="C44" s="528"/>
      <c r="D44" s="529" t="s">
        <v>357</v>
      </c>
      <c r="E44" s="528"/>
      <c r="F44" s="528"/>
      <c r="G44" s="529"/>
      <c r="H44" s="528"/>
      <c r="I44" s="350"/>
      <c r="J44" s="304"/>
      <c r="K44" s="304"/>
      <c r="L44" s="304"/>
      <c r="M44" s="304"/>
      <c r="BO44" s="312"/>
      <c r="BP44" s="304"/>
      <c r="BQ44" s="304"/>
      <c r="BR44" s="304"/>
      <c r="BS44" s="304"/>
      <c r="BT44" s="304"/>
      <c r="BU44" s="304"/>
      <c r="BV44" s="304"/>
      <c r="BW44" s="304"/>
      <c r="BX44" s="304"/>
    </row>
    <row r="45" spans="1:76" ht="9" customHeight="1" x14ac:dyDescent="0.15">
      <c r="A45" s="517" t="s">
        <v>321</v>
      </c>
      <c r="B45" s="512"/>
      <c r="C45" s="513"/>
      <c r="D45" s="513"/>
      <c r="E45" s="530"/>
      <c r="F45" s="530"/>
      <c r="G45" s="530"/>
      <c r="H45" s="530"/>
      <c r="I45" s="351"/>
      <c r="M45" s="304"/>
      <c r="BO45" s="303"/>
      <c r="BW45" s="314"/>
    </row>
    <row r="46" spans="1:76" ht="9" customHeight="1" x14ac:dyDescent="0.15">
      <c r="A46" s="470" t="s">
        <v>320</v>
      </c>
      <c r="B46" s="512"/>
      <c r="C46" s="512"/>
      <c r="D46" s="518"/>
      <c r="E46" s="530"/>
      <c r="F46" s="530"/>
      <c r="G46" s="530"/>
      <c r="H46" s="530"/>
      <c r="I46" s="351"/>
      <c r="M46" s="304"/>
      <c r="BW46" s="314"/>
    </row>
    <row r="47" spans="1:76" ht="10.35" customHeight="1" x14ac:dyDescent="0.15">
      <c r="A47" s="524"/>
      <c r="B47" s="530"/>
      <c r="C47" s="530"/>
      <c r="D47" s="530"/>
      <c r="E47" s="530"/>
      <c r="F47" s="530"/>
      <c r="G47" s="530"/>
      <c r="H47" s="530"/>
      <c r="I47" s="351"/>
      <c r="M47" s="304"/>
      <c r="BW47" s="314"/>
    </row>
    <row r="48" spans="1:76" ht="15" customHeight="1" x14ac:dyDescent="0.15">
      <c r="A48" s="524"/>
      <c r="B48" s="530"/>
      <c r="C48" s="530"/>
      <c r="D48" s="530"/>
      <c r="E48" s="530"/>
      <c r="F48" s="530"/>
      <c r="G48" s="530"/>
      <c r="H48" s="530"/>
      <c r="M48" s="304"/>
    </row>
    <row r="49" spans="13:13" ht="15" customHeight="1" x14ac:dyDescent="0.15">
      <c r="M49" s="304"/>
    </row>
    <row r="50" spans="13:13" ht="15" customHeight="1" x14ac:dyDescent="0.15">
      <c r="M50" s="304"/>
    </row>
    <row r="51" spans="13:13" ht="15" customHeight="1" x14ac:dyDescent="0.15">
      <c r="M51" s="304"/>
    </row>
    <row r="52" spans="13:13" ht="15" customHeight="1" x14ac:dyDescent="0.15">
      <c r="M52" s="304"/>
    </row>
  </sheetData>
  <mergeCells count="12">
    <mergeCell ref="A29:A30"/>
    <mergeCell ref="I29:I30"/>
    <mergeCell ref="L29:L30"/>
    <mergeCell ref="H29:H30"/>
    <mergeCell ref="H6:H7"/>
    <mergeCell ref="BO26:BX26"/>
    <mergeCell ref="BO28:BX28"/>
    <mergeCell ref="BO3:BX3"/>
    <mergeCell ref="BO5:BX5"/>
    <mergeCell ref="A6:A7"/>
    <mergeCell ref="L6:L7"/>
    <mergeCell ref="I6:I7"/>
  </mergeCells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  <rowBreaks count="1" manualBreakCount="1">
    <brk id="25" max="8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syncVertical="1" syncRef="A19" transitionEvaluation="1" codeName="Hoja96">
    <tabColor theme="9" tint="0.59999389629810485"/>
  </sheetPr>
  <dimension ref="A1:Q68"/>
  <sheetViews>
    <sheetView showGridLines="0" topLeftCell="A19" zoomScaleNormal="100" workbookViewId="0">
      <selection activeCell="M22" sqref="M22"/>
    </sheetView>
  </sheetViews>
  <sheetFormatPr baseColWidth="10" defaultColWidth="9.75" defaultRowHeight="15" customHeight="1" x14ac:dyDescent="0.15"/>
  <cols>
    <col min="1" max="1" width="7.375" style="318" customWidth="1"/>
    <col min="2" max="11" width="9.375" style="318" customWidth="1"/>
    <col min="12" max="12" width="13" style="318" customWidth="1"/>
    <col min="13" max="14" width="9" style="318" customWidth="1"/>
    <col min="15" max="256" width="9.75" style="318"/>
    <col min="257" max="257" width="7.375" style="318" customWidth="1"/>
    <col min="258" max="258" width="10.75" style="318" customWidth="1"/>
    <col min="259" max="259" width="11.375" style="318" customWidth="1"/>
    <col min="260" max="261" width="10.75" style="318" customWidth="1"/>
    <col min="262" max="263" width="10.25" style="318" customWidth="1"/>
    <col min="264" max="264" width="11.25" style="318" customWidth="1"/>
    <col min="265" max="265" width="9.375" style="318" customWidth="1"/>
    <col min="266" max="266" width="2" style="318" customWidth="1"/>
    <col min="267" max="267" width="12" style="318" customWidth="1"/>
    <col min="268" max="268" width="12.75" style="318" customWidth="1"/>
    <col min="269" max="512" width="9.75" style="318"/>
    <col min="513" max="513" width="7.375" style="318" customWidth="1"/>
    <col min="514" max="514" width="10.75" style="318" customWidth="1"/>
    <col min="515" max="515" width="11.375" style="318" customWidth="1"/>
    <col min="516" max="517" width="10.75" style="318" customWidth="1"/>
    <col min="518" max="519" width="10.25" style="318" customWidth="1"/>
    <col min="520" max="520" width="11.25" style="318" customWidth="1"/>
    <col min="521" max="521" width="9.375" style="318" customWidth="1"/>
    <col min="522" max="522" width="2" style="318" customWidth="1"/>
    <col min="523" max="523" width="12" style="318" customWidth="1"/>
    <col min="524" max="524" width="12.75" style="318" customWidth="1"/>
    <col min="525" max="768" width="9.75" style="318"/>
    <col min="769" max="769" width="7.375" style="318" customWidth="1"/>
    <col min="770" max="770" width="10.75" style="318" customWidth="1"/>
    <col min="771" max="771" width="11.375" style="318" customWidth="1"/>
    <col min="772" max="773" width="10.75" style="318" customWidth="1"/>
    <col min="774" max="775" width="10.25" style="318" customWidth="1"/>
    <col min="776" max="776" width="11.25" style="318" customWidth="1"/>
    <col min="777" max="777" width="9.375" style="318" customWidth="1"/>
    <col min="778" max="778" width="2" style="318" customWidth="1"/>
    <col min="779" max="779" width="12" style="318" customWidth="1"/>
    <col min="780" max="780" width="12.75" style="318" customWidth="1"/>
    <col min="781" max="1024" width="9.75" style="318"/>
    <col min="1025" max="1025" width="7.375" style="318" customWidth="1"/>
    <col min="1026" max="1026" width="10.75" style="318" customWidth="1"/>
    <col min="1027" max="1027" width="11.375" style="318" customWidth="1"/>
    <col min="1028" max="1029" width="10.75" style="318" customWidth="1"/>
    <col min="1030" max="1031" width="10.25" style="318" customWidth="1"/>
    <col min="1032" max="1032" width="11.25" style="318" customWidth="1"/>
    <col min="1033" max="1033" width="9.375" style="318" customWidth="1"/>
    <col min="1034" max="1034" width="2" style="318" customWidth="1"/>
    <col min="1035" max="1035" width="12" style="318" customWidth="1"/>
    <col min="1036" max="1036" width="12.75" style="318" customWidth="1"/>
    <col min="1037" max="1280" width="9.75" style="318"/>
    <col min="1281" max="1281" width="7.375" style="318" customWidth="1"/>
    <col min="1282" max="1282" width="10.75" style="318" customWidth="1"/>
    <col min="1283" max="1283" width="11.375" style="318" customWidth="1"/>
    <col min="1284" max="1285" width="10.75" style="318" customWidth="1"/>
    <col min="1286" max="1287" width="10.25" style="318" customWidth="1"/>
    <col min="1288" max="1288" width="11.25" style="318" customWidth="1"/>
    <col min="1289" max="1289" width="9.375" style="318" customWidth="1"/>
    <col min="1290" max="1290" width="2" style="318" customWidth="1"/>
    <col min="1291" max="1291" width="12" style="318" customWidth="1"/>
    <col min="1292" max="1292" width="12.75" style="318" customWidth="1"/>
    <col min="1293" max="1536" width="9.75" style="318"/>
    <col min="1537" max="1537" width="7.375" style="318" customWidth="1"/>
    <col min="1538" max="1538" width="10.75" style="318" customWidth="1"/>
    <col min="1539" max="1539" width="11.375" style="318" customWidth="1"/>
    <col min="1540" max="1541" width="10.75" style="318" customWidth="1"/>
    <col min="1542" max="1543" width="10.25" style="318" customWidth="1"/>
    <col min="1544" max="1544" width="11.25" style="318" customWidth="1"/>
    <col min="1545" max="1545" width="9.375" style="318" customWidth="1"/>
    <col min="1546" max="1546" width="2" style="318" customWidth="1"/>
    <col min="1547" max="1547" width="12" style="318" customWidth="1"/>
    <col min="1548" max="1548" width="12.75" style="318" customWidth="1"/>
    <col min="1549" max="1792" width="9.75" style="318"/>
    <col min="1793" max="1793" width="7.375" style="318" customWidth="1"/>
    <col min="1794" max="1794" width="10.75" style="318" customWidth="1"/>
    <col min="1795" max="1795" width="11.375" style="318" customWidth="1"/>
    <col min="1796" max="1797" width="10.75" style="318" customWidth="1"/>
    <col min="1798" max="1799" width="10.25" style="318" customWidth="1"/>
    <col min="1800" max="1800" width="11.25" style="318" customWidth="1"/>
    <col min="1801" max="1801" width="9.375" style="318" customWidth="1"/>
    <col min="1802" max="1802" width="2" style="318" customWidth="1"/>
    <col min="1803" max="1803" width="12" style="318" customWidth="1"/>
    <col min="1804" max="1804" width="12.75" style="318" customWidth="1"/>
    <col min="1805" max="2048" width="9.75" style="318"/>
    <col min="2049" max="2049" width="7.375" style="318" customWidth="1"/>
    <col min="2050" max="2050" width="10.75" style="318" customWidth="1"/>
    <col min="2051" max="2051" width="11.375" style="318" customWidth="1"/>
    <col min="2052" max="2053" width="10.75" style="318" customWidth="1"/>
    <col min="2054" max="2055" width="10.25" style="318" customWidth="1"/>
    <col min="2056" max="2056" width="11.25" style="318" customWidth="1"/>
    <col min="2057" max="2057" width="9.375" style="318" customWidth="1"/>
    <col min="2058" max="2058" width="2" style="318" customWidth="1"/>
    <col min="2059" max="2059" width="12" style="318" customWidth="1"/>
    <col min="2060" max="2060" width="12.75" style="318" customWidth="1"/>
    <col min="2061" max="2304" width="9.75" style="318"/>
    <col min="2305" max="2305" width="7.375" style="318" customWidth="1"/>
    <col min="2306" max="2306" width="10.75" style="318" customWidth="1"/>
    <col min="2307" max="2307" width="11.375" style="318" customWidth="1"/>
    <col min="2308" max="2309" width="10.75" style="318" customWidth="1"/>
    <col min="2310" max="2311" width="10.25" style="318" customWidth="1"/>
    <col min="2312" max="2312" width="11.25" style="318" customWidth="1"/>
    <col min="2313" max="2313" width="9.375" style="318" customWidth="1"/>
    <col min="2314" max="2314" width="2" style="318" customWidth="1"/>
    <col min="2315" max="2315" width="12" style="318" customWidth="1"/>
    <col min="2316" max="2316" width="12.75" style="318" customWidth="1"/>
    <col min="2317" max="2560" width="9.75" style="318"/>
    <col min="2561" max="2561" width="7.375" style="318" customWidth="1"/>
    <col min="2562" max="2562" width="10.75" style="318" customWidth="1"/>
    <col min="2563" max="2563" width="11.375" style="318" customWidth="1"/>
    <col min="2564" max="2565" width="10.75" style="318" customWidth="1"/>
    <col min="2566" max="2567" width="10.25" style="318" customWidth="1"/>
    <col min="2568" max="2568" width="11.25" style="318" customWidth="1"/>
    <col min="2569" max="2569" width="9.375" style="318" customWidth="1"/>
    <col min="2570" max="2570" width="2" style="318" customWidth="1"/>
    <col min="2571" max="2571" width="12" style="318" customWidth="1"/>
    <col min="2572" max="2572" width="12.75" style="318" customWidth="1"/>
    <col min="2573" max="2816" width="9.75" style="318"/>
    <col min="2817" max="2817" width="7.375" style="318" customWidth="1"/>
    <col min="2818" max="2818" width="10.75" style="318" customWidth="1"/>
    <col min="2819" max="2819" width="11.375" style="318" customWidth="1"/>
    <col min="2820" max="2821" width="10.75" style="318" customWidth="1"/>
    <col min="2822" max="2823" width="10.25" style="318" customWidth="1"/>
    <col min="2824" max="2824" width="11.25" style="318" customWidth="1"/>
    <col min="2825" max="2825" width="9.375" style="318" customWidth="1"/>
    <col min="2826" max="2826" width="2" style="318" customWidth="1"/>
    <col min="2827" max="2827" width="12" style="318" customWidth="1"/>
    <col min="2828" max="2828" width="12.75" style="318" customWidth="1"/>
    <col min="2829" max="3072" width="9.75" style="318"/>
    <col min="3073" max="3073" width="7.375" style="318" customWidth="1"/>
    <col min="3074" max="3074" width="10.75" style="318" customWidth="1"/>
    <col min="3075" max="3075" width="11.375" style="318" customWidth="1"/>
    <col min="3076" max="3077" width="10.75" style="318" customWidth="1"/>
    <col min="3078" max="3079" width="10.25" style="318" customWidth="1"/>
    <col min="3080" max="3080" width="11.25" style="318" customWidth="1"/>
    <col min="3081" max="3081" width="9.375" style="318" customWidth="1"/>
    <col min="3082" max="3082" width="2" style="318" customWidth="1"/>
    <col min="3083" max="3083" width="12" style="318" customWidth="1"/>
    <col min="3084" max="3084" width="12.75" style="318" customWidth="1"/>
    <col min="3085" max="3328" width="9.75" style="318"/>
    <col min="3329" max="3329" width="7.375" style="318" customWidth="1"/>
    <col min="3330" max="3330" width="10.75" style="318" customWidth="1"/>
    <col min="3331" max="3331" width="11.375" style="318" customWidth="1"/>
    <col min="3332" max="3333" width="10.75" style="318" customWidth="1"/>
    <col min="3334" max="3335" width="10.25" style="318" customWidth="1"/>
    <col min="3336" max="3336" width="11.25" style="318" customWidth="1"/>
    <col min="3337" max="3337" width="9.375" style="318" customWidth="1"/>
    <col min="3338" max="3338" width="2" style="318" customWidth="1"/>
    <col min="3339" max="3339" width="12" style="318" customWidth="1"/>
    <col min="3340" max="3340" width="12.75" style="318" customWidth="1"/>
    <col min="3341" max="3584" width="9.75" style="318"/>
    <col min="3585" max="3585" width="7.375" style="318" customWidth="1"/>
    <col min="3586" max="3586" width="10.75" style="318" customWidth="1"/>
    <col min="3587" max="3587" width="11.375" style="318" customWidth="1"/>
    <col min="3588" max="3589" width="10.75" style="318" customWidth="1"/>
    <col min="3590" max="3591" width="10.25" style="318" customWidth="1"/>
    <col min="3592" max="3592" width="11.25" style="318" customWidth="1"/>
    <col min="3593" max="3593" width="9.375" style="318" customWidth="1"/>
    <col min="3594" max="3594" width="2" style="318" customWidth="1"/>
    <col min="3595" max="3595" width="12" style="318" customWidth="1"/>
    <col min="3596" max="3596" width="12.75" style="318" customWidth="1"/>
    <col min="3597" max="3840" width="9.75" style="318"/>
    <col min="3841" max="3841" width="7.375" style="318" customWidth="1"/>
    <col min="3842" max="3842" width="10.75" style="318" customWidth="1"/>
    <col min="3843" max="3843" width="11.375" style="318" customWidth="1"/>
    <col min="3844" max="3845" width="10.75" style="318" customWidth="1"/>
    <col min="3846" max="3847" width="10.25" style="318" customWidth="1"/>
    <col min="3848" max="3848" width="11.25" style="318" customWidth="1"/>
    <col min="3849" max="3849" width="9.375" style="318" customWidth="1"/>
    <col min="3850" max="3850" width="2" style="318" customWidth="1"/>
    <col min="3851" max="3851" width="12" style="318" customWidth="1"/>
    <col min="3852" max="3852" width="12.75" style="318" customWidth="1"/>
    <col min="3853" max="4096" width="9.75" style="318"/>
    <col min="4097" max="4097" width="7.375" style="318" customWidth="1"/>
    <col min="4098" max="4098" width="10.75" style="318" customWidth="1"/>
    <col min="4099" max="4099" width="11.375" style="318" customWidth="1"/>
    <col min="4100" max="4101" width="10.75" style="318" customWidth="1"/>
    <col min="4102" max="4103" width="10.25" style="318" customWidth="1"/>
    <col min="4104" max="4104" width="11.25" style="318" customWidth="1"/>
    <col min="4105" max="4105" width="9.375" style="318" customWidth="1"/>
    <col min="4106" max="4106" width="2" style="318" customWidth="1"/>
    <col min="4107" max="4107" width="12" style="318" customWidth="1"/>
    <col min="4108" max="4108" width="12.75" style="318" customWidth="1"/>
    <col min="4109" max="4352" width="9.75" style="318"/>
    <col min="4353" max="4353" width="7.375" style="318" customWidth="1"/>
    <col min="4354" max="4354" width="10.75" style="318" customWidth="1"/>
    <col min="4355" max="4355" width="11.375" style="318" customWidth="1"/>
    <col min="4356" max="4357" width="10.75" style="318" customWidth="1"/>
    <col min="4358" max="4359" width="10.25" style="318" customWidth="1"/>
    <col min="4360" max="4360" width="11.25" style="318" customWidth="1"/>
    <col min="4361" max="4361" width="9.375" style="318" customWidth="1"/>
    <col min="4362" max="4362" width="2" style="318" customWidth="1"/>
    <col min="4363" max="4363" width="12" style="318" customWidth="1"/>
    <col min="4364" max="4364" width="12.75" style="318" customWidth="1"/>
    <col min="4365" max="4608" width="9.75" style="318"/>
    <col min="4609" max="4609" width="7.375" style="318" customWidth="1"/>
    <col min="4610" max="4610" width="10.75" style="318" customWidth="1"/>
    <col min="4611" max="4611" width="11.375" style="318" customWidth="1"/>
    <col min="4612" max="4613" width="10.75" style="318" customWidth="1"/>
    <col min="4614" max="4615" width="10.25" style="318" customWidth="1"/>
    <col min="4616" max="4616" width="11.25" style="318" customWidth="1"/>
    <col min="4617" max="4617" width="9.375" style="318" customWidth="1"/>
    <col min="4618" max="4618" width="2" style="318" customWidth="1"/>
    <col min="4619" max="4619" width="12" style="318" customWidth="1"/>
    <col min="4620" max="4620" width="12.75" style="318" customWidth="1"/>
    <col min="4621" max="4864" width="9.75" style="318"/>
    <col min="4865" max="4865" width="7.375" style="318" customWidth="1"/>
    <col min="4866" max="4866" width="10.75" style="318" customWidth="1"/>
    <col min="4867" max="4867" width="11.375" style="318" customWidth="1"/>
    <col min="4868" max="4869" width="10.75" style="318" customWidth="1"/>
    <col min="4870" max="4871" width="10.25" style="318" customWidth="1"/>
    <col min="4872" max="4872" width="11.25" style="318" customWidth="1"/>
    <col min="4873" max="4873" width="9.375" style="318" customWidth="1"/>
    <col min="4874" max="4874" width="2" style="318" customWidth="1"/>
    <col min="4875" max="4875" width="12" style="318" customWidth="1"/>
    <col min="4876" max="4876" width="12.75" style="318" customWidth="1"/>
    <col min="4877" max="5120" width="9.75" style="318"/>
    <col min="5121" max="5121" width="7.375" style="318" customWidth="1"/>
    <col min="5122" max="5122" width="10.75" style="318" customWidth="1"/>
    <col min="5123" max="5123" width="11.375" style="318" customWidth="1"/>
    <col min="5124" max="5125" width="10.75" style="318" customWidth="1"/>
    <col min="5126" max="5127" width="10.25" style="318" customWidth="1"/>
    <col min="5128" max="5128" width="11.25" style="318" customWidth="1"/>
    <col min="5129" max="5129" width="9.375" style="318" customWidth="1"/>
    <col min="5130" max="5130" width="2" style="318" customWidth="1"/>
    <col min="5131" max="5131" width="12" style="318" customWidth="1"/>
    <col min="5132" max="5132" width="12.75" style="318" customWidth="1"/>
    <col min="5133" max="5376" width="9.75" style="318"/>
    <col min="5377" max="5377" width="7.375" style="318" customWidth="1"/>
    <col min="5378" max="5378" width="10.75" style="318" customWidth="1"/>
    <col min="5379" max="5379" width="11.375" style="318" customWidth="1"/>
    <col min="5380" max="5381" width="10.75" style="318" customWidth="1"/>
    <col min="5382" max="5383" width="10.25" style="318" customWidth="1"/>
    <col min="5384" max="5384" width="11.25" style="318" customWidth="1"/>
    <col min="5385" max="5385" width="9.375" style="318" customWidth="1"/>
    <col min="5386" max="5386" width="2" style="318" customWidth="1"/>
    <col min="5387" max="5387" width="12" style="318" customWidth="1"/>
    <col min="5388" max="5388" width="12.75" style="318" customWidth="1"/>
    <col min="5389" max="5632" width="9.75" style="318"/>
    <col min="5633" max="5633" width="7.375" style="318" customWidth="1"/>
    <col min="5634" max="5634" width="10.75" style="318" customWidth="1"/>
    <col min="5635" max="5635" width="11.375" style="318" customWidth="1"/>
    <col min="5636" max="5637" width="10.75" style="318" customWidth="1"/>
    <col min="5638" max="5639" width="10.25" style="318" customWidth="1"/>
    <col min="5640" max="5640" width="11.25" style="318" customWidth="1"/>
    <col min="5641" max="5641" width="9.375" style="318" customWidth="1"/>
    <col min="5642" max="5642" width="2" style="318" customWidth="1"/>
    <col min="5643" max="5643" width="12" style="318" customWidth="1"/>
    <col min="5644" max="5644" width="12.75" style="318" customWidth="1"/>
    <col min="5645" max="5888" width="9.75" style="318"/>
    <col min="5889" max="5889" width="7.375" style="318" customWidth="1"/>
    <col min="5890" max="5890" width="10.75" style="318" customWidth="1"/>
    <col min="5891" max="5891" width="11.375" style="318" customWidth="1"/>
    <col min="5892" max="5893" width="10.75" style="318" customWidth="1"/>
    <col min="5894" max="5895" width="10.25" style="318" customWidth="1"/>
    <col min="5896" max="5896" width="11.25" style="318" customWidth="1"/>
    <col min="5897" max="5897" width="9.375" style="318" customWidth="1"/>
    <col min="5898" max="5898" width="2" style="318" customWidth="1"/>
    <col min="5899" max="5899" width="12" style="318" customWidth="1"/>
    <col min="5900" max="5900" width="12.75" style="318" customWidth="1"/>
    <col min="5901" max="6144" width="9.75" style="318"/>
    <col min="6145" max="6145" width="7.375" style="318" customWidth="1"/>
    <col min="6146" max="6146" width="10.75" style="318" customWidth="1"/>
    <col min="6147" max="6147" width="11.375" style="318" customWidth="1"/>
    <col min="6148" max="6149" width="10.75" style="318" customWidth="1"/>
    <col min="6150" max="6151" width="10.25" style="318" customWidth="1"/>
    <col min="6152" max="6152" width="11.25" style="318" customWidth="1"/>
    <col min="6153" max="6153" width="9.375" style="318" customWidth="1"/>
    <col min="6154" max="6154" width="2" style="318" customWidth="1"/>
    <col min="6155" max="6155" width="12" style="318" customWidth="1"/>
    <col min="6156" max="6156" width="12.75" style="318" customWidth="1"/>
    <col min="6157" max="6400" width="9.75" style="318"/>
    <col min="6401" max="6401" width="7.375" style="318" customWidth="1"/>
    <col min="6402" max="6402" width="10.75" style="318" customWidth="1"/>
    <col min="6403" max="6403" width="11.375" style="318" customWidth="1"/>
    <col min="6404" max="6405" width="10.75" style="318" customWidth="1"/>
    <col min="6406" max="6407" width="10.25" style="318" customWidth="1"/>
    <col min="6408" max="6408" width="11.25" style="318" customWidth="1"/>
    <col min="6409" max="6409" width="9.375" style="318" customWidth="1"/>
    <col min="6410" max="6410" width="2" style="318" customWidth="1"/>
    <col min="6411" max="6411" width="12" style="318" customWidth="1"/>
    <col min="6412" max="6412" width="12.75" style="318" customWidth="1"/>
    <col min="6413" max="6656" width="9.75" style="318"/>
    <col min="6657" max="6657" width="7.375" style="318" customWidth="1"/>
    <col min="6658" max="6658" width="10.75" style="318" customWidth="1"/>
    <col min="6659" max="6659" width="11.375" style="318" customWidth="1"/>
    <col min="6660" max="6661" width="10.75" style="318" customWidth="1"/>
    <col min="6662" max="6663" width="10.25" style="318" customWidth="1"/>
    <col min="6664" max="6664" width="11.25" style="318" customWidth="1"/>
    <col min="6665" max="6665" width="9.375" style="318" customWidth="1"/>
    <col min="6666" max="6666" width="2" style="318" customWidth="1"/>
    <col min="6667" max="6667" width="12" style="318" customWidth="1"/>
    <col min="6668" max="6668" width="12.75" style="318" customWidth="1"/>
    <col min="6669" max="6912" width="9.75" style="318"/>
    <col min="6913" max="6913" width="7.375" style="318" customWidth="1"/>
    <col min="6914" max="6914" width="10.75" style="318" customWidth="1"/>
    <col min="6915" max="6915" width="11.375" style="318" customWidth="1"/>
    <col min="6916" max="6917" width="10.75" style="318" customWidth="1"/>
    <col min="6918" max="6919" width="10.25" style="318" customWidth="1"/>
    <col min="6920" max="6920" width="11.25" style="318" customWidth="1"/>
    <col min="6921" max="6921" width="9.375" style="318" customWidth="1"/>
    <col min="6922" max="6922" width="2" style="318" customWidth="1"/>
    <col min="6923" max="6923" width="12" style="318" customWidth="1"/>
    <col min="6924" max="6924" width="12.75" style="318" customWidth="1"/>
    <col min="6925" max="7168" width="9.75" style="318"/>
    <col min="7169" max="7169" width="7.375" style="318" customWidth="1"/>
    <col min="7170" max="7170" width="10.75" style="318" customWidth="1"/>
    <col min="7171" max="7171" width="11.375" style="318" customWidth="1"/>
    <col min="7172" max="7173" width="10.75" style="318" customWidth="1"/>
    <col min="7174" max="7175" width="10.25" style="318" customWidth="1"/>
    <col min="7176" max="7176" width="11.25" style="318" customWidth="1"/>
    <col min="7177" max="7177" width="9.375" style="318" customWidth="1"/>
    <col min="7178" max="7178" width="2" style="318" customWidth="1"/>
    <col min="7179" max="7179" width="12" style="318" customWidth="1"/>
    <col min="7180" max="7180" width="12.75" style="318" customWidth="1"/>
    <col min="7181" max="7424" width="9.75" style="318"/>
    <col min="7425" max="7425" width="7.375" style="318" customWidth="1"/>
    <col min="7426" max="7426" width="10.75" style="318" customWidth="1"/>
    <col min="7427" max="7427" width="11.375" style="318" customWidth="1"/>
    <col min="7428" max="7429" width="10.75" style="318" customWidth="1"/>
    <col min="7430" max="7431" width="10.25" style="318" customWidth="1"/>
    <col min="7432" max="7432" width="11.25" style="318" customWidth="1"/>
    <col min="7433" max="7433" width="9.375" style="318" customWidth="1"/>
    <col min="7434" max="7434" width="2" style="318" customWidth="1"/>
    <col min="7435" max="7435" width="12" style="318" customWidth="1"/>
    <col min="7436" max="7436" width="12.75" style="318" customWidth="1"/>
    <col min="7437" max="7680" width="9.75" style="318"/>
    <col min="7681" max="7681" width="7.375" style="318" customWidth="1"/>
    <col min="7682" max="7682" width="10.75" style="318" customWidth="1"/>
    <col min="7683" max="7683" width="11.375" style="318" customWidth="1"/>
    <col min="7684" max="7685" width="10.75" style="318" customWidth="1"/>
    <col min="7686" max="7687" width="10.25" style="318" customWidth="1"/>
    <col min="7688" max="7688" width="11.25" style="318" customWidth="1"/>
    <col min="7689" max="7689" width="9.375" style="318" customWidth="1"/>
    <col min="7690" max="7690" width="2" style="318" customWidth="1"/>
    <col min="7691" max="7691" width="12" style="318" customWidth="1"/>
    <col min="7692" max="7692" width="12.75" style="318" customWidth="1"/>
    <col min="7693" max="7936" width="9.75" style="318"/>
    <col min="7937" max="7937" width="7.375" style="318" customWidth="1"/>
    <col min="7938" max="7938" width="10.75" style="318" customWidth="1"/>
    <col min="7939" max="7939" width="11.375" style="318" customWidth="1"/>
    <col min="7940" max="7941" width="10.75" style="318" customWidth="1"/>
    <col min="7942" max="7943" width="10.25" style="318" customWidth="1"/>
    <col min="7944" max="7944" width="11.25" style="318" customWidth="1"/>
    <col min="7945" max="7945" width="9.375" style="318" customWidth="1"/>
    <col min="7946" max="7946" width="2" style="318" customWidth="1"/>
    <col min="7947" max="7947" width="12" style="318" customWidth="1"/>
    <col min="7948" max="7948" width="12.75" style="318" customWidth="1"/>
    <col min="7949" max="8192" width="9.75" style="318"/>
    <col min="8193" max="8193" width="7.375" style="318" customWidth="1"/>
    <col min="8194" max="8194" width="10.75" style="318" customWidth="1"/>
    <col min="8195" max="8195" width="11.375" style="318" customWidth="1"/>
    <col min="8196" max="8197" width="10.75" style="318" customWidth="1"/>
    <col min="8198" max="8199" width="10.25" style="318" customWidth="1"/>
    <col min="8200" max="8200" width="11.25" style="318" customWidth="1"/>
    <col min="8201" max="8201" width="9.375" style="318" customWidth="1"/>
    <col min="8202" max="8202" width="2" style="318" customWidth="1"/>
    <col min="8203" max="8203" width="12" style="318" customWidth="1"/>
    <col min="8204" max="8204" width="12.75" style="318" customWidth="1"/>
    <col min="8205" max="8448" width="9.75" style="318"/>
    <col min="8449" max="8449" width="7.375" style="318" customWidth="1"/>
    <col min="8450" max="8450" width="10.75" style="318" customWidth="1"/>
    <col min="8451" max="8451" width="11.375" style="318" customWidth="1"/>
    <col min="8452" max="8453" width="10.75" style="318" customWidth="1"/>
    <col min="8454" max="8455" width="10.25" style="318" customWidth="1"/>
    <col min="8456" max="8456" width="11.25" style="318" customWidth="1"/>
    <col min="8457" max="8457" width="9.375" style="318" customWidth="1"/>
    <col min="8458" max="8458" width="2" style="318" customWidth="1"/>
    <col min="8459" max="8459" width="12" style="318" customWidth="1"/>
    <col min="8460" max="8460" width="12.75" style="318" customWidth="1"/>
    <col min="8461" max="8704" width="9.75" style="318"/>
    <col min="8705" max="8705" width="7.375" style="318" customWidth="1"/>
    <col min="8706" max="8706" width="10.75" style="318" customWidth="1"/>
    <col min="8707" max="8707" width="11.375" style="318" customWidth="1"/>
    <col min="8708" max="8709" width="10.75" style="318" customWidth="1"/>
    <col min="8710" max="8711" width="10.25" style="318" customWidth="1"/>
    <col min="8712" max="8712" width="11.25" style="318" customWidth="1"/>
    <col min="8713" max="8713" width="9.375" style="318" customWidth="1"/>
    <col min="8714" max="8714" width="2" style="318" customWidth="1"/>
    <col min="8715" max="8715" width="12" style="318" customWidth="1"/>
    <col min="8716" max="8716" width="12.75" style="318" customWidth="1"/>
    <col min="8717" max="8960" width="9.75" style="318"/>
    <col min="8961" max="8961" width="7.375" style="318" customWidth="1"/>
    <col min="8962" max="8962" width="10.75" style="318" customWidth="1"/>
    <col min="8963" max="8963" width="11.375" style="318" customWidth="1"/>
    <col min="8964" max="8965" width="10.75" style="318" customWidth="1"/>
    <col min="8966" max="8967" width="10.25" style="318" customWidth="1"/>
    <col min="8968" max="8968" width="11.25" style="318" customWidth="1"/>
    <col min="8969" max="8969" width="9.375" style="318" customWidth="1"/>
    <col min="8970" max="8970" width="2" style="318" customWidth="1"/>
    <col min="8971" max="8971" width="12" style="318" customWidth="1"/>
    <col min="8972" max="8972" width="12.75" style="318" customWidth="1"/>
    <col min="8973" max="9216" width="9.75" style="318"/>
    <col min="9217" max="9217" width="7.375" style="318" customWidth="1"/>
    <col min="9218" max="9218" width="10.75" style="318" customWidth="1"/>
    <col min="9219" max="9219" width="11.375" style="318" customWidth="1"/>
    <col min="9220" max="9221" width="10.75" style="318" customWidth="1"/>
    <col min="9222" max="9223" width="10.25" style="318" customWidth="1"/>
    <col min="9224" max="9224" width="11.25" style="318" customWidth="1"/>
    <col min="9225" max="9225" width="9.375" style="318" customWidth="1"/>
    <col min="9226" max="9226" width="2" style="318" customWidth="1"/>
    <col min="9227" max="9227" width="12" style="318" customWidth="1"/>
    <col min="9228" max="9228" width="12.75" style="318" customWidth="1"/>
    <col min="9229" max="9472" width="9.75" style="318"/>
    <col min="9473" max="9473" width="7.375" style="318" customWidth="1"/>
    <col min="9474" max="9474" width="10.75" style="318" customWidth="1"/>
    <col min="9475" max="9475" width="11.375" style="318" customWidth="1"/>
    <col min="9476" max="9477" width="10.75" style="318" customWidth="1"/>
    <col min="9478" max="9479" width="10.25" style="318" customWidth="1"/>
    <col min="9480" max="9480" width="11.25" style="318" customWidth="1"/>
    <col min="9481" max="9481" width="9.375" style="318" customWidth="1"/>
    <col min="9482" max="9482" width="2" style="318" customWidth="1"/>
    <col min="9483" max="9483" width="12" style="318" customWidth="1"/>
    <col min="9484" max="9484" width="12.75" style="318" customWidth="1"/>
    <col min="9485" max="9728" width="9.75" style="318"/>
    <col min="9729" max="9729" width="7.375" style="318" customWidth="1"/>
    <col min="9730" max="9730" width="10.75" style="318" customWidth="1"/>
    <col min="9731" max="9731" width="11.375" style="318" customWidth="1"/>
    <col min="9732" max="9733" width="10.75" style="318" customWidth="1"/>
    <col min="9734" max="9735" width="10.25" style="318" customWidth="1"/>
    <col min="9736" max="9736" width="11.25" style="318" customWidth="1"/>
    <col min="9737" max="9737" width="9.375" style="318" customWidth="1"/>
    <col min="9738" max="9738" width="2" style="318" customWidth="1"/>
    <col min="9739" max="9739" width="12" style="318" customWidth="1"/>
    <col min="9740" max="9740" width="12.75" style="318" customWidth="1"/>
    <col min="9741" max="9984" width="9.75" style="318"/>
    <col min="9985" max="9985" width="7.375" style="318" customWidth="1"/>
    <col min="9986" max="9986" width="10.75" style="318" customWidth="1"/>
    <col min="9987" max="9987" width="11.375" style="318" customWidth="1"/>
    <col min="9988" max="9989" width="10.75" style="318" customWidth="1"/>
    <col min="9990" max="9991" width="10.25" style="318" customWidth="1"/>
    <col min="9992" max="9992" width="11.25" style="318" customWidth="1"/>
    <col min="9993" max="9993" width="9.375" style="318" customWidth="1"/>
    <col min="9994" max="9994" width="2" style="318" customWidth="1"/>
    <col min="9995" max="9995" width="12" style="318" customWidth="1"/>
    <col min="9996" max="9996" width="12.75" style="318" customWidth="1"/>
    <col min="9997" max="10240" width="9.75" style="318"/>
    <col min="10241" max="10241" width="7.375" style="318" customWidth="1"/>
    <col min="10242" max="10242" width="10.75" style="318" customWidth="1"/>
    <col min="10243" max="10243" width="11.375" style="318" customWidth="1"/>
    <col min="10244" max="10245" width="10.75" style="318" customWidth="1"/>
    <col min="10246" max="10247" width="10.25" style="318" customWidth="1"/>
    <col min="10248" max="10248" width="11.25" style="318" customWidth="1"/>
    <col min="10249" max="10249" width="9.375" style="318" customWidth="1"/>
    <col min="10250" max="10250" width="2" style="318" customWidth="1"/>
    <col min="10251" max="10251" width="12" style="318" customWidth="1"/>
    <col min="10252" max="10252" width="12.75" style="318" customWidth="1"/>
    <col min="10253" max="10496" width="9.75" style="318"/>
    <col min="10497" max="10497" width="7.375" style="318" customWidth="1"/>
    <col min="10498" max="10498" width="10.75" style="318" customWidth="1"/>
    <col min="10499" max="10499" width="11.375" style="318" customWidth="1"/>
    <col min="10500" max="10501" width="10.75" style="318" customWidth="1"/>
    <col min="10502" max="10503" width="10.25" style="318" customWidth="1"/>
    <col min="10504" max="10504" width="11.25" style="318" customWidth="1"/>
    <col min="10505" max="10505" width="9.375" style="318" customWidth="1"/>
    <col min="10506" max="10506" width="2" style="318" customWidth="1"/>
    <col min="10507" max="10507" width="12" style="318" customWidth="1"/>
    <col min="10508" max="10508" width="12.75" style="318" customWidth="1"/>
    <col min="10509" max="10752" width="9.75" style="318"/>
    <col min="10753" max="10753" width="7.375" style="318" customWidth="1"/>
    <col min="10754" max="10754" width="10.75" style="318" customWidth="1"/>
    <col min="10755" max="10755" width="11.375" style="318" customWidth="1"/>
    <col min="10756" max="10757" width="10.75" style="318" customWidth="1"/>
    <col min="10758" max="10759" width="10.25" style="318" customWidth="1"/>
    <col min="10760" max="10760" width="11.25" style="318" customWidth="1"/>
    <col min="10761" max="10761" width="9.375" style="318" customWidth="1"/>
    <col min="10762" max="10762" width="2" style="318" customWidth="1"/>
    <col min="10763" max="10763" width="12" style="318" customWidth="1"/>
    <col min="10764" max="10764" width="12.75" style="318" customWidth="1"/>
    <col min="10765" max="11008" width="9.75" style="318"/>
    <col min="11009" max="11009" width="7.375" style="318" customWidth="1"/>
    <col min="11010" max="11010" width="10.75" style="318" customWidth="1"/>
    <col min="11011" max="11011" width="11.375" style="318" customWidth="1"/>
    <col min="11012" max="11013" width="10.75" style="318" customWidth="1"/>
    <col min="11014" max="11015" width="10.25" style="318" customWidth="1"/>
    <col min="11016" max="11016" width="11.25" style="318" customWidth="1"/>
    <col min="11017" max="11017" width="9.375" style="318" customWidth="1"/>
    <col min="11018" max="11018" width="2" style="318" customWidth="1"/>
    <col min="11019" max="11019" width="12" style="318" customWidth="1"/>
    <col min="11020" max="11020" width="12.75" style="318" customWidth="1"/>
    <col min="11021" max="11264" width="9.75" style="318"/>
    <col min="11265" max="11265" width="7.375" style="318" customWidth="1"/>
    <col min="11266" max="11266" width="10.75" style="318" customWidth="1"/>
    <col min="11267" max="11267" width="11.375" style="318" customWidth="1"/>
    <col min="11268" max="11269" width="10.75" style="318" customWidth="1"/>
    <col min="11270" max="11271" width="10.25" style="318" customWidth="1"/>
    <col min="11272" max="11272" width="11.25" style="318" customWidth="1"/>
    <col min="11273" max="11273" width="9.375" style="318" customWidth="1"/>
    <col min="11274" max="11274" width="2" style="318" customWidth="1"/>
    <col min="11275" max="11275" width="12" style="318" customWidth="1"/>
    <col min="11276" max="11276" width="12.75" style="318" customWidth="1"/>
    <col min="11277" max="11520" width="9.75" style="318"/>
    <col min="11521" max="11521" width="7.375" style="318" customWidth="1"/>
    <col min="11522" max="11522" width="10.75" style="318" customWidth="1"/>
    <col min="11523" max="11523" width="11.375" style="318" customWidth="1"/>
    <col min="11524" max="11525" width="10.75" style="318" customWidth="1"/>
    <col min="11526" max="11527" width="10.25" style="318" customWidth="1"/>
    <col min="11528" max="11528" width="11.25" style="318" customWidth="1"/>
    <col min="11529" max="11529" width="9.375" style="318" customWidth="1"/>
    <col min="11530" max="11530" width="2" style="318" customWidth="1"/>
    <col min="11531" max="11531" width="12" style="318" customWidth="1"/>
    <col min="11532" max="11532" width="12.75" style="318" customWidth="1"/>
    <col min="11533" max="11776" width="9.75" style="318"/>
    <col min="11777" max="11777" width="7.375" style="318" customWidth="1"/>
    <col min="11778" max="11778" width="10.75" style="318" customWidth="1"/>
    <col min="11779" max="11779" width="11.375" style="318" customWidth="1"/>
    <col min="11780" max="11781" width="10.75" style="318" customWidth="1"/>
    <col min="11782" max="11783" width="10.25" style="318" customWidth="1"/>
    <col min="11784" max="11784" width="11.25" style="318" customWidth="1"/>
    <col min="11785" max="11785" width="9.375" style="318" customWidth="1"/>
    <col min="11786" max="11786" width="2" style="318" customWidth="1"/>
    <col min="11787" max="11787" width="12" style="318" customWidth="1"/>
    <col min="11788" max="11788" width="12.75" style="318" customWidth="1"/>
    <col min="11789" max="12032" width="9.75" style="318"/>
    <col min="12033" max="12033" width="7.375" style="318" customWidth="1"/>
    <col min="12034" max="12034" width="10.75" style="318" customWidth="1"/>
    <col min="12035" max="12035" width="11.375" style="318" customWidth="1"/>
    <col min="12036" max="12037" width="10.75" style="318" customWidth="1"/>
    <col min="12038" max="12039" width="10.25" style="318" customWidth="1"/>
    <col min="12040" max="12040" width="11.25" style="318" customWidth="1"/>
    <col min="12041" max="12041" width="9.375" style="318" customWidth="1"/>
    <col min="12042" max="12042" width="2" style="318" customWidth="1"/>
    <col min="12043" max="12043" width="12" style="318" customWidth="1"/>
    <col min="12044" max="12044" width="12.75" style="318" customWidth="1"/>
    <col min="12045" max="12288" width="9.75" style="318"/>
    <col min="12289" max="12289" width="7.375" style="318" customWidth="1"/>
    <col min="12290" max="12290" width="10.75" style="318" customWidth="1"/>
    <col min="12291" max="12291" width="11.375" style="318" customWidth="1"/>
    <col min="12292" max="12293" width="10.75" style="318" customWidth="1"/>
    <col min="12294" max="12295" width="10.25" style="318" customWidth="1"/>
    <col min="12296" max="12296" width="11.25" style="318" customWidth="1"/>
    <col min="12297" max="12297" width="9.375" style="318" customWidth="1"/>
    <col min="12298" max="12298" width="2" style="318" customWidth="1"/>
    <col min="12299" max="12299" width="12" style="318" customWidth="1"/>
    <col min="12300" max="12300" width="12.75" style="318" customWidth="1"/>
    <col min="12301" max="12544" width="9.75" style="318"/>
    <col min="12545" max="12545" width="7.375" style="318" customWidth="1"/>
    <col min="12546" max="12546" width="10.75" style="318" customWidth="1"/>
    <col min="12547" max="12547" width="11.375" style="318" customWidth="1"/>
    <col min="12548" max="12549" width="10.75" style="318" customWidth="1"/>
    <col min="12550" max="12551" width="10.25" style="318" customWidth="1"/>
    <col min="12552" max="12552" width="11.25" style="318" customWidth="1"/>
    <col min="12553" max="12553" width="9.375" style="318" customWidth="1"/>
    <col min="12554" max="12554" width="2" style="318" customWidth="1"/>
    <col min="12555" max="12555" width="12" style="318" customWidth="1"/>
    <col min="12556" max="12556" width="12.75" style="318" customWidth="1"/>
    <col min="12557" max="12800" width="9.75" style="318"/>
    <col min="12801" max="12801" width="7.375" style="318" customWidth="1"/>
    <col min="12802" max="12802" width="10.75" style="318" customWidth="1"/>
    <col min="12803" max="12803" width="11.375" style="318" customWidth="1"/>
    <col min="12804" max="12805" width="10.75" style="318" customWidth="1"/>
    <col min="12806" max="12807" width="10.25" style="318" customWidth="1"/>
    <col min="12808" max="12808" width="11.25" style="318" customWidth="1"/>
    <col min="12809" max="12809" width="9.375" style="318" customWidth="1"/>
    <col min="12810" max="12810" width="2" style="318" customWidth="1"/>
    <col min="12811" max="12811" width="12" style="318" customWidth="1"/>
    <col min="12812" max="12812" width="12.75" style="318" customWidth="1"/>
    <col min="12813" max="13056" width="9.75" style="318"/>
    <col min="13057" max="13057" width="7.375" style="318" customWidth="1"/>
    <col min="13058" max="13058" width="10.75" style="318" customWidth="1"/>
    <col min="13059" max="13059" width="11.375" style="318" customWidth="1"/>
    <col min="13060" max="13061" width="10.75" style="318" customWidth="1"/>
    <col min="13062" max="13063" width="10.25" style="318" customWidth="1"/>
    <col min="13064" max="13064" width="11.25" style="318" customWidth="1"/>
    <col min="13065" max="13065" width="9.375" style="318" customWidth="1"/>
    <col min="13066" max="13066" width="2" style="318" customWidth="1"/>
    <col min="13067" max="13067" width="12" style="318" customWidth="1"/>
    <col min="13068" max="13068" width="12.75" style="318" customWidth="1"/>
    <col min="13069" max="13312" width="9.75" style="318"/>
    <col min="13313" max="13313" width="7.375" style="318" customWidth="1"/>
    <col min="13314" max="13314" width="10.75" style="318" customWidth="1"/>
    <col min="13315" max="13315" width="11.375" style="318" customWidth="1"/>
    <col min="13316" max="13317" width="10.75" style="318" customWidth="1"/>
    <col min="13318" max="13319" width="10.25" style="318" customWidth="1"/>
    <col min="13320" max="13320" width="11.25" style="318" customWidth="1"/>
    <col min="13321" max="13321" width="9.375" style="318" customWidth="1"/>
    <col min="13322" max="13322" width="2" style="318" customWidth="1"/>
    <col min="13323" max="13323" width="12" style="318" customWidth="1"/>
    <col min="13324" max="13324" width="12.75" style="318" customWidth="1"/>
    <col min="13325" max="13568" width="9.75" style="318"/>
    <col min="13569" max="13569" width="7.375" style="318" customWidth="1"/>
    <col min="13570" max="13570" width="10.75" style="318" customWidth="1"/>
    <col min="13571" max="13571" width="11.375" style="318" customWidth="1"/>
    <col min="13572" max="13573" width="10.75" style="318" customWidth="1"/>
    <col min="13574" max="13575" width="10.25" style="318" customWidth="1"/>
    <col min="13576" max="13576" width="11.25" style="318" customWidth="1"/>
    <col min="13577" max="13577" width="9.375" style="318" customWidth="1"/>
    <col min="13578" max="13578" width="2" style="318" customWidth="1"/>
    <col min="13579" max="13579" width="12" style="318" customWidth="1"/>
    <col min="13580" max="13580" width="12.75" style="318" customWidth="1"/>
    <col min="13581" max="13824" width="9.75" style="318"/>
    <col min="13825" max="13825" width="7.375" style="318" customWidth="1"/>
    <col min="13826" max="13826" width="10.75" style="318" customWidth="1"/>
    <col min="13827" max="13827" width="11.375" style="318" customWidth="1"/>
    <col min="13828" max="13829" width="10.75" style="318" customWidth="1"/>
    <col min="13830" max="13831" width="10.25" style="318" customWidth="1"/>
    <col min="13832" max="13832" width="11.25" style="318" customWidth="1"/>
    <col min="13833" max="13833" width="9.375" style="318" customWidth="1"/>
    <col min="13834" max="13834" width="2" style="318" customWidth="1"/>
    <col min="13835" max="13835" width="12" style="318" customWidth="1"/>
    <col min="13836" max="13836" width="12.75" style="318" customWidth="1"/>
    <col min="13837" max="14080" width="9.75" style="318"/>
    <col min="14081" max="14081" width="7.375" style="318" customWidth="1"/>
    <col min="14082" max="14082" width="10.75" style="318" customWidth="1"/>
    <col min="14083" max="14083" width="11.375" style="318" customWidth="1"/>
    <col min="14084" max="14085" width="10.75" style="318" customWidth="1"/>
    <col min="14086" max="14087" width="10.25" style="318" customWidth="1"/>
    <col min="14088" max="14088" width="11.25" style="318" customWidth="1"/>
    <col min="14089" max="14089" width="9.375" style="318" customWidth="1"/>
    <col min="14090" max="14090" width="2" style="318" customWidth="1"/>
    <col min="14091" max="14091" width="12" style="318" customWidth="1"/>
    <col min="14092" max="14092" width="12.75" style="318" customWidth="1"/>
    <col min="14093" max="14336" width="9.75" style="318"/>
    <col min="14337" max="14337" width="7.375" style="318" customWidth="1"/>
    <col min="14338" max="14338" width="10.75" style="318" customWidth="1"/>
    <col min="14339" max="14339" width="11.375" style="318" customWidth="1"/>
    <col min="14340" max="14341" width="10.75" style="318" customWidth="1"/>
    <col min="14342" max="14343" width="10.25" style="318" customWidth="1"/>
    <col min="14344" max="14344" width="11.25" style="318" customWidth="1"/>
    <col min="14345" max="14345" width="9.375" style="318" customWidth="1"/>
    <col min="14346" max="14346" width="2" style="318" customWidth="1"/>
    <col min="14347" max="14347" width="12" style="318" customWidth="1"/>
    <col min="14348" max="14348" width="12.75" style="318" customWidth="1"/>
    <col min="14349" max="14592" width="9.75" style="318"/>
    <col min="14593" max="14593" width="7.375" style="318" customWidth="1"/>
    <col min="14594" max="14594" width="10.75" style="318" customWidth="1"/>
    <col min="14595" max="14595" width="11.375" style="318" customWidth="1"/>
    <col min="14596" max="14597" width="10.75" style="318" customWidth="1"/>
    <col min="14598" max="14599" width="10.25" style="318" customWidth="1"/>
    <col min="14600" max="14600" width="11.25" style="318" customWidth="1"/>
    <col min="14601" max="14601" width="9.375" style="318" customWidth="1"/>
    <col min="14602" max="14602" width="2" style="318" customWidth="1"/>
    <col min="14603" max="14603" width="12" style="318" customWidth="1"/>
    <col min="14604" max="14604" width="12.75" style="318" customWidth="1"/>
    <col min="14605" max="14848" width="9.75" style="318"/>
    <col min="14849" max="14849" width="7.375" style="318" customWidth="1"/>
    <col min="14850" max="14850" width="10.75" style="318" customWidth="1"/>
    <col min="14851" max="14851" width="11.375" style="318" customWidth="1"/>
    <col min="14852" max="14853" width="10.75" style="318" customWidth="1"/>
    <col min="14854" max="14855" width="10.25" style="318" customWidth="1"/>
    <col min="14856" max="14856" width="11.25" style="318" customWidth="1"/>
    <col min="14857" max="14857" width="9.375" style="318" customWidth="1"/>
    <col min="14858" max="14858" width="2" style="318" customWidth="1"/>
    <col min="14859" max="14859" width="12" style="318" customWidth="1"/>
    <col min="14860" max="14860" width="12.75" style="318" customWidth="1"/>
    <col min="14861" max="15104" width="9.75" style="318"/>
    <col min="15105" max="15105" width="7.375" style="318" customWidth="1"/>
    <col min="15106" max="15106" width="10.75" style="318" customWidth="1"/>
    <col min="15107" max="15107" width="11.375" style="318" customWidth="1"/>
    <col min="15108" max="15109" width="10.75" style="318" customWidth="1"/>
    <col min="15110" max="15111" width="10.25" style="318" customWidth="1"/>
    <col min="15112" max="15112" width="11.25" style="318" customWidth="1"/>
    <col min="15113" max="15113" width="9.375" style="318" customWidth="1"/>
    <col min="15114" max="15114" width="2" style="318" customWidth="1"/>
    <col min="15115" max="15115" width="12" style="318" customWidth="1"/>
    <col min="15116" max="15116" width="12.75" style="318" customWidth="1"/>
    <col min="15117" max="15360" width="9.75" style="318"/>
    <col min="15361" max="15361" width="7.375" style="318" customWidth="1"/>
    <col min="15362" max="15362" width="10.75" style="318" customWidth="1"/>
    <col min="15363" max="15363" width="11.375" style="318" customWidth="1"/>
    <col min="15364" max="15365" width="10.75" style="318" customWidth="1"/>
    <col min="15366" max="15367" width="10.25" style="318" customWidth="1"/>
    <col min="15368" max="15368" width="11.25" style="318" customWidth="1"/>
    <col min="15369" max="15369" width="9.375" style="318" customWidth="1"/>
    <col min="15370" max="15370" width="2" style="318" customWidth="1"/>
    <col min="15371" max="15371" width="12" style="318" customWidth="1"/>
    <col min="15372" max="15372" width="12.75" style="318" customWidth="1"/>
    <col min="15373" max="15616" width="9.75" style="318"/>
    <col min="15617" max="15617" width="7.375" style="318" customWidth="1"/>
    <col min="15618" max="15618" width="10.75" style="318" customWidth="1"/>
    <col min="15619" max="15619" width="11.375" style="318" customWidth="1"/>
    <col min="15620" max="15621" width="10.75" style="318" customWidth="1"/>
    <col min="15622" max="15623" width="10.25" style="318" customWidth="1"/>
    <col min="15624" max="15624" width="11.25" style="318" customWidth="1"/>
    <col min="15625" max="15625" width="9.375" style="318" customWidth="1"/>
    <col min="15626" max="15626" width="2" style="318" customWidth="1"/>
    <col min="15627" max="15627" width="12" style="318" customWidth="1"/>
    <col min="15628" max="15628" width="12.75" style="318" customWidth="1"/>
    <col min="15629" max="15872" width="9.75" style="318"/>
    <col min="15873" max="15873" width="7.375" style="318" customWidth="1"/>
    <col min="15874" max="15874" width="10.75" style="318" customWidth="1"/>
    <col min="15875" max="15875" width="11.375" style="318" customWidth="1"/>
    <col min="15876" max="15877" width="10.75" style="318" customWidth="1"/>
    <col min="15878" max="15879" width="10.25" style="318" customWidth="1"/>
    <col min="15880" max="15880" width="11.25" style="318" customWidth="1"/>
    <col min="15881" max="15881" width="9.375" style="318" customWidth="1"/>
    <col min="15882" max="15882" width="2" style="318" customWidth="1"/>
    <col min="15883" max="15883" width="12" style="318" customWidth="1"/>
    <col min="15884" max="15884" width="12.75" style="318" customWidth="1"/>
    <col min="15885" max="16128" width="9.75" style="318"/>
    <col min="16129" max="16129" width="7.375" style="318" customWidth="1"/>
    <col min="16130" max="16130" width="10.75" style="318" customWidth="1"/>
    <col min="16131" max="16131" width="11.375" style="318" customWidth="1"/>
    <col min="16132" max="16133" width="10.75" style="318" customWidth="1"/>
    <col min="16134" max="16135" width="10.25" style="318" customWidth="1"/>
    <col min="16136" max="16136" width="11.25" style="318" customWidth="1"/>
    <col min="16137" max="16137" width="9.375" style="318" customWidth="1"/>
    <col min="16138" max="16138" width="2" style="318" customWidth="1"/>
    <col min="16139" max="16139" width="12" style="318" customWidth="1"/>
    <col min="16140" max="16140" width="12.75" style="318" customWidth="1"/>
    <col min="16141" max="16384" width="9.75" style="318"/>
  </cols>
  <sheetData>
    <row r="1" spans="1:11" ht="15" customHeight="1" x14ac:dyDescent="0.15">
      <c r="G1" s="312"/>
    </row>
    <row r="2" spans="1:11" ht="14.1" customHeight="1" x14ac:dyDescent="0.25">
      <c r="A2" s="291" t="s">
        <v>596</v>
      </c>
      <c r="B2" s="352"/>
      <c r="C2" s="319"/>
      <c r="D2" s="319"/>
      <c r="E2" s="319"/>
      <c r="F2" s="319"/>
      <c r="G2" s="319"/>
      <c r="H2" s="319"/>
      <c r="I2" s="319"/>
      <c r="J2" s="319"/>
      <c r="K2" s="319"/>
    </row>
    <row r="3" spans="1:11" ht="12" customHeight="1" x14ac:dyDescent="0.15">
      <c r="A3" s="352" t="s">
        <v>268</v>
      </c>
      <c r="B3" s="352"/>
      <c r="C3" s="319"/>
      <c r="D3" s="319"/>
      <c r="E3" s="319"/>
      <c r="F3" s="319"/>
      <c r="G3" s="319"/>
      <c r="H3" s="319"/>
      <c r="I3" s="319"/>
      <c r="J3" s="319"/>
      <c r="K3" s="319"/>
    </row>
    <row r="4" spans="1:11" ht="4.3499999999999996" customHeight="1" thickBot="1" x14ac:dyDescent="0.2">
      <c r="A4" s="340"/>
      <c r="B4" s="340"/>
      <c r="C4" s="340"/>
      <c r="D4" s="340"/>
      <c r="E4" s="340"/>
      <c r="F4" s="340"/>
      <c r="G4" s="340"/>
      <c r="H4" s="340"/>
      <c r="I4" s="340"/>
      <c r="J4" s="340"/>
      <c r="K4" s="319"/>
    </row>
    <row r="5" spans="1:11" ht="15.95" customHeight="1" x14ac:dyDescent="0.25">
      <c r="A5" s="1045" t="s">
        <v>108</v>
      </c>
      <c r="B5" s="786" t="s">
        <v>106</v>
      </c>
      <c r="C5" s="1047" t="s">
        <v>111</v>
      </c>
      <c r="D5" s="1047"/>
      <c r="E5" s="1047"/>
      <c r="F5" s="1047"/>
      <c r="G5" s="1047"/>
      <c r="H5" s="1047"/>
      <c r="I5" s="1045" t="s">
        <v>180</v>
      </c>
      <c r="J5" s="1045" t="s">
        <v>14</v>
      </c>
    </row>
    <row r="6" spans="1:11" ht="15.95" customHeight="1" x14ac:dyDescent="0.15">
      <c r="A6" s="1046"/>
      <c r="B6" s="788" t="s">
        <v>179</v>
      </c>
      <c r="C6" s="787" t="s">
        <v>260</v>
      </c>
      <c r="D6" s="787" t="s">
        <v>261</v>
      </c>
      <c r="E6" s="787" t="s">
        <v>262</v>
      </c>
      <c r="F6" s="787" t="s">
        <v>263</v>
      </c>
      <c r="G6" s="787" t="s">
        <v>264</v>
      </c>
      <c r="H6" s="787" t="s">
        <v>8</v>
      </c>
      <c r="I6" s="1046"/>
      <c r="J6" s="1046"/>
    </row>
    <row r="7" spans="1:11" ht="15.95" customHeight="1" x14ac:dyDescent="0.15">
      <c r="A7" s="307">
        <v>2007</v>
      </c>
      <c r="B7" s="935">
        <f>(C7+E7+F7+G7+H7)</f>
        <v>609677.38</v>
      </c>
      <c r="C7" s="936">
        <v>508998.28</v>
      </c>
      <c r="D7" s="936">
        <v>478501</v>
      </c>
      <c r="E7" s="936">
        <v>1153.58</v>
      </c>
      <c r="F7" s="936">
        <v>33487.18</v>
      </c>
      <c r="G7" s="936">
        <v>65672.34</v>
      </c>
      <c r="H7" s="936">
        <v>366</v>
      </c>
      <c r="I7" s="936">
        <v>133445.57999999999</v>
      </c>
      <c r="J7" s="936">
        <v>122669</v>
      </c>
    </row>
    <row r="8" spans="1:11" ht="15.95" customHeight="1" x14ac:dyDescent="0.15">
      <c r="A8" s="307">
        <v>2008</v>
      </c>
      <c r="B8" s="935">
        <f t="shared" ref="B8:B22" si="0">(C8+E8+F8+G8+H8)</f>
        <v>689767.96</v>
      </c>
      <c r="C8" s="936">
        <v>587333.59</v>
      </c>
      <c r="D8" s="936">
        <v>548764.1</v>
      </c>
      <c r="E8" s="936">
        <v>1256.25</v>
      </c>
      <c r="F8" s="936">
        <v>38146.36</v>
      </c>
      <c r="G8" s="936">
        <v>62715.3</v>
      </c>
      <c r="H8" s="936">
        <v>316.45999999999998</v>
      </c>
      <c r="I8" s="936">
        <v>127859.51</v>
      </c>
      <c r="J8" s="936">
        <v>127939.45</v>
      </c>
    </row>
    <row r="9" spans="1:11" ht="15.95" customHeight="1" x14ac:dyDescent="0.15">
      <c r="A9" s="307">
        <v>2009</v>
      </c>
      <c r="B9" s="935">
        <f t="shared" si="0"/>
        <v>705048.72000000009</v>
      </c>
      <c r="C9" s="936">
        <v>602724.30000000005</v>
      </c>
      <c r="D9" s="936">
        <v>557643.72</v>
      </c>
      <c r="E9" s="936">
        <v>1229.8800000000001</v>
      </c>
      <c r="F9" s="936">
        <v>40646.410000000003</v>
      </c>
      <c r="G9" s="936">
        <v>60125.27</v>
      </c>
      <c r="H9" s="936">
        <v>322.86</v>
      </c>
      <c r="I9" s="936">
        <v>133508.98000000001</v>
      </c>
      <c r="J9" s="936">
        <v>128979.36</v>
      </c>
    </row>
    <row r="10" spans="1:11" ht="15.95" customHeight="1" x14ac:dyDescent="0.15">
      <c r="A10" s="307">
        <v>2010</v>
      </c>
      <c r="B10" s="935">
        <f t="shared" si="0"/>
        <v>771381.19000000006</v>
      </c>
      <c r="C10" s="936">
        <v>663307.43000000005</v>
      </c>
      <c r="D10" s="936">
        <v>610167.57999999996</v>
      </c>
      <c r="E10" s="936">
        <v>1269.3499999999999</v>
      </c>
      <c r="F10" s="936">
        <v>44333.56</v>
      </c>
      <c r="G10" s="936">
        <v>62068.9</v>
      </c>
      <c r="H10" s="936">
        <v>401.95</v>
      </c>
      <c r="I10" s="936">
        <v>168506.13</v>
      </c>
      <c r="J10" s="936">
        <v>136848.79</v>
      </c>
    </row>
    <row r="11" spans="1:11" ht="15.95" customHeight="1" x14ac:dyDescent="0.15">
      <c r="A11" s="307">
        <v>2011</v>
      </c>
      <c r="B11" s="935">
        <f t="shared" si="0"/>
        <v>777939.32</v>
      </c>
      <c r="C11" s="936">
        <v>667740.6</v>
      </c>
      <c r="D11" s="936">
        <v>612925.65</v>
      </c>
      <c r="E11" s="936">
        <v>1267.6300000000001</v>
      </c>
      <c r="F11" s="936">
        <v>46587.5</v>
      </c>
      <c r="G11" s="936">
        <v>62003.59</v>
      </c>
      <c r="H11" s="937">
        <v>340</v>
      </c>
      <c r="I11" s="936">
        <v>176538.76</v>
      </c>
      <c r="J11" s="936">
        <v>139128.43</v>
      </c>
    </row>
    <row r="12" spans="1:11" ht="15.95" customHeight="1" x14ac:dyDescent="0.15">
      <c r="A12" s="307">
        <v>2012</v>
      </c>
      <c r="B12" s="935">
        <f t="shared" si="0"/>
        <v>822534.37</v>
      </c>
      <c r="C12" s="936">
        <v>700273.87</v>
      </c>
      <c r="D12" s="936">
        <v>637376.28</v>
      </c>
      <c r="E12" s="936">
        <v>1186</v>
      </c>
      <c r="F12" s="936">
        <v>52689.49</v>
      </c>
      <c r="G12" s="936">
        <v>68035.33</v>
      </c>
      <c r="H12" s="937">
        <v>349.68</v>
      </c>
      <c r="I12" s="936">
        <v>184190.1</v>
      </c>
      <c r="J12" s="936">
        <v>138170.51999999999</v>
      </c>
    </row>
    <row r="13" spans="1:11" ht="15.95" customHeight="1" x14ac:dyDescent="0.15">
      <c r="A13" s="307">
        <v>2013</v>
      </c>
      <c r="B13" s="935">
        <f t="shared" si="0"/>
        <v>850232.79000000015</v>
      </c>
      <c r="C13" s="936">
        <v>714462.27</v>
      </c>
      <c r="D13" s="936">
        <v>652363.62</v>
      </c>
      <c r="E13" s="936">
        <v>1326.43</v>
      </c>
      <c r="F13" s="936">
        <v>60667.14</v>
      </c>
      <c r="G13" s="936">
        <v>73428.53</v>
      </c>
      <c r="H13" s="937">
        <v>348.42</v>
      </c>
      <c r="I13" s="936">
        <v>186401.3</v>
      </c>
      <c r="J13" s="936">
        <v>145163.17000000001</v>
      </c>
    </row>
    <row r="14" spans="1:11" ht="15.95" customHeight="1" x14ac:dyDescent="0.15">
      <c r="A14" s="307">
        <v>2014</v>
      </c>
      <c r="B14" s="935">
        <f t="shared" si="0"/>
        <v>874761.02</v>
      </c>
      <c r="C14" s="936">
        <v>728420.74</v>
      </c>
      <c r="D14" s="936">
        <v>682187.14</v>
      </c>
      <c r="E14" s="936">
        <v>1317.15</v>
      </c>
      <c r="F14" s="936">
        <v>63965.3</v>
      </c>
      <c r="G14" s="936">
        <v>80739.83</v>
      </c>
      <c r="H14" s="937">
        <v>318</v>
      </c>
      <c r="I14" s="936">
        <v>184146</v>
      </c>
      <c r="J14" s="936">
        <v>154210.87</v>
      </c>
    </row>
    <row r="15" spans="1:11" ht="15.95" customHeight="1" x14ac:dyDescent="0.15">
      <c r="A15" s="307">
        <v>2015</v>
      </c>
      <c r="B15" s="935">
        <f t="shared" si="0"/>
        <v>894186.69000000006</v>
      </c>
      <c r="C15" s="936">
        <v>745684.87</v>
      </c>
      <c r="D15" s="936">
        <v>700033.91</v>
      </c>
      <c r="E15" s="936">
        <v>1204.51</v>
      </c>
      <c r="F15" s="936">
        <v>64345.03</v>
      </c>
      <c r="G15" s="936">
        <v>82705.22</v>
      </c>
      <c r="H15" s="936">
        <v>247.06</v>
      </c>
      <c r="I15" s="936">
        <v>185000</v>
      </c>
      <c r="J15" s="936">
        <v>162226.95000000001</v>
      </c>
    </row>
    <row r="16" spans="1:11" ht="15.95" customHeight="1" x14ac:dyDescent="0.15">
      <c r="A16" s="307">
        <v>2016</v>
      </c>
      <c r="B16" s="935">
        <f t="shared" si="0"/>
        <v>932355.32</v>
      </c>
      <c r="C16" s="936">
        <v>782264.27</v>
      </c>
      <c r="D16" s="936">
        <v>726536.18</v>
      </c>
      <c r="E16" s="936">
        <v>1179.99</v>
      </c>
      <c r="F16" s="936">
        <v>68999.960000000006</v>
      </c>
      <c r="G16" s="936">
        <v>79667.429999999993</v>
      </c>
      <c r="H16" s="936">
        <v>243.67</v>
      </c>
      <c r="I16" s="936">
        <v>189500</v>
      </c>
      <c r="J16" s="936">
        <v>168411.6</v>
      </c>
    </row>
    <row r="17" spans="1:17" ht="15.95" customHeight="1" x14ac:dyDescent="0.15">
      <c r="A17" s="307" t="s">
        <v>186</v>
      </c>
      <c r="B17" s="935">
        <f t="shared" si="0"/>
        <v>970299.67999999993</v>
      </c>
      <c r="C17" s="936">
        <v>809019.57</v>
      </c>
      <c r="D17" s="936">
        <v>755692.62</v>
      </c>
      <c r="E17" s="936">
        <v>1067.49</v>
      </c>
      <c r="F17" s="936">
        <v>75933.179999999993</v>
      </c>
      <c r="G17" s="936">
        <v>84069.440000000002</v>
      </c>
      <c r="H17" s="936">
        <v>210</v>
      </c>
      <c r="I17" s="936">
        <v>195000</v>
      </c>
      <c r="J17" s="936">
        <v>174441.33</v>
      </c>
    </row>
    <row r="18" spans="1:17" ht="15.95" customHeight="1" x14ac:dyDescent="0.15">
      <c r="A18" s="307" t="s">
        <v>188</v>
      </c>
      <c r="B18" s="935">
        <f>(C18+E18+F18+G18+H18)</f>
        <v>1003480.7400000001</v>
      </c>
      <c r="C18" s="936">
        <v>833995.79</v>
      </c>
      <c r="D18" s="936">
        <v>759191.42</v>
      </c>
      <c r="E18" s="936">
        <v>1050.53</v>
      </c>
      <c r="F18" s="936">
        <v>81996.42</v>
      </c>
      <c r="G18" s="936">
        <v>86240.37</v>
      </c>
      <c r="H18" s="936">
        <v>197.63</v>
      </c>
      <c r="I18" s="936">
        <v>198092.34</v>
      </c>
      <c r="J18" s="936">
        <v>185416.09</v>
      </c>
    </row>
    <row r="19" spans="1:17" ht="15.95" customHeight="1" x14ac:dyDescent="0.15">
      <c r="A19" s="307" t="s">
        <v>313</v>
      </c>
      <c r="B19" s="935">
        <f t="shared" ref="B19:B20" si="1">(C19+E19+F19+G19+H19)</f>
        <v>1030303.59</v>
      </c>
      <c r="C19" s="936">
        <v>856946.58</v>
      </c>
      <c r="D19" s="936">
        <v>772967.2</v>
      </c>
      <c r="E19" s="936">
        <v>1003.54</v>
      </c>
      <c r="F19" s="936">
        <v>86720.01</v>
      </c>
      <c r="G19" s="936">
        <v>85440.74</v>
      </c>
      <c r="H19" s="936">
        <v>192.72</v>
      </c>
      <c r="I19" s="936">
        <v>199500</v>
      </c>
      <c r="J19" s="936">
        <v>195393.77</v>
      </c>
    </row>
    <row r="20" spans="1:17" ht="15.95" customHeight="1" x14ac:dyDescent="0.15">
      <c r="A20" s="307" t="s">
        <v>316</v>
      </c>
      <c r="B20" s="935">
        <f t="shared" si="1"/>
        <v>1008854.0299999999</v>
      </c>
      <c r="C20" s="936">
        <v>827377.73</v>
      </c>
      <c r="D20" s="936">
        <v>777584.15</v>
      </c>
      <c r="E20" s="936">
        <v>732.59</v>
      </c>
      <c r="F20" s="936">
        <v>101796.25</v>
      </c>
      <c r="G20" s="936">
        <v>78781.72</v>
      </c>
      <c r="H20" s="936">
        <v>165.74</v>
      </c>
      <c r="I20" s="936">
        <v>184069</v>
      </c>
      <c r="J20" s="936">
        <v>199110.16</v>
      </c>
      <c r="M20" s="601"/>
      <c r="O20" s="601"/>
    </row>
    <row r="21" spans="1:17" ht="15.95" customHeight="1" x14ac:dyDescent="0.15">
      <c r="A21" s="307">
        <v>2021</v>
      </c>
      <c r="B21" s="935">
        <f t="shared" si="0"/>
        <v>1048486.4099999999</v>
      </c>
      <c r="C21" s="936">
        <v>856507.85</v>
      </c>
      <c r="D21" s="936">
        <v>805787.72</v>
      </c>
      <c r="E21" s="936">
        <v>807.22</v>
      </c>
      <c r="F21" s="936">
        <v>106323.24</v>
      </c>
      <c r="G21" s="936">
        <v>84679.01</v>
      </c>
      <c r="H21" s="936">
        <v>169.09</v>
      </c>
      <c r="I21" s="936">
        <v>186924.55</v>
      </c>
      <c r="J21" s="936">
        <v>208960.66</v>
      </c>
    </row>
    <row r="22" spans="1:17" ht="15.95" customHeight="1" x14ac:dyDescent="0.15">
      <c r="A22" s="307" t="s">
        <v>427</v>
      </c>
      <c r="B22" s="935">
        <f t="shared" si="0"/>
        <v>1028896.97</v>
      </c>
      <c r="C22" s="936">
        <v>830462.21</v>
      </c>
      <c r="D22" s="936">
        <v>802829.6</v>
      </c>
      <c r="E22" s="936">
        <v>884.56</v>
      </c>
      <c r="F22" s="936">
        <v>114650.95</v>
      </c>
      <c r="G22" s="936">
        <v>82733.98</v>
      </c>
      <c r="H22" s="936">
        <v>165.27</v>
      </c>
      <c r="I22" s="936">
        <v>192723.55</v>
      </c>
      <c r="J22" s="936">
        <v>219713.48</v>
      </c>
      <c r="M22" s="304"/>
      <c r="O22" s="304"/>
      <c r="Q22" s="349"/>
    </row>
    <row r="23" spans="1:17" ht="15.95" customHeight="1" thickBot="1" x14ac:dyDescent="0.2">
      <c r="A23" s="586" t="s">
        <v>482</v>
      </c>
      <c r="B23" s="938">
        <f t="shared" ref="B23" si="2">(C23+E23+F23+G23+H23)</f>
        <v>1005926.2801800001</v>
      </c>
      <c r="C23" s="939">
        <v>811363.89963000012</v>
      </c>
      <c r="D23" s="939">
        <v>765182.64959999989</v>
      </c>
      <c r="E23" s="939">
        <v>839.60780000000011</v>
      </c>
      <c r="F23" s="939">
        <v>109267.55658</v>
      </c>
      <c r="G23" s="939">
        <v>84322.398350000003</v>
      </c>
      <c r="H23" s="939">
        <v>132.81782000000001</v>
      </c>
      <c r="I23" s="939">
        <v>201962</v>
      </c>
      <c r="J23" s="939">
        <v>217578.20118457201</v>
      </c>
      <c r="M23" s="304"/>
      <c r="O23" s="304"/>
      <c r="Q23" s="349"/>
    </row>
    <row r="24" spans="1:17" ht="9" customHeight="1" x14ac:dyDescent="0.15">
      <c r="A24" s="527" t="s">
        <v>353</v>
      </c>
      <c r="B24" s="530"/>
      <c r="C24" s="530"/>
      <c r="D24" s="527" t="s">
        <v>356</v>
      </c>
      <c r="E24" s="530"/>
      <c r="F24" s="530"/>
      <c r="G24" s="530"/>
      <c r="H24" s="527"/>
      <c r="I24" s="302"/>
      <c r="J24" s="301"/>
      <c r="K24" s="301"/>
    </row>
    <row r="25" spans="1:17" ht="9" customHeight="1" x14ac:dyDescent="0.15">
      <c r="A25" s="468" t="s">
        <v>350</v>
      </c>
      <c r="B25" s="530"/>
      <c r="C25" s="530"/>
      <c r="D25" s="530"/>
      <c r="E25" s="530"/>
      <c r="F25" s="530"/>
      <c r="G25" s="530"/>
      <c r="H25" s="530"/>
      <c r="I25" s="301"/>
      <c r="J25" s="301"/>
      <c r="K25" s="301"/>
    </row>
    <row r="26" spans="1:17" ht="9" customHeight="1" x14ac:dyDescent="0.15">
      <c r="A26" s="517" t="s">
        <v>321</v>
      </c>
      <c r="B26" s="512"/>
      <c r="C26" s="530"/>
      <c r="D26" s="530"/>
      <c r="E26" s="530"/>
      <c r="F26" s="530"/>
      <c r="G26" s="530"/>
      <c r="H26" s="530"/>
      <c r="I26" s="301"/>
      <c r="J26" s="301"/>
      <c r="K26" s="301"/>
    </row>
    <row r="27" spans="1:17" ht="9" customHeight="1" x14ac:dyDescent="0.15">
      <c r="A27" s="470" t="s">
        <v>320</v>
      </c>
      <c r="B27" s="512"/>
      <c r="C27" s="530"/>
      <c r="D27" s="530"/>
      <c r="E27" s="530"/>
      <c r="F27" s="530"/>
      <c r="G27" s="530"/>
      <c r="H27" s="530"/>
      <c r="I27" s="301"/>
      <c r="J27" s="301"/>
      <c r="K27" s="301"/>
    </row>
    <row r="28" spans="1:17" ht="10.35" customHeight="1" x14ac:dyDescent="0.15">
      <c r="B28" s="301"/>
      <c r="C28" s="301"/>
      <c r="D28" s="301"/>
      <c r="E28" s="301"/>
      <c r="F28" s="301"/>
      <c r="G28" s="301"/>
      <c r="H28" s="301"/>
      <c r="I28" s="301"/>
      <c r="J28" s="301"/>
      <c r="K28" s="301"/>
      <c r="L28" s="301"/>
    </row>
    <row r="29" spans="1:17" ht="12" customHeight="1" x14ac:dyDescent="0.15">
      <c r="A29" s="352" t="s">
        <v>595</v>
      </c>
      <c r="B29" s="352"/>
      <c r="C29" s="319"/>
      <c r="D29" s="319"/>
      <c r="E29" s="319"/>
      <c r="F29" s="319"/>
      <c r="G29" s="319"/>
      <c r="H29" s="319"/>
      <c r="I29" s="319"/>
      <c r="J29" s="319"/>
      <c r="K29" s="319"/>
      <c r="L29" s="319"/>
    </row>
    <row r="30" spans="1:17" ht="12" customHeight="1" x14ac:dyDescent="0.15">
      <c r="A30" s="353" t="s">
        <v>372</v>
      </c>
      <c r="B30" s="352"/>
      <c r="C30" s="319"/>
      <c r="D30" s="319"/>
      <c r="E30" s="319"/>
      <c r="F30" s="319"/>
      <c r="G30" s="319"/>
      <c r="H30" s="319"/>
      <c r="I30" s="319"/>
      <c r="J30" s="319"/>
      <c r="K30" s="319"/>
      <c r="L30" s="319"/>
    </row>
    <row r="31" spans="1:17" ht="4.3499999999999996" customHeight="1" thickBot="1" x14ac:dyDescent="0.2">
      <c r="A31" s="341"/>
      <c r="B31" s="341"/>
      <c r="C31" s="341"/>
      <c r="D31" s="341"/>
      <c r="E31" s="341"/>
      <c r="F31" s="341"/>
      <c r="G31" s="341"/>
      <c r="H31" s="341"/>
      <c r="I31" s="341"/>
      <c r="J31" s="341"/>
      <c r="K31" s="341"/>
    </row>
    <row r="32" spans="1:17" ht="15.95" customHeight="1" x14ac:dyDescent="0.25">
      <c r="A32" s="1045" t="s">
        <v>108</v>
      </c>
      <c r="B32" s="792" t="s">
        <v>122</v>
      </c>
      <c r="C32" s="793" t="s">
        <v>106</v>
      </c>
      <c r="D32" s="1047" t="s">
        <v>111</v>
      </c>
      <c r="E32" s="1047"/>
      <c r="F32" s="1047"/>
      <c r="G32" s="1047"/>
      <c r="H32" s="1047"/>
      <c r="I32" s="1047"/>
      <c r="J32" s="1045" t="s">
        <v>267</v>
      </c>
      <c r="K32" s="1045" t="s">
        <v>14</v>
      </c>
      <c r="L32" s="312"/>
    </row>
    <row r="33" spans="1:12" ht="15.95" customHeight="1" x14ac:dyDescent="0.15">
      <c r="A33" s="1046"/>
      <c r="B33" s="789" t="s">
        <v>130</v>
      </c>
      <c r="C33" s="787" t="s">
        <v>179</v>
      </c>
      <c r="D33" s="787" t="s">
        <v>260</v>
      </c>
      <c r="E33" s="787" t="s">
        <v>261</v>
      </c>
      <c r="F33" s="787" t="s">
        <v>262</v>
      </c>
      <c r="G33" s="787" t="s">
        <v>263</v>
      </c>
      <c r="H33" s="787" t="s">
        <v>264</v>
      </c>
      <c r="I33" s="787" t="s">
        <v>8</v>
      </c>
      <c r="J33" s="1046"/>
      <c r="K33" s="1046"/>
      <c r="L33" s="307"/>
    </row>
    <row r="34" spans="1:12" ht="15.95" customHeight="1" x14ac:dyDescent="0.25">
      <c r="A34" s="312">
        <v>2007</v>
      </c>
      <c r="B34" s="308">
        <v>8922.5349999999999</v>
      </c>
      <c r="C34" s="932">
        <v>75.453000000000003</v>
      </c>
      <c r="D34" s="309">
        <v>57.045999999999999</v>
      </c>
      <c r="E34" s="309">
        <v>53.628</v>
      </c>
      <c r="F34" s="309">
        <v>0.129</v>
      </c>
      <c r="G34" s="309">
        <v>3.7530000000000001</v>
      </c>
      <c r="H34" s="309">
        <v>7.36</v>
      </c>
      <c r="I34" s="309">
        <v>4.1000000000000002E-2</v>
      </c>
      <c r="J34" s="305">
        <v>14.956</v>
      </c>
      <c r="K34" s="305">
        <v>13.747999999999999</v>
      </c>
      <c r="L34" s="342"/>
    </row>
    <row r="35" spans="1:12" ht="15.95" customHeight="1" x14ac:dyDescent="0.25">
      <c r="A35" s="312">
        <v>2008</v>
      </c>
      <c r="B35" s="308">
        <v>9022.5349999999999</v>
      </c>
      <c r="C35" s="932">
        <v>81.085999999999999</v>
      </c>
      <c r="D35" s="309">
        <v>65.096000000000004</v>
      </c>
      <c r="E35" s="309">
        <v>60.820999999999998</v>
      </c>
      <c r="F35" s="309">
        <v>0.13900000000000001</v>
      </c>
      <c r="G35" s="309">
        <v>4.2279999999999998</v>
      </c>
      <c r="H35" s="309">
        <v>6.9509999999999996</v>
      </c>
      <c r="I35" s="309">
        <v>3.5000000000000003E-2</v>
      </c>
      <c r="J35" s="305">
        <v>14.170999999999999</v>
      </c>
      <c r="K35" s="305">
        <v>14.18</v>
      </c>
      <c r="L35" s="342"/>
    </row>
    <row r="36" spans="1:12" ht="15.95" customHeight="1" x14ac:dyDescent="0.25">
      <c r="A36" s="312">
        <v>2009</v>
      </c>
      <c r="B36" s="308">
        <v>9122.5349999999999</v>
      </c>
      <c r="C36" s="932">
        <v>82.83</v>
      </c>
      <c r="D36" s="309">
        <v>66.069999999999993</v>
      </c>
      <c r="E36" s="309">
        <v>61.128</v>
      </c>
      <c r="F36" s="309">
        <v>0.13500000000000001</v>
      </c>
      <c r="G36" s="309">
        <v>4.4560000000000004</v>
      </c>
      <c r="H36" s="309">
        <v>6.5910000000000002</v>
      </c>
      <c r="I36" s="309">
        <v>3.5000000000000003E-2</v>
      </c>
      <c r="J36" s="305">
        <v>14.635</v>
      </c>
      <c r="K36" s="305">
        <v>14.138999999999999</v>
      </c>
      <c r="L36" s="342"/>
    </row>
    <row r="37" spans="1:12" ht="15.95" customHeight="1" x14ac:dyDescent="0.25">
      <c r="A37" s="312">
        <v>2010</v>
      </c>
      <c r="B37" s="308">
        <v>9160.384</v>
      </c>
      <c r="C37" s="932">
        <v>91.072000000000003</v>
      </c>
      <c r="D37" s="309">
        <v>72.41</v>
      </c>
      <c r="E37" s="309">
        <v>66.608999999999995</v>
      </c>
      <c r="F37" s="309">
        <v>0.13900000000000001</v>
      </c>
      <c r="G37" s="309">
        <v>4.84</v>
      </c>
      <c r="H37" s="309">
        <v>6.7759999999999998</v>
      </c>
      <c r="I37" s="309">
        <v>4.3999999999999997E-2</v>
      </c>
      <c r="J37" s="305">
        <v>18.395</v>
      </c>
      <c r="K37" s="305">
        <v>14.939</v>
      </c>
      <c r="L37" s="342"/>
    </row>
    <row r="38" spans="1:12" ht="15.95" customHeight="1" x14ac:dyDescent="0.25">
      <c r="A38" s="312">
        <v>2011</v>
      </c>
      <c r="B38" s="308">
        <v>9303.7880000000005</v>
      </c>
      <c r="C38" s="932">
        <v>83.614999999999995</v>
      </c>
      <c r="D38" s="309">
        <v>71.771000000000001</v>
      </c>
      <c r="E38" s="309">
        <v>65.879000000000005</v>
      </c>
      <c r="F38" s="309">
        <v>0.13600000000000001</v>
      </c>
      <c r="G38" s="309">
        <v>5.0069999999999997</v>
      </c>
      <c r="H38" s="309">
        <v>6.6639999999999997</v>
      </c>
      <c r="I38" s="309">
        <v>3.6999999999999998E-2</v>
      </c>
      <c r="J38" s="305">
        <v>18.975000000000001</v>
      </c>
      <c r="K38" s="305">
        <v>14.954000000000001</v>
      </c>
      <c r="L38" s="342"/>
    </row>
    <row r="39" spans="1:12" ht="15.95" customHeight="1" x14ac:dyDescent="0.25">
      <c r="A39" s="312">
        <v>2012</v>
      </c>
      <c r="B39" s="308">
        <v>9450.5849999999991</v>
      </c>
      <c r="C39" s="932">
        <v>87.034999999999997</v>
      </c>
      <c r="D39" s="309">
        <v>74.097999999999999</v>
      </c>
      <c r="E39" s="309">
        <v>67.442999999999998</v>
      </c>
      <c r="F39" s="309">
        <v>0.125</v>
      </c>
      <c r="G39" s="309">
        <v>5.5750000000000002</v>
      </c>
      <c r="H39" s="309">
        <v>7.1989999999999998</v>
      </c>
      <c r="I39" s="309">
        <v>3.6999999999999998E-2</v>
      </c>
      <c r="J39" s="305">
        <v>19.489999999999998</v>
      </c>
      <c r="K39" s="305">
        <v>14.62</v>
      </c>
      <c r="L39" s="342"/>
    </row>
    <row r="40" spans="1:12" ht="15.95" customHeight="1" x14ac:dyDescent="0.25">
      <c r="A40" s="312">
        <v>2013</v>
      </c>
      <c r="B40" s="308">
        <v>9600.1139999999996</v>
      </c>
      <c r="C40" s="932">
        <v>88.564999999999998</v>
      </c>
      <c r="D40" s="309">
        <v>74.421999999999997</v>
      </c>
      <c r="E40" s="309">
        <v>67.953999999999994</v>
      </c>
      <c r="F40" s="309">
        <v>0.13800000000000001</v>
      </c>
      <c r="G40" s="309">
        <v>6.319</v>
      </c>
      <c r="H40" s="309">
        <v>7.649</v>
      </c>
      <c r="I40" s="309">
        <v>3.5999999999999997E-2</v>
      </c>
      <c r="J40" s="305">
        <v>19.417000000000002</v>
      </c>
      <c r="K40" s="305">
        <v>15.121</v>
      </c>
      <c r="L40" s="342"/>
    </row>
    <row r="41" spans="1:12" ht="15.95" customHeight="1" x14ac:dyDescent="0.25">
      <c r="A41" s="312">
        <v>2014</v>
      </c>
      <c r="B41" s="308">
        <v>9751.7170000000006</v>
      </c>
      <c r="C41" s="932">
        <v>89.703000000000003</v>
      </c>
      <c r="D41" s="309">
        <v>74.697000000000003</v>
      </c>
      <c r="E41" s="309">
        <v>69.956000000000003</v>
      </c>
      <c r="F41" s="309">
        <v>0.13500000000000001</v>
      </c>
      <c r="G41" s="309">
        <v>6.5590000000000002</v>
      </c>
      <c r="H41" s="309">
        <v>8.2799999999999994</v>
      </c>
      <c r="I41" s="309">
        <v>3.3000000000000002E-2</v>
      </c>
      <c r="J41" s="305">
        <v>18.882999999999999</v>
      </c>
      <c r="K41" s="305">
        <v>15.814</v>
      </c>
      <c r="L41" s="342"/>
    </row>
    <row r="42" spans="1:12" ht="15.95" customHeight="1" x14ac:dyDescent="0.25">
      <c r="A42" s="312">
        <v>2015</v>
      </c>
      <c r="B42" s="308">
        <v>9904.7270000000008</v>
      </c>
      <c r="C42" s="932">
        <v>90.278999999999996</v>
      </c>
      <c r="D42" s="309">
        <v>75.286000000000001</v>
      </c>
      <c r="E42" s="309">
        <v>70.677000000000007</v>
      </c>
      <c r="F42" s="309">
        <v>0.122</v>
      </c>
      <c r="G42" s="309">
        <v>6.4960000000000004</v>
      </c>
      <c r="H42" s="309">
        <v>8.35</v>
      </c>
      <c r="I42" s="309">
        <v>2.5000000000000001E-2</v>
      </c>
      <c r="J42" s="305">
        <v>18.678000000000001</v>
      </c>
      <c r="K42" s="305">
        <v>16.379000000000001</v>
      </c>
      <c r="L42" s="342"/>
    </row>
    <row r="43" spans="1:12" ht="15.95" customHeight="1" x14ac:dyDescent="0.25">
      <c r="A43" s="312">
        <v>2016</v>
      </c>
      <c r="B43" s="308">
        <v>10059.157058112307</v>
      </c>
      <c r="C43" s="932">
        <v>92.686999999999998</v>
      </c>
      <c r="D43" s="309">
        <v>77.766000000000005</v>
      </c>
      <c r="E43" s="309">
        <v>72.225999999999999</v>
      </c>
      <c r="F43" s="309">
        <v>0.11700000000000001</v>
      </c>
      <c r="G43" s="309">
        <v>6.859</v>
      </c>
      <c r="H43" s="309">
        <v>7.92</v>
      </c>
      <c r="I43" s="309">
        <v>2.4E-2</v>
      </c>
      <c r="J43" s="305">
        <v>18.838999999999999</v>
      </c>
      <c r="K43" s="305">
        <v>16.742000000000001</v>
      </c>
      <c r="L43" s="342"/>
    </row>
    <row r="44" spans="1:12" ht="15.95" customHeight="1" x14ac:dyDescent="0.25">
      <c r="A44" s="307" t="s">
        <v>187</v>
      </c>
      <c r="B44" s="308">
        <v>10217.9871</v>
      </c>
      <c r="C44" s="932">
        <v>94.96</v>
      </c>
      <c r="D44" s="309">
        <v>79.176000000000002</v>
      </c>
      <c r="E44" s="309">
        <v>73.956999999999994</v>
      </c>
      <c r="F44" s="309">
        <v>0.104</v>
      </c>
      <c r="G44" s="309">
        <v>7.431</v>
      </c>
      <c r="H44" s="309">
        <v>8.2279999999999998</v>
      </c>
      <c r="I44" s="309">
        <v>2.1000000000000001E-2</v>
      </c>
      <c r="J44" s="305">
        <v>19.084</v>
      </c>
      <c r="K44" s="305">
        <v>17.071999999999999</v>
      </c>
      <c r="L44" s="342"/>
    </row>
    <row r="45" spans="1:12" ht="15.95" customHeight="1" x14ac:dyDescent="0.25">
      <c r="A45" s="307" t="s">
        <v>188</v>
      </c>
      <c r="B45" s="308">
        <v>10378.313199999999</v>
      </c>
      <c r="C45" s="932">
        <v>96.69</v>
      </c>
      <c r="D45" s="309">
        <v>80.358999999999995</v>
      </c>
      <c r="E45" s="309">
        <v>73.152000000000001</v>
      </c>
      <c r="F45" s="309">
        <v>0.10100000000000001</v>
      </c>
      <c r="G45" s="309">
        <v>7.9009999999999998</v>
      </c>
      <c r="H45" s="309">
        <v>8.31</v>
      </c>
      <c r="I45" s="309">
        <v>1.9E-2</v>
      </c>
      <c r="J45" s="305">
        <v>19.087</v>
      </c>
      <c r="K45" s="305">
        <v>17.866</v>
      </c>
      <c r="L45" s="342"/>
    </row>
    <row r="46" spans="1:12" ht="15.95" customHeight="1" x14ac:dyDescent="0.25">
      <c r="A46" s="307" t="s">
        <v>313</v>
      </c>
      <c r="B46" s="308">
        <v>10541.1548</v>
      </c>
      <c r="C46" s="932">
        <v>97.741</v>
      </c>
      <c r="D46" s="309">
        <v>81.295000000000002</v>
      </c>
      <c r="E46" s="309">
        <v>73.328999999999994</v>
      </c>
      <c r="F46" s="309">
        <v>9.5000000000000001E-2</v>
      </c>
      <c r="G46" s="309">
        <v>8.2270000000000003</v>
      </c>
      <c r="H46" s="309">
        <v>8.1050000000000004</v>
      </c>
      <c r="I46" s="309">
        <v>1.7999999999999999E-2</v>
      </c>
      <c r="J46" s="305">
        <v>18.925999999999998</v>
      </c>
      <c r="K46" s="305">
        <v>18.536000000000001</v>
      </c>
      <c r="L46" s="342"/>
    </row>
    <row r="47" spans="1:12" ht="15.95" customHeight="1" x14ac:dyDescent="0.25">
      <c r="A47" s="307" t="s">
        <v>316</v>
      </c>
      <c r="B47" s="308">
        <v>10706.5515</v>
      </c>
      <c r="C47" s="932">
        <v>92.772000000000006</v>
      </c>
      <c r="D47" s="309">
        <v>77.278000000000006</v>
      </c>
      <c r="E47" s="309">
        <v>72.626999999999995</v>
      </c>
      <c r="F47" s="309">
        <v>6.8000000000000005E-2</v>
      </c>
      <c r="G47" s="309">
        <v>9.5079999999999991</v>
      </c>
      <c r="H47" s="309">
        <v>7.3579999999999997</v>
      </c>
      <c r="I47" s="309">
        <v>1.4999999999999999E-2</v>
      </c>
      <c r="J47" s="305">
        <v>17.192</v>
      </c>
      <c r="K47" s="305">
        <v>18.597000000000001</v>
      </c>
      <c r="L47" s="342"/>
    </row>
    <row r="48" spans="1:12" ht="15.95" customHeight="1" x14ac:dyDescent="0.25">
      <c r="A48" s="307">
        <v>2021</v>
      </c>
      <c r="B48" s="308">
        <v>10874.5434</v>
      </c>
      <c r="C48" s="933">
        <f>D48+F48+G48+H48+I48</f>
        <v>96.417000000000016</v>
      </c>
      <c r="D48" s="309">
        <v>78.763000000000005</v>
      </c>
      <c r="E48" s="309">
        <v>74.099000000000004</v>
      </c>
      <c r="F48" s="309">
        <v>7.3999999999999996E-2</v>
      </c>
      <c r="G48" s="309">
        <v>9.7769999999999992</v>
      </c>
      <c r="H48" s="309">
        <v>7.7869999999999999</v>
      </c>
      <c r="I48" s="309">
        <v>1.6E-2</v>
      </c>
      <c r="J48" s="305">
        <v>17.189</v>
      </c>
      <c r="K48" s="305">
        <v>19.216000000000001</v>
      </c>
      <c r="L48" s="342"/>
    </row>
    <row r="49" spans="1:13" ht="15.95" customHeight="1" x14ac:dyDescent="0.25">
      <c r="A49" s="307" t="s">
        <v>427</v>
      </c>
      <c r="B49" s="308">
        <v>11045.171199999999</v>
      </c>
      <c r="C49" s="933">
        <f>D49+F49+G49+H49+I49</f>
        <v>93.153999999999996</v>
      </c>
      <c r="D49" s="309">
        <v>75.188000000000002</v>
      </c>
      <c r="E49" s="309">
        <v>72.686000000000007</v>
      </c>
      <c r="F49" s="309">
        <v>0.08</v>
      </c>
      <c r="G49" s="309">
        <v>10.38</v>
      </c>
      <c r="H49" s="309">
        <v>7.4909999999999997</v>
      </c>
      <c r="I49" s="309">
        <v>1.4999999999999999E-2</v>
      </c>
      <c r="J49" s="305">
        <v>17.449000000000002</v>
      </c>
      <c r="K49" s="305">
        <v>19.891999999999999</v>
      </c>
      <c r="L49" s="342"/>
    </row>
    <row r="50" spans="1:13" ht="15.95" customHeight="1" thickBot="1" x14ac:dyDescent="0.3">
      <c r="A50" s="586" t="s">
        <v>482</v>
      </c>
      <c r="B50" s="310">
        <v>11218.4763</v>
      </c>
      <c r="C50" s="934">
        <f>D50+F50+G50+H50+I50</f>
        <v>89.666925639447157</v>
      </c>
      <c r="D50" s="311">
        <v>72.323894790418208</v>
      </c>
      <c r="E50" s="311">
        <v>68.207359817660787</v>
      </c>
      <c r="F50" s="311">
        <v>7.4841518361990045E-2</v>
      </c>
      <c r="G50" s="311">
        <v>9.739964114377992</v>
      </c>
      <c r="H50" s="311">
        <v>7.5163860131344222</v>
      </c>
      <c r="I50" s="311">
        <v>1.1839203154531779E-2</v>
      </c>
      <c r="J50" s="604">
        <v>18.002623047837609</v>
      </c>
      <c r="K50" s="306">
        <v>19.394630372804908</v>
      </c>
      <c r="L50" s="624"/>
      <c r="M50" s="603"/>
    </row>
    <row r="51" spans="1:13" ht="9" customHeight="1" x14ac:dyDescent="0.15">
      <c r="A51" s="527" t="s">
        <v>326</v>
      </c>
      <c r="B51" s="530"/>
      <c r="C51" s="530"/>
      <c r="D51" s="527"/>
      <c r="E51" s="527" t="s">
        <v>327</v>
      </c>
      <c r="F51" s="530"/>
      <c r="G51" s="530"/>
      <c r="H51" s="527"/>
      <c r="I51" s="302"/>
      <c r="J51" s="302"/>
      <c r="K51" s="301"/>
    </row>
    <row r="52" spans="1:13" ht="9" customHeight="1" x14ac:dyDescent="0.15">
      <c r="A52" s="468" t="s">
        <v>350</v>
      </c>
      <c r="B52" s="530"/>
      <c r="C52" s="530"/>
      <c r="D52" s="527"/>
      <c r="E52" s="532"/>
      <c r="F52" s="532"/>
      <c r="G52" s="532"/>
      <c r="H52" s="532"/>
      <c r="I52" s="443"/>
      <c r="J52" s="443"/>
      <c r="K52" s="443"/>
      <c r="L52" s="343"/>
    </row>
    <row r="53" spans="1:13" ht="9" customHeight="1" x14ac:dyDescent="0.15">
      <c r="A53" s="517" t="s">
        <v>321</v>
      </c>
      <c r="B53" s="512"/>
      <c r="C53" s="530"/>
      <c r="D53" s="530"/>
      <c r="E53" s="530"/>
      <c r="F53" s="530"/>
      <c r="G53" s="530"/>
      <c r="H53" s="530"/>
      <c r="I53" s="301"/>
      <c r="J53" s="301"/>
      <c r="K53" s="301"/>
    </row>
    <row r="54" spans="1:13" ht="9" customHeight="1" x14ac:dyDescent="0.15">
      <c r="A54" s="470" t="s">
        <v>320</v>
      </c>
      <c r="B54" s="512"/>
      <c r="C54" s="530"/>
      <c r="D54" s="530"/>
      <c r="E54" s="530"/>
      <c r="F54" s="530"/>
      <c r="G54" s="530"/>
      <c r="H54" s="530"/>
      <c r="I54" s="301"/>
      <c r="J54" s="301"/>
      <c r="K54" s="301"/>
    </row>
    <row r="55" spans="1:13" ht="10.35" customHeight="1" x14ac:dyDescent="0.15">
      <c r="A55" s="285"/>
      <c r="B55" s="301"/>
      <c r="C55" s="301"/>
      <c r="D55" s="301"/>
      <c r="E55" s="301"/>
      <c r="F55" s="301"/>
      <c r="G55" s="301"/>
      <c r="H55" s="301"/>
      <c r="I55" s="301"/>
      <c r="J55" s="301"/>
      <c r="K55" s="301"/>
    </row>
    <row r="56" spans="1:13" ht="15" customHeight="1" x14ac:dyDescent="0.15">
      <c r="A56" s="285"/>
      <c r="D56" s="445"/>
      <c r="E56" s="445"/>
      <c r="F56" s="445"/>
      <c r="G56" s="445"/>
      <c r="H56" s="445"/>
      <c r="I56" s="445"/>
      <c r="J56" s="445"/>
      <c r="K56" s="445"/>
    </row>
    <row r="57" spans="1:13" ht="15" customHeight="1" x14ac:dyDescent="0.15">
      <c r="B57" s="343"/>
      <c r="I57" s="444"/>
    </row>
    <row r="58" spans="1:13" ht="15" customHeight="1" x14ac:dyDescent="0.15">
      <c r="B58" s="343"/>
    </row>
    <row r="59" spans="1:13" ht="15" customHeight="1" x14ac:dyDescent="0.15">
      <c r="B59" s="343"/>
    </row>
    <row r="60" spans="1:13" ht="15" customHeight="1" x14ac:dyDescent="0.15">
      <c r="B60" s="343"/>
    </row>
    <row r="61" spans="1:13" ht="15" customHeight="1" x14ac:dyDescent="0.15">
      <c r="B61" s="343"/>
    </row>
    <row r="62" spans="1:13" ht="15" customHeight="1" x14ac:dyDescent="0.15">
      <c r="B62" s="343"/>
    </row>
    <row r="63" spans="1:13" ht="15" customHeight="1" x14ac:dyDescent="0.15">
      <c r="B63" s="343"/>
    </row>
    <row r="64" spans="1:13" ht="15" customHeight="1" x14ac:dyDescent="0.15">
      <c r="B64" s="343"/>
    </row>
    <row r="65" spans="2:2" ht="15" customHeight="1" x14ac:dyDescent="0.15">
      <c r="B65" s="343"/>
    </row>
    <row r="66" spans="2:2" ht="15" customHeight="1" x14ac:dyDescent="0.15">
      <c r="B66" s="343"/>
    </row>
    <row r="67" spans="2:2" ht="15" customHeight="1" x14ac:dyDescent="0.15">
      <c r="B67" s="343"/>
    </row>
    <row r="68" spans="2:2" ht="15" customHeight="1" x14ac:dyDescent="0.15">
      <c r="B68" s="343"/>
    </row>
  </sheetData>
  <mergeCells count="8">
    <mergeCell ref="K32:K33"/>
    <mergeCell ref="A32:A33"/>
    <mergeCell ref="D32:I32"/>
    <mergeCell ref="A5:A6"/>
    <mergeCell ref="I5:I6"/>
    <mergeCell ref="J5:J6"/>
    <mergeCell ref="C5:H5"/>
    <mergeCell ref="J32:J33"/>
  </mergeCells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  <rowBreaks count="1" manualBreakCount="1">
    <brk id="28" max="10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syncVertical="1" syncRef="A19" transitionEvaluation="1" codeName="Hoja97">
    <tabColor theme="9" tint="0.59999389629810485"/>
  </sheetPr>
  <dimension ref="A1:BZ48"/>
  <sheetViews>
    <sheetView showGridLines="0" topLeftCell="A19" zoomScaleNormal="100" workbookViewId="0">
      <selection activeCell="A28" sqref="A28:I28"/>
    </sheetView>
  </sheetViews>
  <sheetFormatPr baseColWidth="10" defaultColWidth="9.75" defaultRowHeight="15" customHeight="1" x14ac:dyDescent="0.15"/>
  <cols>
    <col min="1" max="1" width="7.375" style="318" customWidth="1"/>
    <col min="2" max="8" width="12.875" style="318" customWidth="1"/>
    <col min="9" max="9" width="10.375" style="318" hidden="1" customWidth="1"/>
    <col min="10" max="255" width="9.75" style="318"/>
    <col min="256" max="256" width="9" style="318" customWidth="1"/>
    <col min="257" max="257" width="11" style="318" customWidth="1"/>
    <col min="258" max="258" width="10.75" style="318" customWidth="1"/>
    <col min="259" max="259" width="10" style="318" customWidth="1"/>
    <col min="260" max="260" width="11.375" style="318" customWidth="1"/>
    <col min="261" max="261" width="11.25" style="318" customWidth="1"/>
    <col min="262" max="262" width="12.25" style="318" customWidth="1"/>
    <col min="263" max="263" width="1.75" style="318" customWidth="1"/>
    <col min="264" max="264" width="10.375" style="318" customWidth="1"/>
    <col min="265" max="265" width="0" style="318" hidden="1" customWidth="1"/>
    <col min="266" max="511" width="9.75" style="318"/>
    <col min="512" max="512" width="9" style="318" customWidth="1"/>
    <col min="513" max="513" width="11" style="318" customWidth="1"/>
    <col min="514" max="514" width="10.75" style="318" customWidth="1"/>
    <col min="515" max="515" width="10" style="318" customWidth="1"/>
    <col min="516" max="516" width="11.375" style="318" customWidth="1"/>
    <col min="517" max="517" width="11.25" style="318" customWidth="1"/>
    <col min="518" max="518" width="12.25" style="318" customWidth="1"/>
    <col min="519" max="519" width="1.75" style="318" customWidth="1"/>
    <col min="520" max="520" width="10.375" style="318" customWidth="1"/>
    <col min="521" max="521" width="0" style="318" hidden="1" customWidth="1"/>
    <col min="522" max="767" width="9.75" style="318"/>
    <col min="768" max="768" width="9" style="318" customWidth="1"/>
    <col min="769" max="769" width="11" style="318" customWidth="1"/>
    <col min="770" max="770" width="10.75" style="318" customWidth="1"/>
    <col min="771" max="771" width="10" style="318" customWidth="1"/>
    <col min="772" max="772" width="11.375" style="318" customWidth="1"/>
    <col min="773" max="773" width="11.25" style="318" customWidth="1"/>
    <col min="774" max="774" width="12.25" style="318" customWidth="1"/>
    <col min="775" max="775" width="1.75" style="318" customWidth="1"/>
    <col min="776" max="776" width="10.375" style="318" customWidth="1"/>
    <col min="777" max="777" width="0" style="318" hidden="1" customWidth="1"/>
    <col min="778" max="1023" width="9.75" style="318"/>
    <col min="1024" max="1024" width="9" style="318" customWidth="1"/>
    <col min="1025" max="1025" width="11" style="318" customWidth="1"/>
    <col min="1026" max="1026" width="10.75" style="318" customWidth="1"/>
    <col min="1027" max="1027" width="10" style="318" customWidth="1"/>
    <col min="1028" max="1028" width="11.375" style="318" customWidth="1"/>
    <col min="1029" max="1029" width="11.25" style="318" customWidth="1"/>
    <col min="1030" max="1030" width="12.25" style="318" customWidth="1"/>
    <col min="1031" max="1031" width="1.75" style="318" customWidth="1"/>
    <col min="1032" max="1032" width="10.375" style="318" customWidth="1"/>
    <col min="1033" max="1033" width="0" style="318" hidden="1" customWidth="1"/>
    <col min="1034" max="1279" width="9.75" style="318"/>
    <col min="1280" max="1280" width="9" style="318" customWidth="1"/>
    <col min="1281" max="1281" width="11" style="318" customWidth="1"/>
    <col min="1282" max="1282" width="10.75" style="318" customWidth="1"/>
    <col min="1283" max="1283" width="10" style="318" customWidth="1"/>
    <col min="1284" max="1284" width="11.375" style="318" customWidth="1"/>
    <col min="1285" max="1285" width="11.25" style="318" customWidth="1"/>
    <col min="1286" max="1286" width="12.25" style="318" customWidth="1"/>
    <col min="1287" max="1287" width="1.75" style="318" customWidth="1"/>
    <col min="1288" max="1288" width="10.375" style="318" customWidth="1"/>
    <col min="1289" max="1289" width="0" style="318" hidden="1" customWidth="1"/>
    <col min="1290" max="1535" width="9.75" style="318"/>
    <col min="1536" max="1536" width="9" style="318" customWidth="1"/>
    <col min="1537" max="1537" width="11" style="318" customWidth="1"/>
    <col min="1538" max="1538" width="10.75" style="318" customWidth="1"/>
    <col min="1539" max="1539" width="10" style="318" customWidth="1"/>
    <col min="1540" max="1540" width="11.375" style="318" customWidth="1"/>
    <col min="1541" max="1541" width="11.25" style="318" customWidth="1"/>
    <col min="1542" max="1542" width="12.25" style="318" customWidth="1"/>
    <col min="1543" max="1543" width="1.75" style="318" customWidth="1"/>
    <col min="1544" max="1544" width="10.375" style="318" customWidth="1"/>
    <col min="1545" max="1545" width="0" style="318" hidden="1" customWidth="1"/>
    <col min="1546" max="1791" width="9.75" style="318"/>
    <col min="1792" max="1792" width="9" style="318" customWidth="1"/>
    <col min="1793" max="1793" width="11" style="318" customWidth="1"/>
    <col min="1794" max="1794" width="10.75" style="318" customWidth="1"/>
    <col min="1795" max="1795" width="10" style="318" customWidth="1"/>
    <col min="1796" max="1796" width="11.375" style="318" customWidth="1"/>
    <col min="1797" max="1797" width="11.25" style="318" customWidth="1"/>
    <col min="1798" max="1798" width="12.25" style="318" customWidth="1"/>
    <col min="1799" max="1799" width="1.75" style="318" customWidth="1"/>
    <col min="1800" max="1800" width="10.375" style="318" customWidth="1"/>
    <col min="1801" max="1801" width="0" style="318" hidden="1" customWidth="1"/>
    <col min="1802" max="2047" width="9.75" style="318"/>
    <col min="2048" max="2048" width="9" style="318" customWidth="1"/>
    <col min="2049" max="2049" width="11" style="318" customWidth="1"/>
    <col min="2050" max="2050" width="10.75" style="318" customWidth="1"/>
    <col min="2051" max="2051" width="10" style="318" customWidth="1"/>
    <col min="2052" max="2052" width="11.375" style="318" customWidth="1"/>
    <col min="2053" max="2053" width="11.25" style="318" customWidth="1"/>
    <col min="2054" max="2054" width="12.25" style="318" customWidth="1"/>
    <col min="2055" max="2055" width="1.75" style="318" customWidth="1"/>
    <col min="2056" max="2056" width="10.375" style="318" customWidth="1"/>
    <col min="2057" max="2057" width="0" style="318" hidden="1" customWidth="1"/>
    <col min="2058" max="2303" width="9.75" style="318"/>
    <col min="2304" max="2304" width="9" style="318" customWidth="1"/>
    <col min="2305" max="2305" width="11" style="318" customWidth="1"/>
    <col min="2306" max="2306" width="10.75" style="318" customWidth="1"/>
    <col min="2307" max="2307" width="10" style="318" customWidth="1"/>
    <col min="2308" max="2308" width="11.375" style="318" customWidth="1"/>
    <col min="2309" max="2309" width="11.25" style="318" customWidth="1"/>
    <col min="2310" max="2310" width="12.25" style="318" customWidth="1"/>
    <col min="2311" max="2311" width="1.75" style="318" customWidth="1"/>
    <col min="2312" max="2312" width="10.375" style="318" customWidth="1"/>
    <col min="2313" max="2313" width="0" style="318" hidden="1" customWidth="1"/>
    <col min="2314" max="2559" width="9.75" style="318"/>
    <col min="2560" max="2560" width="9" style="318" customWidth="1"/>
    <col min="2561" max="2561" width="11" style="318" customWidth="1"/>
    <col min="2562" max="2562" width="10.75" style="318" customWidth="1"/>
    <col min="2563" max="2563" width="10" style="318" customWidth="1"/>
    <col min="2564" max="2564" width="11.375" style="318" customWidth="1"/>
    <col min="2565" max="2565" width="11.25" style="318" customWidth="1"/>
    <col min="2566" max="2566" width="12.25" style="318" customWidth="1"/>
    <col min="2567" max="2567" width="1.75" style="318" customWidth="1"/>
    <col min="2568" max="2568" width="10.375" style="318" customWidth="1"/>
    <col min="2569" max="2569" width="0" style="318" hidden="1" customWidth="1"/>
    <col min="2570" max="2815" width="9.75" style="318"/>
    <col min="2816" max="2816" width="9" style="318" customWidth="1"/>
    <col min="2817" max="2817" width="11" style="318" customWidth="1"/>
    <col min="2818" max="2818" width="10.75" style="318" customWidth="1"/>
    <col min="2819" max="2819" width="10" style="318" customWidth="1"/>
    <col min="2820" max="2820" width="11.375" style="318" customWidth="1"/>
    <col min="2821" max="2821" width="11.25" style="318" customWidth="1"/>
    <col min="2822" max="2822" width="12.25" style="318" customWidth="1"/>
    <col min="2823" max="2823" width="1.75" style="318" customWidth="1"/>
    <col min="2824" max="2824" width="10.375" style="318" customWidth="1"/>
    <col min="2825" max="2825" width="0" style="318" hidden="1" customWidth="1"/>
    <col min="2826" max="3071" width="9.75" style="318"/>
    <col min="3072" max="3072" width="9" style="318" customWidth="1"/>
    <col min="3073" max="3073" width="11" style="318" customWidth="1"/>
    <col min="3074" max="3074" width="10.75" style="318" customWidth="1"/>
    <col min="3075" max="3075" width="10" style="318" customWidth="1"/>
    <col min="3076" max="3076" width="11.375" style="318" customWidth="1"/>
    <col min="3077" max="3077" width="11.25" style="318" customWidth="1"/>
    <col min="3078" max="3078" width="12.25" style="318" customWidth="1"/>
    <col min="3079" max="3079" width="1.75" style="318" customWidth="1"/>
    <col min="3080" max="3080" width="10.375" style="318" customWidth="1"/>
    <col min="3081" max="3081" width="0" style="318" hidden="1" customWidth="1"/>
    <col min="3082" max="3327" width="9.75" style="318"/>
    <col min="3328" max="3328" width="9" style="318" customWidth="1"/>
    <col min="3329" max="3329" width="11" style="318" customWidth="1"/>
    <col min="3330" max="3330" width="10.75" style="318" customWidth="1"/>
    <col min="3331" max="3331" width="10" style="318" customWidth="1"/>
    <col min="3332" max="3332" width="11.375" style="318" customWidth="1"/>
    <col min="3333" max="3333" width="11.25" style="318" customWidth="1"/>
    <col min="3334" max="3334" width="12.25" style="318" customWidth="1"/>
    <col min="3335" max="3335" width="1.75" style="318" customWidth="1"/>
    <col min="3336" max="3336" width="10.375" style="318" customWidth="1"/>
    <col min="3337" max="3337" width="0" style="318" hidden="1" customWidth="1"/>
    <col min="3338" max="3583" width="9.75" style="318"/>
    <col min="3584" max="3584" width="9" style="318" customWidth="1"/>
    <col min="3585" max="3585" width="11" style="318" customWidth="1"/>
    <col min="3586" max="3586" width="10.75" style="318" customWidth="1"/>
    <col min="3587" max="3587" width="10" style="318" customWidth="1"/>
    <col min="3588" max="3588" width="11.375" style="318" customWidth="1"/>
    <col min="3589" max="3589" width="11.25" style="318" customWidth="1"/>
    <col min="3590" max="3590" width="12.25" style="318" customWidth="1"/>
    <col min="3591" max="3591" width="1.75" style="318" customWidth="1"/>
    <col min="3592" max="3592" width="10.375" style="318" customWidth="1"/>
    <col min="3593" max="3593" width="0" style="318" hidden="1" customWidth="1"/>
    <col min="3594" max="3839" width="9.75" style="318"/>
    <col min="3840" max="3840" width="9" style="318" customWidth="1"/>
    <col min="3841" max="3841" width="11" style="318" customWidth="1"/>
    <col min="3842" max="3842" width="10.75" style="318" customWidth="1"/>
    <col min="3843" max="3843" width="10" style="318" customWidth="1"/>
    <col min="3844" max="3844" width="11.375" style="318" customWidth="1"/>
    <col min="3845" max="3845" width="11.25" style="318" customWidth="1"/>
    <col min="3846" max="3846" width="12.25" style="318" customWidth="1"/>
    <col min="3847" max="3847" width="1.75" style="318" customWidth="1"/>
    <col min="3848" max="3848" width="10.375" style="318" customWidth="1"/>
    <col min="3849" max="3849" width="0" style="318" hidden="1" customWidth="1"/>
    <col min="3850" max="4095" width="9.75" style="318"/>
    <col min="4096" max="4096" width="9" style="318" customWidth="1"/>
    <col min="4097" max="4097" width="11" style="318" customWidth="1"/>
    <col min="4098" max="4098" width="10.75" style="318" customWidth="1"/>
    <col min="4099" max="4099" width="10" style="318" customWidth="1"/>
    <col min="4100" max="4100" width="11.375" style="318" customWidth="1"/>
    <col min="4101" max="4101" width="11.25" style="318" customWidth="1"/>
    <col min="4102" max="4102" width="12.25" style="318" customWidth="1"/>
    <col min="4103" max="4103" width="1.75" style="318" customWidth="1"/>
    <col min="4104" max="4104" width="10.375" style="318" customWidth="1"/>
    <col min="4105" max="4105" width="0" style="318" hidden="1" customWidth="1"/>
    <col min="4106" max="4351" width="9.75" style="318"/>
    <col min="4352" max="4352" width="9" style="318" customWidth="1"/>
    <col min="4353" max="4353" width="11" style="318" customWidth="1"/>
    <col min="4354" max="4354" width="10.75" style="318" customWidth="1"/>
    <col min="4355" max="4355" width="10" style="318" customWidth="1"/>
    <col min="4356" max="4356" width="11.375" style="318" customWidth="1"/>
    <col min="4357" max="4357" width="11.25" style="318" customWidth="1"/>
    <col min="4358" max="4358" width="12.25" style="318" customWidth="1"/>
    <col min="4359" max="4359" width="1.75" style="318" customWidth="1"/>
    <col min="4360" max="4360" width="10.375" style="318" customWidth="1"/>
    <col min="4361" max="4361" width="0" style="318" hidden="1" customWidth="1"/>
    <col min="4362" max="4607" width="9.75" style="318"/>
    <col min="4608" max="4608" width="9" style="318" customWidth="1"/>
    <col min="4609" max="4609" width="11" style="318" customWidth="1"/>
    <col min="4610" max="4610" width="10.75" style="318" customWidth="1"/>
    <col min="4611" max="4611" width="10" style="318" customWidth="1"/>
    <col min="4612" max="4612" width="11.375" style="318" customWidth="1"/>
    <col min="4613" max="4613" width="11.25" style="318" customWidth="1"/>
    <col min="4614" max="4614" width="12.25" style="318" customWidth="1"/>
    <col min="4615" max="4615" width="1.75" style="318" customWidth="1"/>
    <col min="4616" max="4616" width="10.375" style="318" customWidth="1"/>
    <col min="4617" max="4617" width="0" style="318" hidden="1" customWidth="1"/>
    <col min="4618" max="4863" width="9.75" style="318"/>
    <col min="4864" max="4864" width="9" style="318" customWidth="1"/>
    <col min="4865" max="4865" width="11" style="318" customWidth="1"/>
    <col min="4866" max="4866" width="10.75" style="318" customWidth="1"/>
    <col min="4867" max="4867" width="10" style="318" customWidth="1"/>
    <col min="4868" max="4868" width="11.375" style="318" customWidth="1"/>
    <col min="4869" max="4869" width="11.25" style="318" customWidth="1"/>
    <col min="4870" max="4870" width="12.25" style="318" customWidth="1"/>
    <col min="4871" max="4871" width="1.75" style="318" customWidth="1"/>
    <col min="4872" max="4872" width="10.375" style="318" customWidth="1"/>
    <col min="4873" max="4873" width="0" style="318" hidden="1" customWidth="1"/>
    <col min="4874" max="5119" width="9.75" style="318"/>
    <col min="5120" max="5120" width="9" style="318" customWidth="1"/>
    <col min="5121" max="5121" width="11" style="318" customWidth="1"/>
    <col min="5122" max="5122" width="10.75" style="318" customWidth="1"/>
    <col min="5123" max="5123" width="10" style="318" customWidth="1"/>
    <col min="5124" max="5124" width="11.375" style="318" customWidth="1"/>
    <col min="5125" max="5125" width="11.25" style="318" customWidth="1"/>
    <col min="5126" max="5126" width="12.25" style="318" customWidth="1"/>
    <col min="5127" max="5127" width="1.75" style="318" customWidth="1"/>
    <col min="5128" max="5128" width="10.375" style="318" customWidth="1"/>
    <col min="5129" max="5129" width="0" style="318" hidden="1" customWidth="1"/>
    <col min="5130" max="5375" width="9.75" style="318"/>
    <col min="5376" max="5376" width="9" style="318" customWidth="1"/>
    <col min="5377" max="5377" width="11" style="318" customWidth="1"/>
    <col min="5378" max="5378" width="10.75" style="318" customWidth="1"/>
    <col min="5379" max="5379" width="10" style="318" customWidth="1"/>
    <col min="5380" max="5380" width="11.375" style="318" customWidth="1"/>
    <col min="5381" max="5381" width="11.25" style="318" customWidth="1"/>
    <col min="5382" max="5382" width="12.25" style="318" customWidth="1"/>
    <col min="5383" max="5383" width="1.75" style="318" customWidth="1"/>
    <col min="5384" max="5384" width="10.375" style="318" customWidth="1"/>
    <col min="5385" max="5385" width="0" style="318" hidden="1" customWidth="1"/>
    <col min="5386" max="5631" width="9.75" style="318"/>
    <col min="5632" max="5632" width="9" style="318" customWidth="1"/>
    <col min="5633" max="5633" width="11" style="318" customWidth="1"/>
    <col min="5634" max="5634" width="10.75" style="318" customWidth="1"/>
    <col min="5635" max="5635" width="10" style="318" customWidth="1"/>
    <col min="5636" max="5636" width="11.375" style="318" customWidth="1"/>
    <col min="5637" max="5637" width="11.25" style="318" customWidth="1"/>
    <col min="5638" max="5638" width="12.25" style="318" customWidth="1"/>
    <col min="5639" max="5639" width="1.75" style="318" customWidth="1"/>
    <col min="5640" max="5640" width="10.375" style="318" customWidth="1"/>
    <col min="5641" max="5641" width="0" style="318" hidden="1" customWidth="1"/>
    <col min="5642" max="5887" width="9.75" style="318"/>
    <col min="5888" max="5888" width="9" style="318" customWidth="1"/>
    <col min="5889" max="5889" width="11" style="318" customWidth="1"/>
    <col min="5890" max="5890" width="10.75" style="318" customWidth="1"/>
    <col min="5891" max="5891" width="10" style="318" customWidth="1"/>
    <col min="5892" max="5892" width="11.375" style="318" customWidth="1"/>
    <col min="5893" max="5893" width="11.25" style="318" customWidth="1"/>
    <col min="5894" max="5894" width="12.25" style="318" customWidth="1"/>
    <col min="5895" max="5895" width="1.75" style="318" customWidth="1"/>
    <col min="5896" max="5896" width="10.375" style="318" customWidth="1"/>
    <col min="5897" max="5897" width="0" style="318" hidden="1" customWidth="1"/>
    <col min="5898" max="6143" width="9.75" style="318"/>
    <col min="6144" max="6144" width="9" style="318" customWidth="1"/>
    <col min="6145" max="6145" width="11" style="318" customWidth="1"/>
    <col min="6146" max="6146" width="10.75" style="318" customWidth="1"/>
    <col min="6147" max="6147" width="10" style="318" customWidth="1"/>
    <col min="6148" max="6148" width="11.375" style="318" customWidth="1"/>
    <col min="6149" max="6149" width="11.25" style="318" customWidth="1"/>
    <col min="6150" max="6150" width="12.25" style="318" customWidth="1"/>
    <col min="6151" max="6151" width="1.75" style="318" customWidth="1"/>
    <col min="6152" max="6152" width="10.375" style="318" customWidth="1"/>
    <col min="6153" max="6153" width="0" style="318" hidden="1" customWidth="1"/>
    <col min="6154" max="6399" width="9.75" style="318"/>
    <col min="6400" max="6400" width="9" style="318" customWidth="1"/>
    <col min="6401" max="6401" width="11" style="318" customWidth="1"/>
    <col min="6402" max="6402" width="10.75" style="318" customWidth="1"/>
    <col min="6403" max="6403" width="10" style="318" customWidth="1"/>
    <col min="6404" max="6404" width="11.375" style="318" customWidth="1"/>
    <col min="6405" max="6405" width="11.25" style="318" customWidth="1"/>
    <col min="6406" max="6406" width="12.25" style="318" customWidth="1"/>
    <col min="6407" max="6407" width="1.75" style="318" customWidth="1"/>
    <col min="6408" max="6408" width="10.375" style="318" customWidth="1"/>
    <col min="6409" max="6409" width="0" style="318" hidden="1" customWidth="1"/>
    <col min="6410" max="6655" width="9.75" style="318"/>
    <col min="6656" max="6656" width="9" style="318" customWidth="1"/>
    <col min="6657" max="6657" width="11" style="318" customWidth="1"/>
    <col min="6658" max="6658" width="10.75" style="318" customWidth="1"/>
    <col min="6659" max="6659" width="10" style="318" customWidth="1"/>
    <col min="6660" max="6660" width="11.375" style="318" customWidth="1"/>
    <col min="6661" max="6661" width="11.25" style="318" customWidth="1"/>
    <col min="6662" max="6662" width="12.25" style="318" customWidth="1"/>
    <col min="6663" max="6663" width="1.75" style="318" customWidth="1"/>
    <col min="6664" max="6664" width="10.375" style="318" customWidth="1"/>
    <col min="6665" max="6665" width="0" style="318" hidden="1" customWidth="1"/>
    <col min="6666" max="6911" width="9.75" style="318"/>
    <col min="6912" max="6912" width="9" style="318" customWidth="1"/>
    <col min="6913" max="6913" width="11" style="318" customWidth="1"/>
    <col min="6914" max="6914" width="10.75" style="318" customWidth="1"/>
    <col min="6915" max="6915" width="10" style="318" customWidth="1"/>
    <col min="6916" max="6916" width="11.375" style="318" customWidth="1"/>
    <col min="6917" max="6917" width="11.25" style="318" customWidth="1"/>
    <col min="6918" max="6918" width="12.25" style="318" customWidth="1"/>
    <col min="6919" max="6919" width="1.75" style="318" customWidth="1"/>
    <col min="6920" max="6920" width="10.375" style="318" customWidth="1"/>
    <col min="6921" max="6921" width="0" style="318" hidden="1" customWidth="1"/>
    <col min="6922" max="7167" width="9.75" style="318"/>
    <col min="7168" max="7168" width="9" style="318" customWidth="1"/>
    <col min="7169" max="7169" width="11" style="318" customWidth="1"/>
    <col min="7170" max="7170" width="10.75" style="318" customWidth="1"/>
    <col min="7171" max="7171" width="10" style="318" customWidth="1"/>
    <col min="7172" max="7172" width="11.375" style="318" customWidth="1"/>
    <col min="7173" max="7173" width="11.25" style="318" customWidth="1"/>
    <col min="7174" max="7174" width="12.25" style="318" customWidth="1"/>
    <col min="7175" max="7175" width="1.75" style="318" customWidth="1"/>
    <col min="7176" max="7176" width="10.375" style="318" customWidth="1"/>
    <col min="7177" max="7177" width="0" style="318" hidden="1" customWidth="1"/>
    <col min="7178" max="7423" width="9.75" style="318"/>
    <col min="7424" max="7424" width="9" style="318" customWidth="1"/>
    <col min="7425" max="7425" width="11" style="318" customWidth="1"/>
    <col min="7426" max="7426" width="10.75" style="318" customWidth="1"/>
    <col min="7427" max="7427" width="10" style="318" customWidth="1"/>
    <col min="7428" max="7428" width="11.375" style="318" customWidth="1"/>
    <col min="7429" max="7429" width="11.25" style="318" customWidth="1"/>
    <col min="7430" max="7430" width="12.25" style="318" customWidth="1"/>
    <col min="7431" max="7431" width="1.75" style="318" customWidth="1"/>
    <col min="7432" max="7432" width="10.375" style="318" customWidth="1"/>
    <col min="7433" max="7433" width="0" style="318" hidden="1" customWidth="1"/>
    <col min="7434" max="7679" width="9.75" style="318"/>
    <col min="7680" max="7680" width="9" style="318" customWidth="1"/>
    <col min="7681" max="7681" width="11" style="318" customWidth="1"/>
    <col min="7682" max="7682" width="10.75" style="318" customWidth="1"/>
    <col min="7683" max="7683" width="10" style="318" customWidth="1"/>
    <col min="7684" max="7684" width="11.375" style="318" customWidth="1"/>
    <col min="7685" max="7685" width="11.25" style="318" customWidth="1"/>
    <col min="7686" max="7686" width="12.25" style="318" customWidth="1"/>
    <col min="7687" max="7687" width="1.75" style="318" customWidth="1"/>
    <col min="7688" max="7688" width="10.375" style="318" customWidth="1"/>
    <col min="7689" max="7689" width="0" style="318" hidden="1" customWidth="1"/>
    <col min="7690" max="7935" width="9.75" style="318"/>
    <col min="7936" max="7936" width="9" style="318" customWidth="1"/>
    <col min="7937" max="7937" width="11" style="318" customWidth="1"/>
    <col min="7938" max="7938" width="10.75" style="318" customWidth="1"/>
    <col min="7939" max="7939" width="10" style="318" customWidth="1"/>
    <col min="7940" max="7940" width="11.375" style="318" customWidth="1"/>
    <col min="7941" max="7941" width="11.25" style="318" customWidth="1"/>
    <col min="7942" max="7942" width="12.25" style="318" customWidth="1"/>
    <col min="7943" max="7943" width="1.75" style="318" customWidth="1"/>
    <col min="7944" max="7944" width="10.375" style="318" customWidth="1"/>
    <col min="7945" max="7945" width="0" style="318" hidden="1" customWidth="1"/>
    <col min="7946" max="8191" width="9.75" style="318"/>
    <col min="8192" max="8192" width="9" style="318" customWidth="1"/>
    <col min="8193" max="8193" width="11" style="318" customWidth="1"/>
    <col min="8194" max="8194" width="10.75" style="318" customWidth="1"/>
    <col min="8195" max="8195" width="10" style="318" customWidth="1"/>
    <col min="8196" max="8196" width="11.375" style="318" customWidth="1"/>
    <col min="8197" max="8197" width="11.25" style="318" customWidth="1"/>
    <col min="8198" max="8198" width="12.25" style="318" customWidth="1"/>
    <col min="8199" max="8199" width="1.75" style="318" customWidth="1"/>
    <col min="8200" max="8200" width="10.375" style="318" customWidth="1"/>
    <col min="8201" max="8201" width="0" style="318" hidden="1" customWidth="1"/>
    <col min="8202" max="8447" width="9.75" style="318"/>
    <col min="8448" max="8448" width="9" style="318" customWidth="1"/>
    <col min="8449" max="8449" width="11" style="318" customWidth="1"/>
    <col min="8450" max="8450" width="10.75" style="318" customWidth="1"/>
    <col min="8451" max="8451" width="10" style="318" customWidth="1"/>
    <col min="8452" max="8452" width="11.375" style="318" customWidth="1"/>
    <col min="8453" max="8453" width="11.25" style="318" customWidth="1"/>
    <col min="8454" max="8454" width="12.25" style="318" customWidth="1"/>
    <col min="8455" max="8455" width="1.75" style="318" customWidth="1"/>
    <col min="8456" max="8456" width="10.375" style="318" customWidth="1"/>
    <col min="8457" max="8457" width="0" style="318" hidden="1" customWidth="1"/>
    <col min="8458" max="8703" width="9.75" style="318"/>
    <col min="8704" max="8704" width="9" style="318" customWidth="1"/>
    <col min="8705" max="8705" width="11" style="318" customWidth="1"/>
    <col min="8706" max="8706" width="10.75" style="318" customWidth="1"/>
    <col min="8707" max="8707" width="10" style="318" customWidth="1"/>
    <col min="8708" max="8708" width="11.375" style="318" customWidth="1"/>
    <col min="8709" max="8709" width="11.25" style="318" customWidth="1"/>
    <col min="8710" max="8710" width="12.25" style="318" customWidth="1"/>
    <col min="8711" max="8711" width="1.75" style="318" customWidth="1"/>
    <col min="8712" max="8712" width="10.375" style="318" customWidth="1"/>
    <col min="8713" max="8713" width="0" style="318" hidden="1" customWidth="1"/>
    <col min="8714" max="8959" width="9.75" style="318"/>
    <col min="8960" max="8960" width="9" style="318" customWidth="1"/>
    <col min="8961" max="8961" width="11" style="318" customWidth="1"/>
    <col min="8962" max="8962" width="10.75" style="318" customWidth="1"/>
    <col min="8963" max="8963" width="10" style="318" customWidth="1"/>
    <col min="8964" max="8964" width="11.375" style="318" customWidth="1"/>
    <col min="8965" max="8965" width="11.25" style="318" customWidth="1"/>
    <col min="8966" max="8966" width="12.25" style="318" customWidth="1"/>
    <col min="8967" max="8967" width="1.75" style="318" customWidth="1"/>
    <col min="8968" max="8968" width="10.375" style="318" customWidth="1"/>
    <col min="8969" max="8969" width="0" style="318" hidden="1" customWidth="1"/>
    <col min="8970" max="9215" width="9.75" style="318"/>
    <col min="9216" max="9216" width="9" style="318" customWidth="1"/>
    <col min="9217" max="9217" width="11" style="318" customWidth="1"/>
    <col min="9218" max="9218" width="10.75" style="318" customWidth="1"/>
    <col min="9219" max="9219" width="10" style="318" customWidth="1"/>
    <col min="9220" max="9220" width="11.375" style="318" customWidth="1"/>
    <col min="9221" max="9221" width="11.25" style="318" customWidth="1"/>
    <col min="9222" max="9222" width="12.25" style="318" customWidth="1"/>
    <col min="9223" max="9223" width="1.75" style="318" customWidth="1"/>
    <col min="9224" max="9224" width="10.375" style="318" customWidth="1"/>
    <col min="9225" max="9225" width="0" style="318" hidden="1" customWidth="1"/>
    <col min="9226" max="9471" width="9.75" style="318"/>
    <col min="9472" max="9472" width="9" style="318" customWidth="1"/>
    <col min="9473" max="9473" width="11" style="318" customWidth="1"/>
    <col min="9474" max="9474" width="10.75" style="318" customWidth="1"/>
    <col min="9475" max="9475" width="10" style="318" customWidth="1"/>
    <col min="9476" max="9476" width="11.375" style="318" customWidth="1"/>
    <col min="9477" max="9477" width="11.25" style="318" customWidth="1"/>
    <col min="9478" max="9478" width="12.25" style="318" customWidth="1"/>
    <col min="9479" max="9479" width="1.75" style="318" customWidth="1"/>
    <col min="9480" max="9480" width="10.375" style="318" customWidth="1"/>
    <col min="9481" max="9481" width="0" style="318" hidden="1" customWidth="1"/>
    <col min="9482" max="9727" width="9.75" style="318"/>
    <col min="9728" max="9728" width="9" style="318" customWidth="1"/>
    <col min="9729" max="9729" width="11" style="318" customWidth="1"/>
    <col min="9730" max="9730" width="10.75" style="318" customWidth="1"/>
    <col min="9731" max="9731" width="10" style="318" customWidth="1"/>
    <col min="9732" max="9732" width="11.375" style="318" customWidth="1"/>
    <col min="9733" max="9733" width="11.25" style="318" customWidth="1"/>
    <col min="9734" max="9734" width="12.25" style="318" customWidth="1"/>
    <col min="9735" max="9735" width="1.75" style="318" customWidth="1"/>
    <col min="9736" max="9736" width="10.375" style="318" customWidth="1"/>
    <col min="9737" max="9737" width="0" style="318" hidden="1" customWidth="1"/>
    <col min="9738" max="9983" width="9.75" style="318"/>
    <col min="9984" max="9984" width="9" style="318" customWidth="1"/>
    <col min="9985" max="9985" width="11" style="318" customWidth="1"/>
    <col min="9986" max="9986" width="10.75" style="318" customWidth="1"/>
    <col min="9987" max="9987" width="10" style="318" customWidth="1"/>
    <col min="9988" max="9988" width="11.375" style="318" customWidth="1"/>
    <col min="9989" max="9989" width="11.25" style="318" customWidth="1"/>
    <col min="9990" max="9990" width="12.25" style="318" customWidth="1"/>
    <col min="9991" max="9991" width="1.75" style="318" customWidth="1"/>
    <col min="9992" max="9992" width="10.375" style="318" customWidth="1"/>
    <col min="9993" max="9993" width="0" style="318" hidden="1" customWidth="1"/>
    <col min="9994" max="10239" width="9.75" style="318"/>
    <col min="10240" max="10240" width="9" style="318" customWidth="1"/>
    <col min="10241" max="10241" width="11" style="318" customWidth="1"/>
    <col min="10242" max="10242" width="10.75" style="318" customWidth="1"/>
    <col min="10243" max="10243" width="10" style="318" customWidth="1"/>
    <col min="10244" max="10244" width="11.375" style="318" customWidth="1"/>
    <col min="10245" max="10245" width="11.25" style="318" customWidth="1"/>
    <col min="10246" max="10246" width="12.25" style="318" customWidth="1"/>
    <col min="10247" max="10247" width="1.75" style="318" customWidth="1"/>
    <col min="10248" max="10248" width="10.375" style="318" customWidth="1"/>
    <col min="10249" max="10249" width="0" style="318" hidden="1" customWidth="1"/>
    <col min="10250" max="10495" width="9.75" style="318"/>
    <col min="10496" max="10496" width="9" style="318" customWidth="1"/>
    <col min="10497" max="10497" width="11" style="318" customWidth="1"/>
    <col min="10498" max="10498" width="10.75" style="318" customWidth="1"/>
    <col min="10499" max="10499" width="10" style="318" customWidth="1"/>
    <col min="10500" max="10500" width="11.375" style="318" customWidth="1"/>
    <col min="10501" max="10501" width="11.25" style="318" customWidth="1"/>
    <col min="10502" max="10502" width="12.25" style="318" customWidth="1"/>
    <col min="10503" max="10503" width="1.75" style="318" customWidth="1"/>
    <col min="10504" max="10504" width="10.375" style="318" customWidth="1"/>
    <col min="10505" max="10505" width="0" style="318" hidden="1" customWidth="1"/>
    <col min="10506" max="10751" width="9.75" style="318"/>
    <col min="10752" max="10752" width="9" style="318" customWidth="1"/>
    <col min="10753" max="10753" width="11" style="318" customWidth="1"/>
    <col min="10754" max="10754" width="10.75" style="318" customWidth="1"/>
    <col min="10755" max="10755" width="10" style="318" customWidth="1"/>
    <col min="10756" max="10756" width="11.375" style="318" customWidth="1"/>
    <col min="10757" max="10757" width="11.25" style="318" customWidth="1"/>
    <col min="10758" max="10758" width="12.25" style="318" customWidth="1"/>
    <col min="10759" max="10759" width="1.75" style="318" customWidth="1"/>
    <col min="10760" max="10760" width="10.375" style="318" customWidth="1"/>
    <col min="10761" max="10761" width="0" style="318" hidden="1" customWidth="1"/>
    <col min="10762" max="11007" width="9.75" style="318"/>
    <col min="11008" max="11008" width="9" style="318" customWidth="1"/>
    <col min="11009" max="11009" width="11" style="318" customWidth="1"/>
    <col min="11010" max="11010" width="10.75" style="318" customWidth="1"/>
    <col min="11011" max="11011" width="10" style="318" customWidth="1"/>
    <col min="11012" max="11012" width="11.375" style="318" customWidth="1"/>
    <col min="11013" max="11013" width="11.25" style="318" customWidth="1"/>
    <col min="11014" max="11014" width="12.25" style="318" customWidth="1"/>
    <col min="11015" max="11015" width="1.75" style="318" customWidth="1"/>
    <col min="11016" max="11016" width="10.375" style="318" customWidth="1"/>
    <col min="11017" max="11017" width="0" style="318" hidden="1" customWidth="1"/>
    <col min="11018" max="11263" width="9.75" style="318"/>
    <col min="11264" max="11264" width="9" style="318" customWidth="1"/>
    <col min="11265" max="11265" width="11" style="318" customWidth="1"/>
    <col min="11266" max="11266" width="10.75" style="318" customWidth="1"/>
    <col min="11267" max="11267" width="10" style="318" customWidth="1"/>
    <col min="11268" max="11268" width="11.375" style="318" customWidth="1"/>
    <col min="11269" max="11269" width="11.25" style="318" customWidth="1"/>
    <col min="11270" max="11270" width="12.25" style="318" customWidth="1"/>
    <col min="11271" max="11271" width="1.75" style="318" customWidth="1"/>
    <col min="11272" max="11272" width="10.375" style="318" customWidth="1"/>
    <col min="11273" max="11273" width="0" style="318" hidden="1" customWidth="1"/>
    <col min="11274" max="11519" width="9.75" style="318"/>
    <col min="11520" max="11520" width="9" style="318" customWidth="1"/>
    <col min="11521" max="11521" width="11" style="318" customWidth="1"/>
    <col min="11522" max="11522" width="10.75" style="318" customWidth="1"/>
    <col min="11523" max="11523" width="10" style="318" customWidth="1"/>
    <col min="11524" max="11524" width="11.375" style="318" customWidth="1"/>
    <col min="11525" max="11525" width="11.25" style="318" customWidth="1"/>
    <col min="11526" max="11526" width="12.25" style="318" customWidth="1"/>
    <col min="11527" max="11527" width="1.75" style="318" customWidth="1"/>
    <col min="11528" max="11528" width="10.375" style="318" customWidth="1"/>
    <col min="11529" max="11529" width="0" style="318" hidden="1" customWidth="1"/>
    <col min="11530" max="11775" width="9.75" style="318"/>
    <col min="11776" max="11776" width="9" style="318" customWidth="1"/>
    <col min="11777" max="11777" width="11" style="318" customWidth="1"/>
    <col min="11778" max="11778" width="10.75" style="318" customWidth="1"/>
    <col min="11779" max="11779" width="10" style="318" customWidth="1"/>
    <col min="11780" max="11780" width="11.375" style="318" customWidth="1"/>
    <col min="11781" max="11781" width="11.25" style="318" customWidth="1"/>
    <col min="11782" max="11782" width="12.25" style="318" customWidth="1"/>
    <col min="11783" max="11783" width="1.75" style="318" customWidth="1"/>
    <col min="11784" max="11784" width="10.375" style="318" customWidth="1"/>
    <col min="11785" max="11785" width="0" style="318" hidden="1" customWidth="1"/>
    <col min="11786" max="12031" width="9.75" style="318"/>
    <col min="12032" max="12032" width="9" style="318" customWidth="1"/>
    <col min="12033" max="12033" width="11" style="318" customWidth="1"/>
    <col min="12034" max="12034" width="10.75" style="318" customWidth="1"/>
    <col min="12035" max="12035" width="10" style="318" customWidth="1"/>
    <col min="12036" max="12036" width="11.375" style="318" customWidth="1"/>
    <col min="12037" max="12037" width="11.25" style="318" customWidth="1"/>
    <col min="12038" max="12038" width="12.25" style="318" customWidth="1"/>
    <col min="12039" max="12039" width="1.75" style="318" customWidth="1"/>
    <col min="12040" max="12040" width="10.375" style="318" customWidth="1"/>
    <col min="12041" max="12041" width="0" style="318" hidden="1" customWidth="1"/>
    <col min="12042" max="12287" width="9.75" style="318"/>
    <col min="12288" max="12288" width="9" style="318" customWidth="1"/>
    <col min="12289" max="12289" width="11" style="318" customWidth="1"/>
    <col min="12290" max="12290" width="10.75" style="318" customWidth="1"/>
    <col min="12291" max="12291" width="10" style="318" customWidth="1"/>
    <col min="12292" max="12292" width="11.375" style="318" customWidth="1"/>
    <col min="12293" max="12293" width="11.25" style="318" customWidth="1"/>
    <col min="12294" max="12294" width="12.25" style="318" customWidth="1"/>
    <col min="12295" max="12295" width="1.75" style="318" customWidth="1"/>
    <col min="12296" max="12296" width="10.375" style="318" customWidth="1"/>
    <col min="12297" max="12297" width="0" style="318" hidden="1" customWidth="1"/>
    <col min="12298" max="12543" width="9.75" style="318"/>
    <col min="12544" max="12544" width="9" style="318" customWidth="1"/>
    <col min="12545" max="12545" width="11" style="318" customWidth="1"/>
    <col min="12546" max="12546" width="10.75" style="318" customWidth="1"/>
    <col min="12547" max="12547" width="10" style="318" customWidth="1"/>
    <col min="12548" max="12548" width="11.375" style="318" customWidth="1"/>
    <col min="12549" max="12549" width="11.25" style="318" customWidth="1"/>
    <col min="12550" max="12550" width="12.25" style="318" customWidth="1"/>
    <col min="12551" max="12551" width="1.75" style="318" customWidth="1"/>
    <col min="12552" max="12552" width="10.375" style="318" customWidth="1"/>
    <col min="12553" max="12553" width="0" style="318" hidden="1" customWidth="1"/>
    <col min="12554" max="12799" width="9.75" style="318"/>
    <col min="12800" max="12800" width="9" style="318" customWidth="1"/>
    <col min="12801" max="12801" width="11" style="318" customWidth="1"/>
    <col min="12802" max="12802" width="10.75" style="318" customWidth="1"/>
    <col min="12803" max="12803" width="10" style="318" customWidth="1"/>
    <col min="12804" max="12804" width="11.375" style="318" customWidth="1"/>
    <col min="12805" max="12805" width="11.25" style="318" customWidth="1"/>
    <col min="12806" max="12806" width="12.25" style="318" customWidth="1"/>
    <col min="12807" max="12807" width="1.75" style="318" customWidth="1"/>
    <col min="12808" max="12808" width="10.375" style="318" customWidth="1"/>
    <col min="12809" max="12809" width="0" style="318" hidden="1" customWidth="1"/>
    <col min="12810" max="13055" width="9.75" style="318"/>
    <col min="13056" max="13056" width="9" style="318" customWidth="1"/>
    <col min="13057" max="13057" width="11" style="318" customWidth="1"/>
    <col min="13058" max="13058" width="10.75" style="318" customWidth="1"/>
    <col min="13059" max="13059" width="10" style="318" customWidth="1"/>
    <col min="13060" max="13060" width="11.375" style="318" customWidth="1"/>
    <col min="13061" max="13061" width="11.25" style="318" customWidth="1"/>
    <col min="13062" max="13062" width="12.25" style="318" customWidth="1"/>
    <col min="13063" max="13063" width="1.75" style="318" customWidth="1"/>
    <col min="13064" max="13064" width="10.375" style="318" customWidth="1"/>
    <col min="13065" max="13065" width="0" style="318" hidden="1" customWidth="1"/>
    <col min="13066" max="13311" width="9.75" style="318"/>
    <col min="13312" max="13312" width="9" style="318" customWidth="1"/>
    <col min="13313" max="13313" width="11" style="318" customWidth="1"/>
    <col min="13314" max="13314" width="10.75" style="318" customWidth="1"/>
    <col min="13315" max="13315" width="10" style="318" customWidth="1"/>
    <col min="13316" max="13316" width="11.375" style="318" customWidth="1"/>
    <col min="13317" max="13317" width="11.25" style="318" customWidth="1"/>
    <col min="13318" max="13318" width="12.25" style="318" customWidth="1"/>
    <col min="13319" max="13319" width="1.75" style="318" customWidth="1"/>
    <col min="13320" max="13320" width="10.375" style="318" customWidth="1"/>
    <col min="13321" max="13321" width="0" style="318" hidden="1" customWidth="1"/>
    <col min="13322" max="13567" width="9.75" style="318"/>
    <col min="13568" max="13568" width="9" style="318" customWidth="1"/>
    <col min="13569" max="13569" width="11" style="318" customWidth="1"/>
    <col min="13570" max="13570" width="10.75" style="318" customWidth="1"/>
    <col min="13571" max="13571" width="10" style="318" customWidth="1"/>
    <col min="13572" max="13572" width="11.375" style="318" customWidth="1"/>
    <col min="13573" max="13573" width="11.25" style="318" customWidth="1"/>
    <col min="13574" max="13574" width="12.25" style="318" customWidth="1"/>
    <col min="13575" max="13575" width="1.75" style="318" customWidth="1"/>
    <col min="13576" max="13576" width="10.375" style="318" customWidth="1"/>
    <col min="13577" max="13577" width="0" style="318" hidden="1" customWidth="1"/>
    <col min="13578" max="13823" width="9.75" style="318"/>
    <col min="13824" max="13824" width="9" style="318" customWidth="1"/>
    <col min="13825" max="13825" width="11" style="318" customWidth="1"/>
    <col min="13826" max="13826" width="10.75" style="318" customWidth="1"/>
    <col min="13827" max="13827" width="10" style="318" customWidth="1"/>
    <col min="13828" max="13828" width="11.375" style="318" customWidth="1"/>
    <col min="13829" max="13829" width="11.25" style="318" customWidth="1"/>
    <col min="13830" max="13830" width="12.25" style="318" customWidth="1"/>
    <col min="13831" max="13831" width="1.75" style="318" customWidth="1"/>
    <col min="13832" max="13832" width="10.375" style="318" customWidth="1"/>
    <col min="13833" max="13833" width="0" style="318" hidden="1" customWidth="1"/>
    <col min="13834" max="14079" width="9.75" style="318"/>
    <col min="14080" max="14080" width="9" style="318" customWidth="1"/>
    <col min="14081" max="14081" width="11" style="318" customWidth="1"/>
    <col min="14082" max="14082" width="10.75" style="318" customWidth="1"/>
    <col min="14083" max="14083" width="10" style="318" customWidth="1"/>
    <col min="14084" max="14084" width="11.375" style="318" customWidth="1"/>
    <col min="14085" max="14085" width="11.25" style="318" customWidth="1"/>
    <col min="14086" max="14086" width="12.25" style="318" customWidth="1"/>
    <col min="14087" max="14087" width="1.75" style="318" customWidth="1"/>
    <col min="14088" max="14088" width="10.375" style="318" customWidth="1"/>
    <col min="14089" max="14089" width="0" style="318" hidden="1" customWidth="1"/>
    <col min="14090" max="14335" width="9.75" style="318"/>
    <col min="14336" max="14336" width="9" style="318" customWidth="1"/>
    <col min="14337" max="14337" width="11" style="318" customWidth="1"/>
    <col min="14338" max="14338" width="10.75" style="318" customWidth="1"/>
    <col min="14339" max="14339" width="10" style="318" customWidth="1"/>
    <col min="14340" max="14340" width="11.375" style="318" customWidth="1"/>
    <col min="14341" max="14341" width="11.25" style="318" customWidth="1"/>
    <col min="14342" max="14342" width="12.25" style="318" customWidth="1"/>
    <col min="14343" max="14343" width="1.75" style="318" customWidth="1"/>
    <col min="14344" max="14344" width="10.375" style="318" customWidth="1"/>
    <col min="14345" max="14345" width="0" style="318" hidden="1" customWidth="1"/>
    <col min="14346" max="14591" width="9.75" style="318"/>
    <col min="14592" max="14592" width="9" style="318" customWidth="1"/>
    <col min="14593" max="14593" width="11" style="318" customWidth="1"/>
    <col min="14594" max="14594" width="10.75" style="318" customWidth="1"/>
    <col min="14595" max="14595" width="10" style="318" customWidth="1"/>
    <col min="14596" max="14596" width="11.375" style="318" customWidth="1"/>
    <col min="14597" max="14597" width="11.25" style="318" customWidth="1"/>
    <col min="14598" max="14598" width="12.25" style="318" customWidth="1"/>
    <col min="14599" max="14599" width="1.75" style="318" customWidth="1"/>
    <col min="14600" max="14600" width="10.375" style="318" customWidth="1"/>
    <col min="14601" max="14601" width="0" style="318" hidden="1" customWidth="1"/>
    <col min="14602" max="14847" width="9.75" style="318"/>
    <col min="14848" max="14848" width="9" style="318" customWidth="1"/>
    <col min="14849" max="14849" width="11" style="318" customWidth="1"/>
    <col min="14850" max="14850" width="10.75" style="318" customWidth="1"/>
    <col min="14851" max="14851" width="10" style="318" customWidth="1"/>
    <col min="14852" max="14852" width="11.375" style="318" customWidth="1"/>
    <col min="14853" max="14853" width="11.25" style="318" customWidth="1"/>
    <col min="14854" max="14854" width="12.25" style="318" customWidth="1"/>
    <col min="14855" max="14855" width="1.75" style="318" customWidth="1"/>
    <col min="14856" max="14856" width="10.375" style="318" customWidth="1"/>
    <col min="14857" max="14857" width="0" style="318" hidden="1" customWidth="1"/>
    <col min="14858" max="15103" width="9.75" style="318"/>
    <col min="15104" max="15104" width="9" style="318" customWidth="1"/>
    <col min="15105" max="15105" width="11" style="318" customWidth="1"/>
    <col min="15106" max="15106" width="10.75" style="318" customWidth="1"/>
    <col min="15107" max="15107" width="10" style="318" customWidth="1"/>
    <col min="15108" max="15108" width="11.375" style="318" customWidth="1"/>
    <col min="15109" max="15109" width="11.25" style="318" customWidth="1"/>
    <col min="15110" max="15110" width="12.25" style="318" customWidth="1"/>
    <col min="15111" max="15111" width="1.75" style="318" customWidth="1"/>
    <col min="15112" max="15112" width="10.375" style="318" customWidth="1"/>
    <col min="15113" max="15113" width="0" style="318" hidden="1" customWidth="1"/>
    <col min="15114" max="15359" width="9.75" style="318"/>
    <col min="15360" max="15360" width="9" style="318" customWidth="1"/>
    <col min="15361" max="15361" width="11" style="318" customWidth="1"/>
    <col min="15362" max="15362" width="10.75" style="318" customWidth="1"/>
    <col min="15363" max="15363" width="10" style="318" customWidth="1"/>
    <col min="15364" max="15364" width="11.375" style="318" customWidth="1"/>
    <col min="15365" max="15365" width="11.25" style="318" customWidth="1"/>
    <col min="15366" max="15366" width="12.25" style="318" customWidth="1"/>
    <col min="15367" max="15367" width="1.75" style="318" customWidth="1"/>
    <col min="15368" max="15368" width="10.375" style="318" customWidth="1"/>
    <col min="15369" max="15369" width="0" style="318" hidden="1" customWidth="1"/>
    <col min="15370" max="15615" width="9.75" style="318"/>
    <col min="15616" max="15616" width="9" style="318" customWidth="1"/>
    <col min="15617" max="15617" width="11" style="318" customWidth="1"/>
    <col min="15618" max="15618" width="10.75" style="318" customWidth="1"/>
    <col min="15619" max="15619" width="10" style="318" customWidth="1"/>
    <col min="15620" max="15620" width="11.375" style="318" customWidth="1"/>
    <col min="15621" max="15621" width="11.25" style="318" customWidth="1"/>
    <col min="15622" max="15622" width="12.25" style="318" customWidth="1"/>
    <col min="15623" max="15623" width="1.75" style="318" customWidth="1"/>
    <col min="15624" max="15624" width="10.375" style="318" customWidth="1"/>
    <col min="15625" max="15625" width="0" style="318" hidden="1" customWidth="1"/>
    <col min="15626" max="15871" width="9.75" style="318"/>
    <col min="15872" max="15872" width="9" style="318" customWidth="1"/>
    <col min="15873" max="15873" width="11" style="318" customWidth="1"/>
    <col min="15874" max="15874" width="10.75" style="318" customWidth="1"/>
    <col min="15875" max="15875" width="10" style="318" customWidth="1"/>
    <col min="15876" max="15876" width="11.375" style="318" customWidth="1"/>
    <col min="15877" max="15877" width="11.25" style="318" customWidth="1"/>
    <col min="15878" max="15878" width="12.25" style="318" customWidth="1"/>
    <col min="15879" max="15879" width="1.75" style="318" customWidth="1"/>
    <col min="15880" max="15880" width="10.375" style="318" customWidth="1"/>
    <col min="15881" max="15881" width="0" style="318" hidden="1" customWidth="1"/>
    <col min="15882" max="16127" width="9.75" style="318"/>
    <col min="16128" max="16128" width="9" style="318" customWidth="1"/>
    <col min="16129" max="16129" width="11" style="318" customWidth="1"/>
    <col min="16130" max="16130" width="10.75" style="318" customWidth="1"/>
    <col min="16131" max="16131" width="10" style="318" customWidth="1"/>
    <col min="16132" max="16132" width="11.375" style="318" customWidth="1"/>
    <col min="16133" max="16133" width="11.25" style="318" customWidth="1"/>
    <col min="16134" max="16134" width="12.25" style="318" customWidth="1"/>
    <col min="16135" max="16135" width="1.75" style="318" customWidth="1"/>
    <col min="16136" max="16136" width="10.375" style="318" customWidth="1"/>
    <col min="16137" max="16137" width="0" style="318" hidden="1" customWidth="1"/>
    <col min="16138" max="16384" width="9.75" style="318"/>
  </cols>
  <sheetData>
    <row r="1" spans="1:78" ht="15" customHeight="1" x14ac:dyDescent="0.15">
      <c r="E1" s="312"/>
    </row>
    <row r="3" spans="1:78" ht="15" customHeight="1" x14ac:dyDescent="0.25">
      <c r="A3" s="291" t="s">
        <v>487</v>
      </c>
      <c r="B3" s="319"/>
      <c r="C3" s="319"/>
      <c r="D3" s="319"/>
      <c r="E3" s="319"/>
      <c r="F3" s="319"/>
      <c r="G3" s="319"/>
      <c r="H3" s="319"/>
      <c r="I3" s="319"/>
      <c r="BQ3" s="1050" t="s">
        <v>110</v>
      </c>
      <c r="BR3" s="1050"/>
      <c r="BS3" s="1050"/>
      <c r="BT3" s="1050"/>
      <c r="BU3" s="1050"/>
      <c r="BV3" s="1050"/>
      <c r="BW3" s="1050"/>
      <c r="BX3" s="1050"/>
      <c r="BY3" s="1050"/>
      <c r="BZ3" s="1050"/>
    </row>
    <row r="4" spans="1:78" ht="15" customHeight="1" x14ac:dyDescent="0.15">
      <c r="A4" s="294" t="s">
        <v>266</v>
      </c>
      <c r="I4" s="307"/>
      <c r="BQ4" s="320"/>
      <c r="BR4" s="320"/>
      <c r="BS4" s="320"/>
      <c r="BT4" s="320"/>
      <c r="BU4" s="320"/>
      <c r="BV4" s="320"/>
      <c r="BW4" s="320"/>
      <c r="BX4" s="320"/>
      <c r="BY4" s="320"/>
      <c r="BZ4" s="320"/>
    </row>
    <row r="5" spans="1:78" ht="4.3499999999999996" customHeight="1" thickBot="1" x14ac:dyDescent="0.2">
      <c r="A5" s="1053"/>
      <c r="B5" s="1053"/>
      <c r="C5" s="1053"/>
      <c r="D5" s="1053"/>
      <c r="E5" s="1053"/>
      <c r="F5" s="1053"/>
      <c r="G5" s="1053"/>
      <c r="H5" s="1053"/>
      <c r="I5" s="1053"/>
      <c r="BQ5" s="1051" t="s">
        <v>254</v>
      </c>
      <c r="BR5" s="1051"/>
      <c r="BS5" s="1051"/>
      <c r="BT5" s="1051"/>
      <c r="BU5" s="1051"/>
      <c r="BV5" s="1051"/>
      <c r="BW5" s="1051"/>
      <c r="BX5" s="1051"/>
      <c r="BY5" s="1051"/>
      <c r="BZ5" s="1051"/>
    </row>
    <row r="6" spans="1:78" ht="15.95" customHeight="1" x14ac:dyDescent="0.15">
      <c r="A6" s="1045" t="s">
        <v>107</v>
      </c>
      <c r="B6" s="790"/>
      <c r="C6" s="790"/>
      <c r="D6" s="790"/>
      <c r="E6" s="791" t="s">
        <v>111</v>
      </c>
      <c r="F6" s="790"/>
      <c r="G6" s="790"/>
      <c r="H6" s="1045" t="s">
        <v>259</v>
      </c>
      <c r="I6" s="312"/>
      <c r="BQ6" s="312" t="s">
        <v>107</v>
      </c>
      <c r="BR6" s="321"/>
      <c r="BS6" s="321"/>
      <c r="BT6" s="321"/>
      <c r="BU6" s="322" t="s">
        <v>111</v>
      </c>
      <c r="BV6" s="321"/>
      <c r="BW6" s="321"/>
      <c r="BY6" s="312" t="s">
        <v>112</v>
      </c>
      <c r="BZ6" s="312"/>
    </row>
    <row r="7" spans="1:78" ht="15.95" customHeight="1" x14ac:dyDescent="0.15">
      <c r="A7" s="1046"/>
      <c r="B7" s="787" t="s">
        <v>260</v>
      </c>
      <c r="C7" s="787" t="s">
        <v>261</v>
      </c>
      <c r="D7" s="787" t="s">
        <v>262</v>
      </c>
      <c r="E7" s="787" t="s">
        <v>263</v>
      </c>
      <c r="F7" s="787" t="s">
        <v>264</v>
      </c>
      <c r="G7" s="787" t="s">
        <v>8</v>
      </c>
      <c r="H7" s="1046"/>
      <c r="I7" s="289" t="s">
        <v>14</v>
      </c>
      <c r="BQ7" s="321"/>
      <c r="BR7" s="290" t="s">
        <v>17</v>
      </c>
      <c r="BS7" s="290" t="s">
        <v>114</v>
      </c>
      <c r="BT7" s="289" t="s">
        <v>12</v>
      </c>
      <c r="BU7" s="290" t="s">
        <v>6</v>
      </c>
      <c r="BV7" s="289" t="s">
        <v>13</v>
      </c>
      <c r="BW7" s="290" t="s">
        <v>8</v>
      </c>
      <c r="BX7" s="290"/>
      <c r="BY7" s="289" t="s">
        <v>113</v>
      </c>
      <c r="BZ7" s="289" t="s">
        <v>14</v>
      </c>
    </row>
    <row r="8" spans="1:78" ht="18" customHeight="1" x14ac:dyDescent="0.15">
      <c r="A8" s="717" t="s">
        <v>52</v>
      </c>
      <c r="B8" s="940">
        <f t="shared" ref="B8:G8" si="0">SUM(B9:B20)</f>
        <v>811363.90000000014</v>
      </c>
      <c r="C8" s="940">
        <f t="shared" si="0"/>
        <v>765182.64900000009</v>
      </c>
      <c r="D8" s="943">
        <f t="shared" si="0"/>
        <v>839.60899999999992</v>
      </c>
      <c r="E8" s="940">
        <f t="shared" si="0"/>
        <v>109267.55899999999</v>
      </c>
      <c r="F8" s="940">
        <f t="shared" si="0"/>
        <v>84322.4</v>
      </c>
      <c r="G8" s="943">
        <f t="shared" si="0"/>
        <v>132.822</v>
      </c>
      <c r="H8" s="940">
        <f>SUM(H9:H20)</f>
        <v>201962.00099999999</v>
      </c>
      <c r="I8" s="324">
        <f>SUM(I9:I20)</f>
        <v>181601</v>
      </c>
      <c r="BQ8" s="323" t="s">
        <v>52</v>
      </c>
      <c r="BR8" s="324">
        <f t="shared" ref="BR8:BW8" si="1">SUM(BR9:BR20)</f>
        <v>617417</v>
      </c>
      <c r="BS8" s="324">
        <f t="shared" si="1"/>
        <v>0</v>
      </c>
      <c r="BT8" s="324">
        <f t="shared" si="1"/>
        <v>31999.5</v>
      </c>
      <c r="BU8" s="324">
        <f t="shared" si="1"/>
        <v>84973.919999999984</v>
      </c>
      <c r="BV8" s="324">
        <f t="shared" si="1"/>
        <v>145475</v>
      </c>
      <c r="BW8" s="324">
        <f t="shared" si="1"/>
        <v>6217.7999999999993</v>
      </c>
      <c r="BX8" s="324"/>
      <c r="BY8" s="324">
        <f>SUM(BY9:BY20)</f>
        <v>325300</v>
      </c>
      <c r="BZ8" s="324">
        <f>SUM(BZ9:BZ20)</f>
        <v>181601</v>
      </c>
    </row>
    <row r="9" spans="1:78" ht="18" customHeight="1" x14ac:dyDescent="0.15">
      <c r="A9" s="312" t="s">
        <v>53</v>
      </c>
      <c r="B9" s="941">
        <v>73325.948999999993</v>
      </c>
      <c r="C9" s="941">
        <v>69322.297999999995</v>
      </c>
      <c r="D9" s="944">
        <v>57.655999999999999</v>
      </c>
      <c r="E9" s="941">
        <v>7577.1440000000002</v>
      </c>
      <c r="F9" s="941">
        <v>6567.875</v>
      </c>
      <c r="G9" s="944">
        <v>6.1420000000000003</v>
      </c>
      <c r="H9" s="941">
        <v>21490.273000000001</v>
      </c>
      <c r="I9" s="304">
        <v>13971</v>
      </c>
      <c r="K9" s="618"/>
      <c r="L9" s="618"/>
      <c r="M9" s="618"/>
      <c r="N9" s="618"/>
      <c r="O9" s="618"/>
      <c r="P9" s="618"/>
      <c r="Q9" s="618"/>
      <c r="BQ9" s="312" t="s">
        <v>75</v>
      </c>
      <c r="BR9" s="304">
        <v>45967</v>
      </c>
      <c r="BS9" s="304"/>
      <c r="BT9" s="304">
        <v>2297.5</v>
      </c>
      <c r="BU9" s="304">
        <v>6299.45</v>
      </c>
      <c r="BV9" s="304">
        <v>10942</v>
      </c>
      <c r="BW9" s="304">
        <v>490</v>
      </c>
      <c r="BX9" s="304"/>
      <c r="BY9" s="304">
        <v>36000</v>
      </c>
      <c r="BZ9" s="304">
        <v>13971</v>
      </c>
    </row>
    <row r="10" spans="1:78" ht="18" customHeight="1" x14ac:dyDescent="0.15">
      <c r="A10" s="312" t="s">
        <v>54</v>
      </c>
      <c r="B10" s="941">
        <v>62112.553999999996</v>
      </c>
      <c r="C10" s="941">
        <v>58651.656999999999</v>
      </c>
      <c r="D10" s="944">
        <v>59.064</v>
      </c>
      <c r="E10" s="941">
        <v>8353.07</v>
      </c>
      <c r="F10" s="941">
        <v>6364.5240000000003</v>
      </c>
      <c r="G10" s="944">
        <v>5.4770000000000003</v>
      </c>
      <c r="H10" s="941">
        <v>18319.856</v>
      </c>
      <c r="I10" s="304">
        <v>13892</v>
      </c>
      <c r="K10" s="618"/>
      <c r="L10" s="618"/>
      <c r="M10" s="618"/>
      <c r="N10" s="618"/>
      <c r="O10" s="618"/>
      <c r="P10" s="618"/>
      <c r="Q10" s="618"/>
      <c r="BQ10" s="312" t="s">
        <v>76</v>
      </c>
      <c r="BR10" s="304">
        <v>48922</v>
      </c>
      <c r="BS10" s="304"/>
      <c r="BT10" s="304">
        <v>2329</v>
      </c>
      <c r="BU10" s="304">
        <v>6890.01</v>
      </c>
      <c r="BV10" s="304">
        <v>11392</v>
      </c>
      <c r="BW10" s="304">
        <v>500</v>
      </c>
      <c r="BX10" s="304"/>
      <c r="BY10" s="304">
        <v>28200</v>
      </c>
      <c r="BZ10" s="304">
        <v>13892</v>
      </c>
    </row>
    <row r="11" spans="1:78" ht="18" customHeight="1" x14ac:dyDescent="0.15">
      <c r="A11" s="312" t="s">
        <v>55</v>
      </c>
      <c r="B11" s="941">
        <v>59373.349000000002</v>
      </c>
      <c r="C11" s="941">
        <v>55933.358999999997</v>
      </c>
      <c r="D11" s="944">
        <v>68.677000000000007</v>
      </c>
      <c r="E11" s="941">
        <v>9609.5020000000004</v>
      </c>
      <c r="F11" s="941">
        <v>7582.3649999999998</v>
      </c>
      <c r="G11" s="944">
        <v>5.375</v>
      </c>
      <c r="H11" s="941">
        <v>19190.241000000002</v>
      </c>
      <c r="I11" s="304">
        <v>13866</v>
      </c>
      <c r="K11" s="618"/>
      <c r="L11" s="618"/>
      <c r="M11" s="618"/>
      <c r="N11" s="618"/>
      <c r="O11" s="618"/>
      <c r="P11" s="618"/>
      <c r="Q11" s="618"/>
      <c r="BQ11" s="312" t="s">
        <v>77</v>
      </c>
      <c r="BR11" s="304">
        <v>50546</v>
      </c>
      <c r="BS11" s="304"/>
      <c r="BT11" s="304">
        <v>2550</v>
      </c>
      <c r="BU11" s="304">
        <v>6877.14</v>
      </c>
      <c r="BV11" s="304">
        <v>11670</v>
      </c>
      <c r="BW11" s="304">
        <v>539</v>
      </c>
      <c r="BX11" s="304"/>
      <c r="BY11" s="304">
        <v>29600</v>
      </c>
      <c r="BZ11" s="304">
        <v>13866</v>
      </c>
    </row>
    <row r="12" spans="1:78" ht="18" customHeight="1" x14ac:dyDescent="0.15">
      <c r="A12" s="312" t="s">
        <v>56</v>
      </c>
      <c r="B12" s="941">
        <v>56741.430999999997</v>
      </c>
      <c r="C12" s="941">
        <v>53441.642999999996</v>
      </c>
      <c r="D12" s="944">
        <v>55.152000000000001</v>
      </c>
      <c r="E12" s="941">
        <v>8160.0540000000001</v>
      </c>
      <c r="F12" s="941">
        <v>6893.0060000000003</v>
      </c>
      <c r="G12" s="944">
        <v>5.048</v>
      </c>
      <c r="H12" s="941">
        <v>15684.516</v>
      </c>
      <c r="I12" s="304">
        <v>15832</v>
      </c>
      <c r="K12" s="618"/>
      <c r="L12" s="618"/>
      <c r="M12" s="618"/>
      <c r="N12" s="618"/>
      <c r="O12" s="618"/>
      <c r="P12" s="618"/>
      <c r="Q12" s="618"/>
      <c r="BQ12" s="312" t="s">
        <v>78</v>
      </c>
      <c r="BR12" s="304">
        <v>49120</v>
      </c>
      <c r="BS12" s="304"/>
      <c r="BT12" s="304">
        <v>3012</v>
      </c>
      <c r="BU12" s="304">
        <v>7264.02</v>
      </c>
      <c r="BV12" s="304">
        <v>12385</v>
      </c>
      <c r="BW12" s="304">
        <v>520</v>
      </c>
      <c r="BX12" s="304"/>
      <c r="BY12" s="304">
        <v>23800</v>
      </c>
      <c r="BZ12" s="304">
        <v>15832</v>
      </c>
    </row>
    <row r="13" spans="1:78" ht="18" customHeight="1" x14ac:dyDescent="0.15">
      <c r="A13" s="312" t="s">
        <v>57</v>
      </c>
      <c r="B13" s="941">
        <v>65957.509000000005</v>
      </c>
      <c r="C13" s="941">
        <v>61694.010999999999</v>
      </c>
      <c r="D13" s="944">
        <v>89.149000000000001</v>
      </c>
      <c r="E13" s="941">
        <v>9612.1530000000002</v>
      </c>
      <c r="F13" s="941">
        <v>7474.8879999999999</v>
      </c>
      <c r="G13" s="944">
        <v>12.504</v>
      </c>
      <c r="H13" s="941">
        <v>15686.507</v>
      </c>
      <c r="I13" s="304">
        <v>15061</v>
      </c>
      <c r="K13" s="618"/>
      <c r="L13" s="618"/>
      <c r="M13" s="618"/>
      <c r="N13" s="618"/>
      <c r="O13" s="618"/>
      <c r="P13" s="618"/>
      <c r="Q13" s="618"/>
      <c r="BQ13" s="312" t="s">
        <v>79</v>
      </c>
      <c r="BR13" s="304">
        <v>52577</v>
      </c>
      <c r="BS13" s="304"/>
      <c r="BT13" s="304">
        <v>3181</v>
      </c>
      <c r="BU13" s="304">
        <v>7132</v>
      </c>
      <c r="BV13" s="304">
        <v>12536</v>
      </c>
      <c r="BW13" s="304">
        <v>515</v>
      </c>
      <c r="BX13" s="304"/>
      <c r="BY13" s="304">
        <v>27800</v>
      </c>
      <c r="BZ13" s="304">
        <v>15061</v>
      </c>
    </row>
    <row r="14" spans="1:78" ht="18" customHeight="1" x14ac:dyDescent="0.15">
      <c r="A14" s="312" t="s">
        <v>58</v>
      </c>
      <c r="B14" s="941">
        <v>72036.479000000007</v>
      </c>
      <c r="C14" s="941">
        <v>68049.459000000003</v>
      </c>
      <c r="D14" s="944">
        <v>81.516999999999996</v>
      </c>
      <c r="E14" s="941">
        <v>9436.0849999999991</v>
      </c>
      <c r="F14" s="941">
        <v>7493.6239999999998</v>
      </c>
      <c r="G14" s="944">
        <v>11.727</v>
      </c>
      <c r="H14" s="941">
        <v>14144.416999999999</v>
      </c>
      <c r="I14" s="304">
        <v>15631</v>
      </c>
      <c r="K14" s="618"/>
      <c r="L14" s="618"/>
      <c r="M14" s="618"/>
      <c r="N14" s="618"/>
      <c r="O14" s="618"/>
      <c r="P14" s="618"/>
      <c r="Q14" s="618"/>
      <c r="BQ14" s="312" t="s">
        <v>80</v>
      </c>
      <c r="BR14" s="304">
        <v>52595</v>
      </c>
      <c r="BS14" s="304"/>
      <c r="BT14" s="304">
        <v>3247</v>
      </c>
      <c r="BU14" s="304">
        <v>7283</v>
      </c>
      <c r="BV14" s="304">
        <v>12799</v>
      </c>
      <c r="BW14" s="304">
        <v>531</v>
      </c>
      <c r="BX14" s="304"/>
      <c r="BY14" s="304">
        <v>26100</v>
      </c>
      <c r="BZ14" s="304">
        <v>15631</v>
      </c>
    </row>
    <row r="15" spans="1:78" ht="18" customHeight="1" x14ac:dyDescent="0.15">
      <c r="A15" s="312" t="s">
        <v>59</v>
      </c>
      <c r="B15" s="941">
        <v>69038.975000000006</v>
      </c>
      <c r="C15" s="941">
        <v>64863.237999999998</v>
      </c>
      <c r="D15" s="944">
        <v>73.126999999999995</v>
      </c>
      <c r="E15" s="941">
        <v>10018.864</v>
      </c>
      <c r="F15" s="941">
        <v>7146.527</v>
      </c>
      <c r="G15" s="944">
        <v>9.0169999999999995</v>
      </c>
      <c r="H15" s="941">
        <v>18266.003000000001</v>
      </c>
      <c r="I15" s="304">
        <v>15460</v>
      </c>
      <c r="K15" s="618"/>
      <c r="L15" s="618"/>
      <c r="M15" s="618"/>
      <c r="N15" s="618"/>
      <c r="O15" s="618"/>
      <c r="P15" s="618"/>
      <c r="Q15" s="618"/>
      <c r="BQ15" s="312" t="s">
        <v>81</v>
      </c>
      <c r="BR15" s="304">
        <v>50656</v>
      </c>
      <c r="BS15" s="304"/>
      <c r="BT15" s="304">
        <v>3037</v>
      </c>
      <c r="BU15" s="304">
        <v>7173.07</v>
      </c>
      <c r="BV15" s="304">
        <v>12739</v>
      </c>
      <c r="BW15" s="304">
        <v>517</v>
      </c>
      <c r="BX15" s="304"/>
      <c r="BY15" s="304">
        <v>25600</v>
      </c>
      <c r="BZ15" s="304">
        <v>15460</v>
      </c>
    </row>
    <row r="16" spans="1:78" ht="18" customHeight="1" x14ac:dyDescent="0.15">
      <c r="A16" s="312" t="s">
        <v>60</v>
      </c>
      <c r="B16" s="941">
        <v>72361.197</v>
      </c>
      <c r="C16" s="941">
        <v>67808.763000000006</v>
      </c>
      <c r="D16" s="944">
        <v>68.165000000000006</v>
      </c>
      <c r="E16" s="941">
        <v>9583.0930000000008</v>
      </c>
      <c r="F16" s="941">
        <v>7273.6710000000003</v>
      </c>
      <c r="G16" s="944">
        <v>17.48</v>
      </c>
      <c r="H16" s="941">
        <v>14806.105</v>
      </c>
      <c r="I16" s="304">
        <v>15509</v>
      </c>
      <c r="K16" s="618"/>
      <c r="L16" s="618"/>
      <c r="M16" s="618"/>
      <c r="N16" s="618"/>
      <c r="O16" s="618"/>
      <c r="P16" s="618"/>
      <c r="Q16" s="618"/>
      <c r="BQ16" s="312" t="s">
        <v>82</v>
      </c>
      <c r="BR16" s="304">
        <v>52402</v>
      </c>
      <c r="BS16" s="304"/>
      <c r="BT16" s="304">
        <v>2799</v>
      </c>
      <c r="BU16" s="304">
        <v>7036</v>
      </c>
      <c r="BV16" s="304">
        <v>12539</v>
      </c>
      <c r="BW16" s="304">
        <v>531</v>
      </c>
      <c r="BX16" s="304"/>
      <c r="BY16" s="304">
        <v>26500</v>
      </c>
      <c r="BZ16" s="304">
        <v>15509</v>
      </c>
    </row>
    <row r="17" spans="1:78" ht="18" customHeight="1" x14ac:dyDescent="0.15">
      <c r="A17" s="312" t="s">
        <v>61</v>
      </c>
      <c r="B17" s="941">
        <v>68676.971000000005</v>
      </c>
      <c r="C17" s="941">
        <v>65020.394999999997</v>
      </c>
      <c r="D17" s="944">
        <v>70.278999999999996</v>
      </c>
      <c r="E17" s="941">
        <v>8665.7530000000006</v>
      </c>
      <c r="F17" s="941">
        <v>6725.9430000000002</v>
      </c>
      <c r="G17" s="944">
        <v>13.772</v>
      </c>
      <c r="H17" s="941">
        <v>12667.927</v>
      </c>
      <c r="I17" s="304">
        <v>15501</v>
      </c>
      <c r="K17" s="618"/>
      <c r="L17" s="618"/>
      <c r="M17" s="618"/>
      <c r="N17" s="618"/>
      <c r="O17" s="618"/>
      <c r="P17" s="618"/>
      <c r="Q17" s="618"/>
      <c r="BQ17" s="312" t="s">
        <v>83</v>
      </c>
      <c r="BR17" s="304">
        <v>53163</v>
      </c>
      <c r="BS17" s="304"/>
      <c r="BT17" s="304">
        <v>2618</v>
      </c>
      <c r="BU17" s="304">
        <v>7105.38</v>
      </c>
      <c r="BV17" s="304">
        <v>12041.5</v>
      </c>
      <c r="BW17" s="304">
        <v>519</v>
      </c>
      <c r="BX17" s="304"/>
      <c r="BY17" s="304">
        <v>25800</v>
      </c>
      <c r="BZ17" s="304">
        <v>15501</v>
      </c>
    </row>
    <row r="18" spans="1:78" ht="18" customHeight="1" x14ac:dyDescent="0.15">
      <c r="A18" s="312" t="s">
        <v>62</v>
      </c>
      <c r="B18" s="941">
        <v>71858.932000000001</v>
      </c>
      <c r="C18" s="941">
        <v>68280.817999999999</v>
      </c>
      <c r="D18" s="944">
        <v>74.481999999999999</v>
      </c>
      <c r="E18" s="941">
        <v>9273.3889999999992</v>
      </c>
      <c r="F18" s="941">
        <v>6806.9690000000001</v>
      </c>
      <c r="G18" s="944">
        <v>17.942</v>
      </c>
      <c r="H18" s="941">
        <v>15985.609</v>
      </c>
      <c r="I18" s="304">
        <v>15767</v>
      </c>
      <c r="K18" s="618"/>
      <c r="L18" s="618"/>
      <c r="M18" s="618"/>
      <c r="N18" s="618"/>
      <c r="O18" s="618"/>
      <c r="P18" s="618"/>
      <c r="Q18" s="618"/>
      <c r="BQ18" s="312" t="s">
        <v>84</v>
      </c>
      <c r="BR18" s="304">
        <v>51559</v>
      </c>
      <c r="BS18" s="304"/>
      <c r="BT18" s="304">
        <v>2325</v>
      </c>
      <c r="BU18" s="304">
        <v>6985.01</v>
      </c>
      <c r="BV18" s="304">
        <v>12554.5</v>
      </c>
      <c r="BW18" s="304">
        <v>493</v>
      </c>
      <c r="BX18" s="304"/>
      <c r="BY18" s="304">
        <v>23800</v>
      </c>
      <c r="BZ18" s="304">
        <v>15767</v>
      </c>
    </row>
    <row r="19" spans="1:78" ht="18" customHeight="1" x14ac:dyDescent="0.15">
      <c r="A19" s="312" t="s">
        <v>63</v>
      </c>
      <c r="B19" s="941">
        <v>65668.506999999998</v>
      </c>
      <c r="C19" s="941">
        <v>62417.925000000003</v>
      </c>
      <c r="D19" s="944">
        <v>70.451999999999998</v>
      </c>
      <c r="E19" s="941">
        <v>8654.6890000000003</v>
      </c>
      <c r="F19" s="941">
        <v>6852.5209999999997</v>
      </c>
      <c r="G19" s="944">
        <v>14.85</v>
      </c>
      <c r="H19" s="941">
        <v>17454.544000000002</v>
      </c>
      <c r="I19" s="304">
        <v>15834</v>
      </c>
      <c r="K19" s="618"/>
      <c r="L19" s="618"/>
      <c r="M19" s="618"/>
      <c r="N19" s="618"/>
      <c r="O19" s="618"/>
      <c r="P19" s="618"/>
      <c r="Q19" s="618"/>
      <c r="BQ19" s="312" t="s">
        <v>85</v>
      </c>
      <c r="BR19" s="304">
        <v>52680</v>
      </c>
      <c r="BS19" s="304"/>
      <c r="BT19" s="304">
        <v>2301</v>
      </c>
      <c r="BU19" s="304">
        <v>7307.39</v>
      </c>
      <c r="BV19" s="304">
        <v>11820.5</v>
      </c>
      <c r="BW19" s="304">
        <v>529.4</v>
      </c>
      <c r="BX19" s="304"/>
      <c r="BY19" s="304">
        <v>23800</v>
      </c>
      <c r="BZ19" s="304">
        <v>15834</v>
      </c>
    </row>
    <row r="20" spans="1:78" ht="18" customHeight="1" thickBot="1" x14ac:dyDescent="0.2">
      <c r="A20" s="326" t="s">
        <v>64</v>
      </c>
      <c r="B20" s="942">
        <v>74212.047000000006</v>
      </c>
      <c r="C20" s="942">
        <v>69699.082999999999</v>
      </c>
      <c r="D20" s="945">
        <v>71.888999999999996</v>
      </c>
      <c r="E20" s="942">
        <v>10323.763000000001</v>
      </c>
      <c r="F20" s="942">
        <v>7140.4870000000001</v>
      </c>
      <c r="G20" s="945">
        <v>13.488</v>
      </c>
      <c r="H20" s="942">
        <v>18266.003000000001</v>
      </c>
      <c r="I20" s="327">
        <v>15277</v>
      </c>
      <c r="K20" s="618"/>
      <c r="L20" s="618"/>
      <c r="M20" s="618"/>
      <c r="N20" s="618"/>
      <c r="O20" s="618"/>
      <c r="P20" s="618"/>
      <c r="Q20" s="618"/>
      <c r="BQ20" s="326" t="s">
        <v>86</v>
      </c>
      <c r="BR20" s="327">
        <v>57230</v>
      </c>
      <c r="BS20" s="327"/>
      <c r="BT20" s="327">
        <v>2303</v>
      </c>
      <c r="BU20" s="327">
        <v>7621.45</v>
      </c>
      <c r="BV20" s="327">
        <v>12056.5</v>
      </c>
      <c r="BW20" s="327">
        <v>533.4</v>
      </c>
      <c r="BX20" s="327"/>
      <c r="BY20" s="327">
        <v>28300</v>
      </c>
      <c r="BZ20" s="327">
        <v>15277</v>
      </c>
    </row>
    <row r="21" spans="1:78" ht="9" customHeight="1" x14ac:dyDescent="0.15">
      <c r="A21" s="527" t="s">
        <v>326</v>
      </c>
      <c r="B21" s="528"/>
      <c r="C21" s="529" t="s">
        <v>328</v>
      </c>
      <c r="D21" s="528"/>
      <c r="E21" s="529"/>
      <c r="F21" s="528"/>
      <c r="G21" s="529"/>
      <c r="H21" s="350"/>
      <c r="I21" s="301"/>
      <c r="J21" s="301"/>
      <c r="BQ21" s="328" t="s">
        <v>115</v>
      </c>
      <c r="BT21" s="328" t="s">
        <v>255</v>
      </c>
      <c r="BW21" s="328" t="s">
        <v>116</v>
      </c>
      <c r="BY21" s="314"/>
    </row>
    <row r="22" spans="1:78" ht="9" customHeight="1" x14ac:dyDescent="0.15">
      <c r="A22" s="468" t="s">
        <v>350</v>
      </c>
      <c r="B22" s="530"/>
      <c r="C22" s="530"/>
      <c r="D22" s="529"/>
      <c r="E22" s="530"/>
      <c r="F22" s="530"/>
      <c r="G22" s="530"/>
      <c r="H22" s="351"/>
      <c r="I22" s="301"/>
      <c r="J22" s="301"/>
      <c r="BQ22" s="303"/>
      <c r="BY22" s="314"/>
    </row>
    <row r="23" spans="1:78" ht="9" customHeight="1" x14ac:dyDescent="0.15">
      <c r="A23" s="517" t="s">
        <v>321</v>
      </c>
      <c r="B23" s="512"/>
      <c r="C23" s="530"/>
      <c r="D23" s="530"/>
      <c r="E23" s="530"/>
      <c r="F23" s="530"/>
      <c r="G23" s="530"/>
      <c r="H23" s="351"/>
      <c r="I23" s="301"/>
      <c r="J23" s="301"/>
      <c r="BQ23" s="303"/>
      <c r="BY23" s="314"/>
    </row>
    <row r="24" spans="1:78" ht="9" customHeight="1" x14ac:dyDescent="0.15">
      <c r="A24" s="470" t="s">
        <v>320</v>
      </c>
      <c r="B24" s="512"/>
      <c r="C24" s="530"/>
      <c r="D24" s="530"/>
      <c r="E24" s="530"/>
      <c r="F24" s="530"/>
      <c r="G24" s="530"/>
      <c r="H24" s="351"/>
      <c r="I24" s="301"/>
      <c r="J24" s="301"/>
      <c r="BQ24" s="303"/>
      <c r="BY24" s="314"/>
    </row>
    <row r="25" spans="1:78" ht="15" customHeight="1" x14ac:dyDescent="0.15">
      <c r="A25" s="303"/>
      <c r="H25" s="314"/>
      <c r="BQ25" s="303"/>
      <c r="BY25" s="314"/>
    </row>
    <row r="26" spans="1:78" ht="15" customHeight="1" x14ac:dyDescent="0.25">
      <c r="A26" s="291" t="s">
        <v>486</v>
      </c>
      <c r="B26" s="352"/>
      <c r="C26" s="319"/>
      <c r="D26" s="319"/>
      <c r="E26" s="319"/>
      <c r="F26" s="319"/>
      <c r="G26" s="319"/>
      <c r="H26" s="319"/>
      <c r="I26" s="319"/>
      <c r="BQ26" s="1050" t="s">
        <v>256</v>
      </c>
      <c r="BR26" s="1050"/>
      <c r="BS26" s="1050"/>
      <c r="BT26" s="1050"/>
      <c r="BU26" s="1050"/>
      <c r="BV26" s="1050"/>
      <c r="BW26" s="1050"/>
      <c r="BX26" s="1050"/>
      <c r="BY26" s="1050"/>
      <c r="BZ26" s="1050"/>
    </row>
    <row r="27" spans="1:78" ht="15" customHeight="1" x14ac:dyDescent="0.15">
      <c r="A27" s="294" t="s">
        <v>268</v>
      </c>
      <c r="B27" s="353"/>
      <c r="I27" s="307"/>
      <c r="BQ27" s="320"/>
      <c r="BR27" s="320"/>
      <c r="BS27" s="320"/>
      <c r="BT27" s="320"/>
      <c r="BU27" s="320"/>
      <c r="BV27" s="320"/>
      <c r="BW27" s="320"/>
      <c r="BX27" s="320"/>
      <c r="BY27" s="320"/>
      <c r="BZ27" s="320"/>
    </row>
    <row r="28" spans="1:78" ht="4.3499999999999996" customHeight="1" thickBot="1" x14ac:dyDescent="0.2">
      <c r="A28" s="1053"/>
      <c r="B28" s="1053"/>
      <c r="C28" s="1053"/>
      <c r="D28" s="1053"/>
      <c r="E28" s="1053"/>
      <c r="F28" s="1053"/>
      <c r="G28" s="1053"/>
      <c r="H28" s="1053"/>
      <c r="I28" s="1053"/>
      <c r="BQ28" s="1051" t="s">
        <v>254</v>
      </c>
      <c r="BR28" s="1051"/>
      <c r="BS28" s="1051"/>
      <c r="BT28" s="1051"/>
      <c r="BU28" s="1051"/>
      <c r="BV28" s="1051"/>
      <c r="BW28" s="1051"/>
      <c r="BX28" s="1051"/>
      <c r="BY28" s="1051"/>
      <c r="BZ28" s="1051"/>
    </row>
    <row r="29" spans="1:78" ht="15.95" customHeight="1" x14ac:dyDescent="0.15">
      <c r="A29" s="1045" t="s">
        <v>107</v>
      </c>
      <c r="B29" s="790"/>
      <c r="C29" s="790"/>
      <c r="D29" s="790"/>
      <c r="E29" s="791" t="s">
        <v>111</v>
      </c>
      <c r="F29" s="790"/>
      <c r="G29" s="790"/>
      <c r="H29" s="1045" t="s">
        <v>259</v>
      </c>
      <c r="I29" s="312"/>
      <c r="BQ29" s="312" t="s">
        <v>107</v>
      </c>
      <c r="BR29" s="321"/>
      <c r="BS29" s="321"/>
      <c r="BT29" s="321"/>
      <c r="BU29" s="322" t="s">
        <v>111</v>
      </c>
      <c r="BV29" s="321"/>
      <c r="BW29" s="321"/>
      <c r="BY29" s="312" t="s">
        <v>112</v>
      </c>
      <c r="BZ29" s="312"/>
    </row>
    <row r="30" spans="1:78" ht="15.95" customHeight="1" x14ac:dyDescent="0.15">
      <c r="A30" s="1046"/>
      <c r="B30" s="787" t="s">
        <v>260</v>
      </c>
      <c r="C30" s="787" t="s">
        <v>261</v>
      </c>
      <c r="D30" s="787" t="s">
        <v>262</v>
      </c>
      <c r="E30" s="787" t="s">
        <v>263</v>
      </c>
      <c r="F30" s="787" t="s">
        <v>264</v>
      </c>
      <c r="G30" s="787" t="s">
        <v>8</v>
      </c>
      <c r="H30" s="1046"/>
      <c r="I30" s="289" t="s">
        <v>14</v>
      </c>
      <c r="BQ30" s="321"/>
      <c r="BR30" s="290" t="s">
        <v>17</v>
      </c>
      <c r="BS30" s="290" t="s">
        <v>114</v>
      </c>
      <c r="BT30" s="289" t="s">
        <v>12</v>
      </c>
      <c r="BU30" s="290" t="s">
        <v>6</v>
      </c>
      <c r="BV30" s="289" t="s">
        <v>13</v>
      </c>
      <c r="BW30" s="290" t="s">
        <v>8</v>
      </c>
      <c r="BX30" s="290"/>
      <c r="BY30" s="289" t="s">
        <v>113</v>
      </c>
      <c r="BZ30" s="289" t="s">
        <v>14</v>
      </c>
    </row>
    <row r="31" spans="1:78" ht="18" customHeight="1" x14ac:dyDescent="0.15">
      <c r="A31" s="717" t="s">
        <v>52</v>
      </c>
      <c r="B31" s="940">
        <f t="shared" ref="B31:G31" si="2">SUM(B32:B43)</f>
        <v>830462.22</v>
      </c>
      <c r="C31" s="940">
        <f t="shared" si="2"/>
        <v>802829.6</v>
      </c>
      <c r="D31" s="943">
        <f t="shared" si="2"/>
        <v>884.56</v>
      </c>
      <c r="E31" s="940">
        <f t="shared" si="2"/>
        <v>114650.95999999999</v>
      </c>
      <c r="F31" s="943">
        <f t="shared" si="2"/>
        <v>82733.97</v>
      </c>
      <c r="G31" s="943">
        <f t="shared" si="2"/>
        <v>178.94</v>
      </c>
      <c r="H31" s="940">
        <f>SUM(H32:H43)</f>
        <v>192723.53000000003</v>
      </c>
      <c r="I31" s="325">
        <f>SUM(I32:I43)</f>
        <v>152241.59999999998</v>
      </c>
      <c r="K31" s="617"/>
      <c r="BQ31" s="323" t="s">
        <v>52</v>
      </c>
      <c r="BR31" s="325">
        <f t="shared" ref="BR31:BW31" si="3">SUM(BR32:BR43)</f>
        <v>578248</v>
      </c>
      <c r="BS31" s="325">
        <f t="shared" si="3"/>
        <v>380402</v>
      </c>
      <c r="BT31" s="325">
        <f t="shared" si="3"/>
        <v>32068</v>
      </c>
      <c r="BU31" s="325">
        <f t="shared" si="3"/>
        <v>94959.5</v>
      </c>
      <c r="BV31" s="325">
        <f t="shared" si="3"/>
        <v>139885</v>
      </c>
      <c r="BW31" s="325">
        <f t="shared" si="3"/>
        <v>6467</v>
      </c>
      <c r="BX31" s="325"/>
      <c r="BY31" s="325">
        <f>SUM(BY32:BY43)</f>
        <v>374700</v>
      </c>
      <c r="BZ31" s="325">
        <f>SUM(BZ32:BZ43)</f>
        <v>152241.59999999998</v>
      </c>
    </row>
    <row r="32" spans="1:78" ht="18" customHeight="1" x14ac:dyDescent="0.15">
      <c r="A32" s="312" t="s">
        <v>53</v>
      </c>
      <c r="B32" s="941">
        <v>71358.94</v>
      </c>
      <c r="C32" s="941">
        <v>67528.19</v>
      </c>
      <c r="D32" s="944">
        <v>68.36</v>
      </c>
      <c r="E32" s="941">
        <v>7616.44</v>
      </c>
      <c r="F32" s="944">
        <v>6709.76</v>
      </c>
      <c r="G32" s="944">
        <v>10.33</v>
      </c>
      <c r="H32" s="941">
        <v>20507.23</v>
      </c>
      <c r="I32" s="304">
        <v>11459</v>
      </c>
      <c r="K32" s="617"/>
      <c r="BQ32" s="312" t="s">
        <v>75</v>
      </c>
      <c r="BR32" s="304">
        <v>45102</v>
      </c>
      <c r="BS32" s="304">
        <v>30844</v>
      </c>
      <c r="BT32" s="304">
        <v>2229</v>
      </c>
      <c r="BU32" s="304">
        <v>7225</v>
      </c>
      <c r="BV32" s="304">
        <v>10586</v>
      </c>
      <c r="BW32" s="304">
        <v>524</v>
      </c>
      <c r="BX32" s="304"/>
      <c r="BY32" s="304">
        <v>41900</v>
      </c>
      <c r="BZ32" s="304">
        <v>11459</v>
      </c>
    </row>
    <row r="33" spans="1:78" ht="18" customHeight="1" x14ac:dyDescent="0.15">
      <c r="A33" s="312" t="s">
        <v>54</v>
      </c>
      <c r="B33" s="941">
        <v>67622.36</v>
      </c>
      <c r="C33" s="941">
        <v>63976.68</v>
      </c>
      <c r="D33" s="944">
        <v>67.150000000000006</v>
      </c>
      <c r="E33" s="941">
        <v>8576</v>
      </c>
      <c r="F33" s="944">
        <v>6535.42</v>
      </c>
      <c r="G33" s="944">
        <v>11.52</v>
      </c>
      <c r="H33" s="941">
        <v>17481.84</v>
      </c>
      <c r="I33" s="304">
        <v>15954</v>
      </c>
      <c r="K33" s="617"/>
      <c r="BQ33" s="312" t="s">
        <v>76</v>
      </c>
      <c r="BR33" s="304">
        <v>46879</v>
      </c>
      <c r="BS33" s="304">
        <v>29083</v>
      </c>
      <c r="BT33" s="304">
        <v>2347</v>
      </c>
      <c r="BU33" s="304">
        <v>7309</v>
      </c>
      <c r="BV33" s="304">
        <v>11169</v>
      </c>
      <c r="BW33" s="304">
        <v>568</v>
      </c>
      <c r="BX33" s="304"/>
      <c r="BY33" s="304">
        <v>35300</v>
      </c>
      <c r="BZ33" s="304">
        <v>15954</v>
      </c>
    </row>
    <row r="34" spans="1:78" ht="18" customHeight="1" x14ac:dyDescent="0.15">
      <c r="A34" s="312" t="s">
        <v>55</v>
      </c>
      <c r="B34" s="941">
        <v>68135.31</v>
      </c>
      <c r="C34" s="941">
        <v>64690.22</v>
      </c>
      <c r="D34" s="944">
        <v>60.68</v>
      </c>
      <c r="E34" s="941">
        <v>9695.2999999999993</v>
      </c>
      <c r="F34" s="944">
        <v>7133.49</v>
      </c>
      <c r="G34" s="944">
        <v>6.31</v>
      </c>
      <c r="H34" s="941">
        <v>18312.41</v>
      </c>
      <c r="I34" s="304">
        <v>12217</v>
      </c>
      <c r="K34" s="617"/>
      <c r="BQ34" s="312" t="s">
        <v>77</v>
      </c>
      <c r="BR34" s="304">
        <v>48278</v>
      </c>
      <c r="BS34" s="304">
        <v>28603</v>
      </c>
      <c r="BT34" s="304">
        <v>2513</v>
      </c>
      <c r="BU34" s="304">
        <v>7501</v>
      </c>
      <c r="BV34" s="304">
        <v>11410</v>
      </c>
      <c r="BW34" s="304">
        <v>572</v>
      </c>
      <c r="BX34" s="304"/>
      <c r="BY34" s="304">
        <v>32500</v>
      </c>
      <c r="BZ34" s="304">
        <v>12217</v>
      </c>
    </row>
    <row r="35" spans="1:78" ht="18" customHeight="1" x14ac:dyDescent="0.15">
      <c r="A35" s="312" t="s">
        <v>56</v>
      </c>
      <c r="B35" s="941">
        <v>67588.98</v>
      </c>
      <c r="C35" s="941">
        <v>65566.98</v>
      </c>
      <c r="D35" s="944">
        <v>73.39</v>
      </c>
      <c r="E35" s="941">
        <v>9983.7199999999993</v>
      </c>
      <c r="F35" s="944">
        <v>6885.31</v>
      </c>
      <c r="G35" s="944">
        <v>17.22</v>
      </c>
      <c r="H35" s="941">
        <v>14967.05</v>
      </c>
      <c r="I35" s="304">
        <v>12738</v>
      </c>
      <c r="K35" s="617"/>
      <c r="BQ35" s="312" t="s">
        <v>78</v>
      </c>
      <c r="BR35" s="304">
        <v>47609</v>
      </c>
      <c r="BS35" s="304">
        <v>27196</v>
      </c>
      <c r="BT35" s="304">
        <v>2914</v>
      </c>
      <c r="BU35" s="304">
        <v>7592</v>
      </c>
      <c r="BV35" s="304">
        <v>11593</v>
      </c>
      <c r="BW35" s="304">
        <v>576</v>
      </c>
      <c r="BX35" s="304"/>
      <c r="BY35" s="304">
        <v>30600</v>
      </c>
      <c r="BZ35" s="304">
        <v>12738</v>
      </c>
    </row>
    <row r="36" spans="1:78" ht="18" customHeight="1" x14ac:dyDescent="0.15">
      <c r="A36" s="312" t="s">
        <v>57</v>
      </c>
      <c r="B36" s="941">
        <v>69705.850000000006</v>
      </c>
      <c r="C36" s="941">
        <v>68524.710000000006</v>
      </c>
      <c r="D36" s="944">
        <v>70.959999999999994</v>
      </c>
      <c r="E36" s="941">
        <v>10589.01</v>
      </c>
      <c r="F36" s="944">
        <v>7008.93</v>
      </c>
      <c r="G36" s="944">
        <v>16.18</v>
      </c>
      <c r="H36" s="941">
        <v>14968.95</v>
      </c>
      <c r="I36" s="304">
        <v>12579</v>
      </c>
      <c r="K36" s="617"/>
      <c r="BQ36" s="312" t="s">
        <v>79</v>
      </c>
      <c r="BR36" s="304">
        <v>46240</v>
      </c>
      <c r="BS36" s="304">
        <v>31239</v>
      </c>
      <c r="BT36" s="304">
        <v>3018</v>
      </c>
      <c r="BU36" s="304">
        <v>7816</v>
      </c>
      <c r="BV36" s="304">
        <v>12063</v>
      </c>
      <c r="BW36" s="304">
        <v>565</v>
      </c>
      <c r="BX36" s="304"/>
      <c r="BY36" s="304">
        <v>29100</v>
      </c>
      <c r="BZ36" s="304">
        <v>12579</v>
      </c>
    </row>
    <row r="37" spans="1:78" ht="18" customHeight="1" x14ac:dyDescent="0.15">
      <c r="A37" s="312" t="s">
        <v>58</v>
      </c>
      <c r="B37" s="941">
        <v>65216.98</v>
      </c>
      <c r="C37" s="941">
        <v>63532.77</v>
      </c>
      <c r="D37" s="944">
        <v>82.99</v>
      </c>
      <c r="E37" s="941">
        <v>9330.19</v>
      </c>
      <c r="F37" s="944">
        <v>5811.51</v>
      </c>
      <c r="G37" s="944">
        <v>20.9</v>
      </c>
      <c r="H37" s="941">
        <v>13497.4</v>
      </c>
      <c r="I37" s="304">
        <v>12545</v>
      </c>
      <c r="K37" s="617"/>
      <c r="BQ37" s="312" t="s">
        <v>80</v>
      </c>
      <c r="BR37" s="304">
        <v>47405</v>
      </c>
      <c r="BS37" s="304">
        <v>29856</v>
      </c>
      <c r="BT37" s="304">
        <v>3328</v>
      </c>
      <c r="BU37" s="304">
        <v>8014</v>
      </c>
      <c r="BV37" s="304">
        <v>12094</v>
      </c>
      <c r="BW37" s="304">
        <v>548</v>
      </c>
      <c r="BX37" s="304"/>
      <c r="BY37" s="304">
        <v>25900</v>
      </c>
      <c r="BZ37" s="304">
        <v>12545</v>
      </c>
    </row>
    <row r="38" spans="1:78" ht="18" customHeight="1" x14ac:dyDescent="0.15">
      <c r="A38" s="312" t="s">
        <v>59</v>
      </c>
      <c r="B38" s="941">
        <v>67532.009999999995</v>
      </c>
      <c r="C38" s="941">
        <v>65557.87</v>
      </c>
      <c r="D38" s="944">
        <v>85.63</v>
      </c>
      <c r="E38" s="941">
        <v>11203.94</v>
      </c>
      <c r="F38" s="944">
        <v>6987.66</v>
      </c>
      <c r="G38" s="944">
        <v>16.8</v>
      </c>
      <c r="H38" s="941">
        <v>17430.45</v>
      </c>
      <c r="I38" s="304">
        <v>12467</v>
      </c>
      <c r="K38" s="617"/>
      <c r="BQ38" s="312" t="s">
        <v>81</v>
      </c>
      <c r="BR38" s="304">
        <v>48535</v>
      </c>
      <c r="BS38" s="304">
        <v>31568</v>
      </c>
      <c r="BT38" s="304">
        <v>3287</v>
      </c>
      <c r="BU38" s="304">
        <v>8529</v>
      </c>
      <c r="BV38" s="304">
        <v>12033</v>
      </c>
      <c r="BW38" s="304">
        <v>517.5</v>
      </c>
      <c r="BX38" s="304"/>
      <c r="BY38" s="304">
        <v>30900</v>
      </c>
      <c r="BZ38" s="304">
        <v>12467</v>
      </c>
    </row>
    <row r="39" spans="1:78" ht="18" customHeight="1" x14ac:dyDescent="0.15">
      <c r="A39" s="312" t="s">
        <v>60</v>
      </c>
      <c r="B39" s="941">
        <v>65145.69</v>
      </c>
      <c r="C39" s="941">
        <v>63725.34</v>
      </c>
      <c r="D39" s="944">
        <v>82.54</v>
      </c>
      <c r="E39" s="941">
        <v>9940.91</v>
      </c>
      <c r="F39" s="944">
        <v>7849.62</v>
      </c>
      <c r="G39" s="944">
        <v>17.11</v>
      </c>
      <c r="H39" s="941">
        <v>14128.82</v>
      </c>
      <c r="I39" s="304">
        <v>12871</v>
      </c>
      <c r="K39" s="617"/>
      <c r="BQ39" s="312" t="s">
        <v>82</v>
      </c>
      <c r="BR39" s="304">
        <v>49440</v>
      </c>
      <c r="BS39" s="304">
        <v>32897</v>
      </c>
      <c r="BT39" s="304">
        <v>2908</v>
      </c>
      <c r="BU39" s="304">
        <v>8113</v>
      </c>
      <c r="BV39" s="304">
        <v>12051</v>
      </c>
      <c r="BW39" s="304">
        <v>513.5</v>
      </c>
      <c r="BX39" s="304"/>
      <c r="BY39" s="304">
        <v>25900</v>
      </c>
      <c r="BZ39" s="304">
        <v>12871</v>
      </c>
    </row>
    <row r="40" spans="1:78" ht="18" customHeight="1" x14ac:dyDescent="0.15">
      <c r="A40" s="312" t="s">
        <v>61</v>
      </c>
      <c r="B40" s="941">
        <v>67274.28</v>
      </c>
      <c r="C40" s="941">
        <v>65677.61</v>
      </c>
      <c r="D40" s="944">
        <v>80.33</v>
      </c>
      <c r="E40" s="941">
        <v>9703.09</v>
      </c>
      <c r="F40" s="944">
        <v>7144.22</v>
      </c>
      <c r="G40" s="944">
        <v>15.1</v>
      </c>
      <c r="H40" s="941">
        <v>12088.45</v>
      </c>
      <c r="I40" s="304">
        <v>12209.4</v>
      </c>
      <c r="K40" s="617"/>
      <c r="BQ40" s="312" t="s">
        <v>83</v>
      </c>
      <c r="BR40" s="304">
        <v>47468</v>
      </c>
      <c r="BS40" s="304">
        <v>34714</v>
      </c>
      <c r="BT40" s="304">
        <v>2681</v>
      </c>
      <c r="BU40" s="304">
        <v>7897</v>
      </c>
      <c r="BV40" s="304">
        <v>11479</v>
      </c>
      <c r="BW40" s="304">
        <v>500.5</v>
      </c>
      <c r="BX40" s="304"/>
      <c r="BY40" s="304">
        <v>25000</v>
      </c>
      <c r="BZ40" s="304">
        <v>12209.4</v>
      </c>
    </row>
    <row r="41" spans="1:78" ht="18" customHeight="1" x14ac:dyDescent="0.15">
      <c r="A41" s="312" t="s">
        <v>62</v>
      </c>
      <c r="B41" s="941">
        <v>72635.64</v>
      </c>
      <c r="C41" s="941">
        <v>70691.22</v>
      </c>
      <c r="D41" s="944">
        <v>71.069999999999993</v>
      </c>
      <c r="E41" s="941">
        <v>9333.9599999999991</v>
      </c>
      <c r="F41" s="944">
        <v>6878.75</v>
      </c>
      <c r="G41" s="944">
        <v>16.59</v>
      </c>
      <c r="H41" s="941">
        <v>15254.37</v>
      </c>
      <c r="I41" s="304">
        <v>12396.4</v>
      </c>
      <c r="K41" s="617"/>
      <c r="BQ41" s="312" t="s">
        <v>84</v>
      </c>
      <c r="BR41" s="304">
        <v>48550</v>
      </c>
      <c r="BS41" s="304">
        <v>34277</v>
      </c>
      <c r="BT41" s="304">
        <v>2349</v>
      </c>
      <c r="BU41" s="304">
        <v>7983</v>
      </c>
      <c r="BV41" s="304">
        <v>11607</v>
      </c>
      <c r="BW41" s="304">
        <v>498.5</v>
      </c>
      <c r="BX41" s="304"/>
      <c r="BY41" s="304">
        <v>27200</v>
      </c>
      <c r="BZ41" s="304">
        <v>12396.4</v>
      </c>
    </row>
    <row r="42" spans="1:78" ht="18" customHeight="1" x14ac:dyDescent="0.15">
      <c r="A42" s="312" t="s">
        <v>63</v>
      </c>
      <c r="B42" s="941">
        <v>73622.94</v>
      </c>
      <c r="C42" s="941">
        <v>71229.62</v>
      </c>
      <c r="D42" s="944">
        <v>75.739999999999995</v>
      </c>
      <c r="E42" s="941">
        <v>9158.4</v>
      </c>
      <c r="F42" s="944">
        <v>6835.98</v>
      </c>
      <c r="G42" s="944">
        <v>17.21</v>
      </c>
      <c r="H42" s="941">
        <v>16656.11</v>
      </c>
      <c r="I42" s="304">
        <v>12726.4</v>
      </c>
      <c r="K42" s="617"/>
      <c r="BQ42" s="312" t="s">
        <v>85</v>
      </c>
      <c r="BR42" s="304">
        <v>47516.5</v>
      </c>
      <c r="BS42" s="304">
        <v>32600</v>
      </c>
      <c r="BT42" s="304">
        <v>2222.5</v>
      </c>
      <c r="BU42" s="304">
        <v>8324.5</v>
      </c>
      <c r="BV42" s="304">
        <v>11978</v>
      </c>
      <c r="BW42" s="304">
        <v>529.5</v>
      </c>
      <c r="BX42" s="304"/>
      <c r="BY42" s="304">
        <v>31100</v>
      </c>
      <c r="BZ42" s="304">
        <v>12726.4</v>
      </c>
    </row>
    <row r="43" spans="1:78" ht="18" customHeight="1" thickBot="1" x14ac:dyDescent="0.2">
      <c r="A43" s="326" t="s">
        <v>64</v>
      </c>
      <c r="B43" s="942">
        <v>74623.240000000005</v>
      </c>
      <c r="C43" s="942">
        <v>72128.39</v>
      </c>
      <c r="D43" s="945">
        <v>65.72</v>
      </c>
      <c r="E43" s="942">
        <v>9520</v>
      </c>
      <c r="F43" s="945">
        <v>6953.32</v>
      </c>
      <c r="G43" s="945">
        <v>13.67</v>
      </c>
      <c r="H43" s="942">
        <v>17430.45</v>
      </c>
      <c r="I43" s="327">
        <v>12079.4</v>
      </c>
      <c r="K43" s="617"/>
      <c r="BQ43" s="326" t="s">
        <v>86</v>
      </c>
      <c r="BR43" s="327">
        <v>55225.5</v>
      </c>
      <c r="BS43" s="327">
        <v>37525</v>
      </c>
      <c r="BT43" s="327">
        <v>2271.5</v>
      </c>
      <c r="BU43" s="327">
        <v>8656</v>
      </c>
      <c r="BV43" s="327">
        <v>11822</v>
      </c>
      <c r="BW43" s="327">
        <v>554.5</v>
      </c>
      <c r="BX43" s="327"/>
      <c r="BY43" s="327">
        <v>39300</v>
      </c>
      <c r="BZ43" s="327">
        <v>12079.4</v>
      </c>
    </row>
    <row r="44" spans="1:78" ht="9" customHeight="1" x14ac:dyDescent="0.15">
      <c r="A44" s="527" t="s">
        <v>326</v>
      </c>
      <c r="B44" s="528"/>
      <c r="C44" s="529" t="s">
        <v>328</v>
      </c>
      <c r="D44" s="528"/>
      <c r="F44" s="350"/>
      <c r="G44" s="300"/>
      <c r="H44" s="350"/>
      <c r="I44" s="350"/>
      <c r="J44" s="301"/>
      <c r="BQ44" s="312"/>
      <c r="BR44" s="304"/>
      <c r="BS44" s="304"/>
      <c r="BT44" s="304"/>
      <c r="BU44" s="304"/>
      <c r="BV44" s="304"/>
      <c r="BW44" s="304"/>
      <c r="BX44" s="304"/>
      <c r="BY44" s="304"/>
      <c r="BZ44" s="304"/>
    </row>
    <row r="45" spans="1:78" ht="9" customHeight="1" x14ac:dyDescent="0.15">
      <c r="A45" s="517" t="s">
        <v>321</v>
      </c>
      <c r="B45" s="512"/>
      <c r="C45" s="530"/>
      <c r="D45" s="530"/>
      <c r="E45" s="530"/>
      <c r="F45" s="301"/>
      <c r="G45" s="301"/>
      <c r="H45" s="351"/>
      <c r="I45" s="301"/>
      <c r="J45" s="301"/>
      <c r="BQ45" s="303"/>
      <c r="BY45" s="314"/>
    </row>
    <row r="46" spans="1:78" ht="9" customHeight="1" x14ac:dyDescent="0.15">
      <c r="A46" s="470" t="s">
        <v>320</v>
      </c>
      <c r="B46" s="512"/>
      <c r="C46" s="530"/>
      <c r="D46" s="530"/>
      <c r="E46" s="530"/>
      <c r="F46" s="301"/>
      <c r="G46" s="301"/>
      <c r="H46" s="351"/>
      <c r="I46" s="301"/>
      <c r="J46" s="301"/>
      <c r="BY46" s="314"/>
    </row>
    <row r="47" spans="1:78" ht="15" customHeight="1" x14ac:dyDescent="0.15">
      <c r="A47" s="283"/>
      <c r="H47" s="314"/>
      <c r="BY47" s="314"/>
    </row>
    <row r="48" spans="1:78" ht="15" customHeight="1" x14ac:dyDescent="0.15">
      <c r="A48" s="285"/>
    </row>
  </sheetData>
  <mergeCells count="10">
    <mergeCell ref="A29:A30"/>
    <mergeCell ref="H29:H30"/>
    <mergeCell ref="A28:I28"/>
    <mergeCell ref="BQ28:BZ28"/>
    <mergeCell ref="BQ3:BZ3"/>
    <mergeCell ref="A5:I5"/>
    <mergeCell ref="BQ5:BZ5"/>
    <mergeCell ref="BQ26:BZ26"/>
    <mergeCell ref="A6:A7"/>
    <mergeCell ref="H6:H7"/>
  </mergeCells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  <rowBreaks count="1" manualBreakCount="1">
    <brk id="25" max="9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syncVertical="1" syncRef="A19" transitionEvaluation="1" codeName="Hoja98">
    <tabColor theme="9" tint="0.59999389629810485"/>
  </sheetPr>
  <dimension ref="A3:O60"/>
  <sheetViews>
    <sheetView showGridLines="0" topLeftCell="A19" zoomScaleNormal="100" workbookViewId="0">
      <selection activeCell="P7" sqref="P7"/>
    </sheetView>
  </sheetViews>
  <sheetFormatPr baseColWidth="10" defaultColWidth="8.375" defaultRowHeight="15" customHeight="1" x14ac:dyDescent="0.15"/>
  <cols>
    <col min="1" max="1" width="5.75" style="329" customWidth="1"/>
    <col min="2" max="2" width="7.75" style="329" customWidth="1"/>
    <col min="3" max="3" width="10" style="329" customWidth="1"/>
    <col min="4" max="4" width="1.5" style="329" customWidth="1"/>
    <col min="5" max="5" width="10.5" style="329" customWidth="1"/>
    <col min="6" max="8" width="10.125" style="329" customWidth="1"/>
    <col min="9" max="9" width="1.875" style="329" customWidth="1"/>
    <col min="10" max="10" width="9.125" style="329" customWidth="1"/>
    <col min="11" max="14" width="10.125" style="329" customWidth="1"/>
    <col min="15" max="15" width="10.25" style="329" customWidth="1"/>
    <col min="16" max="231" width="8.375" style="329"/>
    <col min="232" max="232" width="8.25" style="329" customWidth="1"/>
    <col min="233" max="233" width="9.25" style="329" customWidth="1"/>
    <col min="234" max="234" width="8.375" style="329"/>
    <col min="235" max="235" width="2" style="329" customWidth="1"/>
    <col min="236" max="236" width="6.75" style="329" customWidth="1"/>
    <col min="237" max="237" width="9.375" style="329" customWidth="1"/>
    <col min="238" max="238" width="8.25" style="329" customWidth="1"/>
    <col min="239" max="239" width="8" style="329" customWidth="1"/>
    <col min="240" max="240" width="9" style="329" customWidth="1"/>
    <col min="241" max="241" width="8.75" style="329" customWidth="1"/>
    <col min="242" max="487" width="8.375" style="329"/>
    <col min="488" max="488" width="8.25" style="329" customWidth="1"/>
    <col min="489" max="489" width="9.25" style="329" customWidth="1"/>
    <col min="490" max="490" width="8.375" style="329"/>
    <col min="491" max="491" width="2" style="329" customWidth="1"/>
    <col min="492" max="492" width="6.75" style="329" customWidth="1"/>
    <col min="493" max="493" width="9.375" style="329" customWidth="1"/>
    <col min="494" max="494" width="8.25" style="329" customWidth="1"/>
    <col min="495" max="495" width="8" style="329" customWidth="1"/>
    <col min="496" max="496" width="9" style="329" customWidth="1"/>
    <col min="497" max="497" width="8.75" style="329" customWidth="1"/>
    <col min="498" max="743" width="8.375" style="329"/>
    <col min="744" max="744" width="8.25" style="329" customWidth="1"/>
    <col min="745" max="745" width="9.25" style="329" customWidth="1"/>
    <col min="746" max="746" width="8.375" style="329"/>
    <col min="747" max="747" width="2" style="329" customWidth="1"/>
    <col min="748" max="748" width="6.75" style="329" customWidth="1"/>
    <col min="749" max="749" width="9.375" style="329" customWidth="1"/>
    <col min="750" max="750" width="8.25" style="329" customWidth="1"/>
    <col min="751" max="751" width="8" style="329" customWidth="1"/>
    <col min="752" max="752" width="9" style="329" customWidth="1"/>
    <col min="753" max="753" width="8.75" style="329" customWidth="1"/>
    <col min="754" max="999" width="8.375" style="329"/>
    <col min="1000" max="1000" width="8.25" style="329" customWidth="1"/>
    <col min="1001" max="1001" width="9.25" style="329" customWidth="1"/>
    <col min="1002" max="1002" width="8.375" style="329"/>
    <col min="1003" max="1003" width="2" style="329" customWidth="1"/>
    <col min="1004" max="1004" width="6.75" style="329" customWidth="1"/>
    <col min="1005" max="1005" width="9.375" style="329" customWidth="1"/>
    <col min="1006" max="1006" width="8.25" style="329" customWidth="1"/>
    <col min="1007" max="1007" width="8" style="329" customWidth="1"/>
    <col min="1008" max="1008" width="9" style="329" customWidth="1"/>
    <col min="1009" max="1009" width="8.75" style="329" customWidth="1"/>
    <col min="1010" max="1255" width="8.375" style="329"/>
    <col min="1256" max="1256" width="8.25" style="329" customWidth="1"/>
    <col min="1257" max="1257" width="9.25" style="329" customWidth="1"/>
    <col min="1258" max="1258" width="8.375" style="329"/>
    <col min="1259" max="1259" width="2" style="329" customWidth="1"/>
    <col min="1260" max="1260" width="6.75" style="329" customWidth="1"/>
    <col min="1261" max="1261" width="9.375" style="329" customWidth="1"/>
    <col min="1262" max="1262" width="8.25" style="329" customWidth="1"/>
    <col min="1263" max="1263" width="8" style="329" customWidth="1"/>
    <col min="1264" max="1264" width="9" style="329" customWidth="1"/>
    <col min="1265" max="1265" width="8.75" style="329" customWidth="1"/>
    <col min="1266" max="1511" width="8.375" style="329"/>
    <col min="1512" max="1512" width="8.25" style="329" customWidth="1"/>
    <col min="1513" max="1513" width="9.25" style="329" customWidth="1"/>
    <col min="1514" max="1514" width="8.375" style="329"/>
    <col min="1515" max="1515" width="2" style="329" customWidth="1"/>
    <col min="1516" max="1516" width="6.75" style="329" customWidth="1"/>
    <col min="1517" max="1517" width="9.375" style="329" customWidth="1"/>
    <col min="1518" max="1518" width="8.25" style="329" customWidth="1"/>
    <col min="1519" max="1519" width="8" style="329" customWidth="1"/>
    <col min="1520" max="1520" width="9" style="329" customWidth="1"/>
    <col min="1521" max="1521" width="8.75" style="329" customWidth="1"/>
    <col min="1522" max="1767" width="8.375" style="329"/>
    <col min="1768" max="1768" width="8.25" style="329" customWidth="1"/>
    <col min="1769" max="1769" width="9.25" style="329" customWidth="1"/>
    <col min="1770" max="1770" width="8.375" style="329"/>
    <col min="1771" max="1771" width="2" style="329" customWidth="1"/>
    <col min="1772" max="1772" width="6.75" style="329" customWidth="1"/>
    <col min="1773" max="1773" width="9.375" style="329" customWidth="1"/>
    <col min="1774" max="1774" width="8.25" style="329" customWidth="1"/>
    <col min="1775" max="1775" width="8" style="329" customWidth="1"/>
    <col min="1776" max="1776" width="9" style="329" customWidth="1"/>
    <col min="1777" max="1777" width="8.75" style="329" customWidth="1"/>
    <col min="1778" max="2023" width="8.375" style="329"/>
    <col min="2024" max="2024" width="8.25" style="329" customWidth="1"/>
    <col min="2025" max="2025" width="9.25" style="329" customWidth="1"/>
    <col min="2026" max="2026" width="8.375" style="329"/>
    <col min="2027" max="2027" width="2" style="329" customWidth="1"/>
    <col min="2028" max="2028" width="6.75" style="329" customWidth="1"/>
    <col min="2029" max="2029" width="9.375" style="329" customWidth="1"/>
    <col min="2030" max="2030" width="8.25" style="329" customWidth="1"/>
    <col min="2031" max="2031" width="8" style="329" customWidth="1"/>
    <col min="2032" max="2032" width="9" style="329" customWidth="1"/>
    <col min="2033" max="2033" width="8.75" style="329" customWidth="1"/>
    <col min="2034" max="2279" width="8.375" style="329"/>
    <col min="2280" max="2280" width="8.25" style="329" customWidth="1"/>
    <col min="2281" max="2281" width="9.25" style="329" customWidth="1"/>
    <col min="2282" max="2282" width="8.375" style="329"/>
    <col min="2283" max="2283" width="2" style="329" customWidth="1"/>
    <col min="2284" max="2284" width="6.75" style="329" customWidth="1"/>
    <col min="2285" max="2285" width="9.375" style="329" customWidth="1"/>
    <col min="2286" max="2286" width="8.25" style="329" customWidth="1"/>
    <col min="2287" max="2287" width="8" style="329" customWidth="1"/>
    <col min="2288" max="2288" width="9" style="329" customWidth="1"/>
    <col min="2289" max="2289" width="8.75" style="329" customWidth="1"/>
    <col min="2290" max="2535" width="8.375" style="329"/>
    <col min="2536" max="2536" width="8.25" style="329" customWidth="1"/>
    <col min="2537" max="2537" width="9.25" style="329" customWidth="1"/>
    <col min="2538" max="2538" width="8.375" style="329"/>
    <col min="2539" max="2539" width="2" style="329" customWidth="1"/>
    <col min="2540" max="2540" width="6.75" style="329" customWidth="1"/>
    <col min="2541" max="2541" width="9.375" style="329" customWidth="1"/>
    <col min="2542" max="2542" width="8.25" style="329" customWidth="1"/>
    <col min="2543" max="2543" width="8" style="329" customWidth="1"/>
    <col min="2544" max="2544" width="9" style="329" customWidth="1"/>
    <col min="2545" max="2545" width="8.75" style="329" customWidth="1"/>
    <col min="2546" max="2791" width="8.375" style="329"/>
    <col min="2792" max="2792" width="8.25" style="329" customWidth="1"/>
    <col min="2793" max="2793" width="9.25" style="329" customWidth="1"/>
    <col min="2794" max="2794" width="8.375" style="329"/>
    <col min="2795" max="2795" width="2" style="329" customWidth="1"/>
    <col min="2796" max="2796" width="6.75" style="329" customWidth="1"/>
    <col min="2797" max="2797" width="9.375" style="329" customWidth="1"/>
    <col min="2798" max="2798" width="8.25" style="329" customWidth="1"/>
    <col min="2799" max="2799" width="8" style="329" customWidth="1"/>
    <col min="2800" max="2800" width="9" style="329" customWidth="1"/>
    <col min="2801" max="2801" width="8.75" style="329" customWidth="1"/>
    <col min="2802" max="3047" width="8.375" style="329"/>
    <col min="3048" max="3048" width="8.25" style="329" customWidth="1"/>
    <col min="3049" max="3049" width="9.25" style="329" customWidth="1"/>
    <col min="3050" max="3050" width="8.375" style="329"/>
    <col min="3051" max="3051" width="2" style="329" customWidth="1"/>
    <col min="3052" max="3052" width="6.75" style="329" customWidth="1"/>
    <col min="3053" max="3053" width="9.375" style="329" customWidth="1"/>
    <col min="3054" max="3054" width="8.25" style="329" customWidth="1"/>
    <col min="3055" max="3055" width="8" style="329" customWidth="1"/>
    <col min="3056" max="3056" width="9" style="329" customWidth="1"/>
    <col min="3057" max="3057" width="8.75" style="329" customWidth="1"/>
    <col min="3058" max="3303" width="8.375" style="329"/>
    <col min="3304" max="3304" width="8.25" style="329" customWidth="1"/>
    <col min="3305" max="3305" width="9.25" style="329" customWidth="1"/>
    <col min="3306" max="3306" width="8.375" style="329"/>
    <col min="3307" max="3307" width="2" style="329" customWidth="1"/>
    <col min="3308" max="3308" width="6.75" style="329" customWidth="1"/>
    <col min="3309" max="3309" width="9.375" style="329" customWidth="1"/>
    <col min="3310" max="3310" width="8.25" style="329" customWidth="1"/>
    <col min="3311" max="3311" width="8" style="329" customWidth="1"/>
    <col min="3312" max="3312" width="9" style="329" customWidth="1"/>
    <col min="3313" max="3313" width="8.75" style="329" customWidth="1"/>
    <col min="3314" max="3559" width="8.375" style="329"/>
    <col min="3560" max="3560" width="8.25" style="329" customWidth="1"/>
    <col min="3561" max="3561" width="9.25" style="329" customWidth="1"/>
    <col min="3562" max="3562" width="8.375" style="329"/>
    <col min="3563" max="3563" width="2" style="329" customWidth="1"/>
    <col min="3564" max="3564" width="6.75" style="329" customWidth="1"/>
    <col min="3565" max="3565" width="9.375" style="329" customWidth="1"/>
    <col min="3566" max="3566" width="8.25" style="329" customWidth="1"/>
    <col min="3567" max="3567" width="8" style="329" customWidth="1"/>
    <col min="3568" max="3568" width="9" style="329" customWidth="1"/>
    <col min="3569" max="3569" width="8.75" style="329" customWidth="1"/>
    <col min="3570" max="3815" width="8.375" style="329"/>
    <col min="3816" max="3816" width="8.25" style="329" customWidth="1"/>
    <col min="3817" max="3817" width="9.25" style="329" customWidth="1"/>
    <col min="3818" max="3818" width="8.375" style="329"/>
    <col min="3819" max="3819" width="2" style="329" customWidth="1"/>
    <col min="3820" max="3820" width="6.75" style="329" customWidth="1"/>
    <col min="3821" max="3821" width="9.375" style="329" customWidth="1"/>
    <col min="3822" max="3822" width="8.25" style="329" customWidth="1"/>
    <col min="3823" max="3823" width="8" style="329" customWidth="1"/>
    <col min="3824" max="3824" width="9" style="329" customWidth="1"/>
    <col min="3825" max="3825" width="8.75" style="329" customWidth="1"/>
    <col min="3826" max="4071" width="8.375" style="329"/>
    <col min="4072" max="4072" width="8.25" style="329" customWidth="1"/>
    <col min="4073" max="4073" width="9.25" style="329" customWidth="1"/>
    <col min="4074" max="4074" width="8.375" style="329"/>
    <col min="4075" max="4075" width="2" style="329" customWidth="1"/>
    <col min="4076" max="4076" width="6.75" style="329" customWidth="1"/>
    <col min="4077" max="4077" width="9.375" style="329" customWidth="1"/>
    <col min="4078" max="4078" width="8.25" style="329" customWidth="1"/>
    <col min="4079" max="4079" width="8" style="329" customWidth="1"/>
    <col min="4080" max="4080" width="9" style="329" customWidth="1"/>
    <col min="4081" max="4081" width="8.75" style="329" customWidth="1"/>
    <col min="4082" max="4327" width="8.375" style="329"/>
    <col min="4328" max="4328" width="8.25" style="329" customWidth="1"/>
    <col min="4329" max="4329" width="9.25" style="329" customWidth="1"/>
    <col min="4330" max="4330" width="8.375" style="329"/>
    <col min="4331" max="4331" width="2" style="329" customWidth="1"/>
    <col min="4332" max="4332" width="6.75" style="329" customWidth="1"/>
    <col min="4333" max="4333" width="9.375" style="329" customWidth="1"/>
    <col min="4334" max="4334" width="8.25" style="329" customWidth="1"/>
    <col min="4335" max="4335" width="8" style="329" customWidth="1"/>
    <col min="4336" max="4336" width="9" style="329" customWidth="1"/>
    <col min="4337" max="4337" width="8.75" style="329" customWidth="1"/>
    <col min="4338" max="4583" width="8.375" style="329"/>
    <col min="4584" max="4584" width="8.25" style="329" customWidth="1"/>
    <col min="4585" max="4585" width="9.25" style="329" customWidth="1"/>
    <col min="4586" max="4586" width="8.375" style="329"/>
    <col min="4587" max="4587" width="2" style="329" customWidth="1"/>
    <col min="4588" max="4588" width="6.75" style="329" customWidth="1"/>
    <col min="4589" max="4589" width="9.375" style="329" customWidth="1"/>
    <col min="4590" max="4590" width="8.25" style="329" customWidth="1"/>
    <col min="4591" max="4591" width="8" style="329" customWidth="1"/>
    <col min="4592" max="4592" width="9" style="329" customWidth="1"/>
    <col min="4593" max="4593" width="8.75" style="329" customWidth="1"/>
    <col min="4594" max="4839" width="8.375" style="329"/>
    <col min="4840" max="4840" width="8.25" style="329" customWidth="1"/>
    <col min="4841" max="4841" width="9.25" style="329" customWidth="1"/>
    <col min="4842" max="4842" width="8.375" style="329"/>
    <col min="4843" max="4843" width="2" style="329" customWidth="1"/>
    <col min="4844" max="4844" width="6.75" style="329" customWidth="1"/>
    <col min="4845" max="4845" width="9.375" style="329" customWidth="1"/>
    <col min="4846" max="4846" width="8.25" style="329" customWidth="1"/>
    <col min="4847" max="4847" width="8" style="329" customWidth="1"/>
    <col min="4848" max="4848" width="9" style="329" customWidth="1"/>
    <col min="4849" max="4849" width="8.75" style="329" customWidth="1"/>
    <col min="4850" max="5095" width="8.375" style="329"/>
    <col min="5096" max="5096" width="8.25" style="329" customWidth="1"/>
    <col min="5097" max="5097" width="9.25" style="329" customWidth="1"/>
    <col min="5098" max="5098" width="8.375" style="329"/>
    <col min="5099" max="5099" width="2" style="329" customWidth="1"/>
    <col min="5100" max="5100" width="6.75" style="329" customWidth="1"/>
    <col min="5101" max="5101" width="9.375" style="329" customWidth="1"/>
    <col min="5102" max="5102" width="8.25" style="329" customWidth="1"/>
    <col min="5103" max="5103" width="8" style="329" customWidth="1"/>
    <col min="5104" max="5104" width="9" style="329" customWidth="1"/>
    <col min="5105" max="5105" width="8.75" style="329" customWidth="1"/>
    <col min="5106" max="5351" width="8.375" style="329"/>
    <col min="5352" max="5352" width="8.25" style="329" customWidth="1"/>
    <col min="5353" max="5353" width="9.25" style="329" customWidth="1"/>
    <col min="5354" max="5354" width="8.375" style="329"/>
    <col min="5355" max="5355" width="2" style="329" customWidth="1"/>
    <col min="5356" max="5356" width="6.75" style="329" customWidth="1"/>
    <col min="5357" max="5357" width="9.375" style="329" customWidth="1"/>
    <col min="5358" max="5358" width="8.25" style="329" customWidth="1"/>
    <col min="5359" max="5359" width="8" style="329" customWidth="1"/>
    <col min="5360" max="5360" width="9" style="329" customWidth="1"/>
    <col min="5361" max="5361" width="8.75" style="329" customWidth="1"/>
    <col min="5362" max="5607" width="8.375" style="329"/>
    <col min="5608" max="5608" width="8.25" style="329" customWidth="1"/>
    <col min="5609" max="5609" width="9.25" style="329" customWidth="1"/>
    <col min="5610" max="5610" width="8.375" style="329"/>
    <col min="5611" max="5611" width="2" style="329" customWidth="1"/>
    <col min="5612" max="5612" width="6.75" style="329" customWidth="1"/>
    <col min="5613" max="5613" width="9.375" style="329" customWidth="1"/>
    <col min="5614" max="5614" width="8.25" style="329" customWidth="1"/>
    <col min="5615" max="5615" width="8" style="329" customWidth="1"/>
    <col min="5616" max="5616" width="9" style="329" customWidth="1"/>
    <col min="5617" max="5617" width="8.75" style="329" customWidth="1"/>
    <col min="5618" max="5863" width="8.375" style="329"/>
    <col min="5864" max="5864" width="8.25" style="329" customWidth="1"/>
    <col min="5865" max="5865" width="9.25" style="329" customWidth="1"/>
    <col min="5866" max="5866" width="8.375" style="329"/>
    <col min="5867" max="5867" width="2" style="329" customWidth="1"/>
    <col min="5868" max="5868" width="6.75" style="329" customWidth="1"/>
    <col min="5869" max="5869" width="9.375" style="329" customWidth="1"/>
    <col min="5870" max="5870" width="8.25" style="329" customWidth="1"/>
    <col min="5871" max="5871" width="8" style="329" customWidth="1"/>
    <col min="5872" max="5872" width="9" style="329" customWidth="1"/>
    <col min="5873" max="5873" width="8.75" style="329" customWidth="1"/>
    <col min="5874" max="6119" width="8.375" style="329"/>
    <col min="6120" max="6120" width="8.25" style="329" customWidth="1"/>
    <col min="6121" max="6121" width="9.25" style="329" customWidth="1"/>
    <col min="6122" max="6122" width="8.375" style="329"/>
    <col min="6123" max="6123" width="2" style="329" customWidth="1"/>
    <col min="6124" max="6124" width="6.75" style="329" customWidth="1"/>
    <col min="6125" max="6125" width="9.375" style="329" customWidth="1"/>
    <col min="6126" max="6126" width="8.25" style="329" customWidth="1"/>
    <col min="6127" max="6127" width="8" style="329" customWidth="1"/>
    <col min="6128" max="6128" width="9" style="329" customWidth="1"/>
    <col min="6129" max="6129" width="8.75" style="329" customWidth="1"/>
    <col min="6130" max="6375" width="8.375" style="329"/>
    <col min="6376" max="6376" width="8.25" style="329" customWidth="1"/>
    <col min="6377" max="6377" width="9.25" style="329" customWidth="1"/>
    <col min="6378" max="6378" width="8.375" style="329"/>
    <col min="6379" max="6379" width="2" style="329" customWidth="1"/>
    <col min="6380" max="6380" width="6.75" style="329" customWidth="1"/>
    <col min="6381" max="6381" width="9.375" style="329" customWidth="1"/>
    <col min="6382" max="6382" width="8.25" style="329" customWidth="1"/>
    <col min="6383" max="6383" width="8" style="329" customWidth="1"/>
    <col min="6384" max="6384" width="9" style="329" customWidth="1"/>
    <col min="6385" max="6385" width="8.75" style="329" customWidth="1"/>
    <col min="6386" max="6631" width="8.375" style="329"/>
    <col min="6632" max="6632" width="8.25" style="329" customWidth="1"/>
    <col min="6633" max="6633" width="9.25" style="329" customWidth="1"/>
    <col min="6634" max="6634" width="8.375" style="329"/>
    <col min="6635" max="6635" width="2" style="329" customWidth="1"/>
    <col min="6636" max="6636" width="6.75" style="329" customWidth="1"/>
    <col min="6637" max="6637" width="9.375" style="329" customWidth="1"/>
    <col min="6638" max="6638" width="8.25" style="329" customWidth="1"/>
    <col min="6639" max="6639" width="8" style="329" customWidth="1"/>
    <col min="6640" max="6640" width="9" style="329" customWidth="1"/>
    <col min="6641" max="6641" width="8.75" style="329" customWidth="1"/>
    <col min="6642" max="6887" width="8.375" style="329"/>
    <col min="6888" max="6888" width="8.25" style="329" customWidth="1"/>
    <col min="6889" max="6889" width="9.25" style="329" customWidth="1"/>
    <col min="6890" max="6890" width="8.375" style="329"/>
    <col min="6891" max="6891" width="2" style="329" customWidth="1"/>
    <col min="6892" max="6892" width="6.75" style="329" customWidth="1"/>
    <col min="6893" max="6893" width="9.375" style="329" customWidth="1"/>
    <col min="6894" max="6894" width="8.25" style="329" customWidth="1"/>
    <col min="6895" max="6895" width="8" style="329" customWidth="1"/>
    <col min="6896" max="6896" width="9" style="329" customWidth="1"/>
    <col min="6897" max="6897" width="8.75" style="329" customWidth="1"/>
    <col min="6898" max="7143" width="8.375" style="329"/>
    <col min="7144" max="7144" width="8.25" style="329" customWidth="1"/>
    <col min="7145" max="7145" width="9.25" style="329" customWidth="1"/>
    <col min="7146" max="7146" width="8.375" style="329"/>
    <col min="7147" max="7147" width="2" style="329" customWidth="1"/>
    <col min="7148" max="7148" width="6.75" style="329" customWidth="1"/>
    <col min="7149" max="7149" width="9.375" style="329" customWidth="1"/>
    <col min="7150" max="7150" width="8.25" style="329" customWidth="1"/>
    <col min="7151" max="7151" width="8" style="329" customWidth="1"/>
    <col min="7152" max="7152" width="9" style="329" customWidth="1"/>
    <col min="7153" max="7153" width="8.75" style="329" customWidth="1"/>
    <col min="7154" max="7399" width="8.375" style="329"/>
    <col min="7400" max="7400" width="8.25" style="329" customWidth="1"/>
    <col min="7401" max="7401" width="9.25" style="329" customWidth="1"/>
    <col min="7402" max="7402" width="8.375" style="329"/>
    <col min="7403" max="7403" width="2" style="329" customWidth="1"/>
    <col min="7404" max="7404" width="6.75" style="329" customWidth="1"/>
    <col min="7405" max="7405" width="9.375" style="329" customWidth="1"/>
    <col min="7406" max="7406" width="8.25" style="329" customWidth="1"/>
    <col min="7407" max="7407" width="8" style="329" customWidth="1"/>
    <col min="7408" max="7408" width="9" style="329" customWidth="1"/>
    <col min="7409" max="7409" width="8.75" style="329" customWidth="1"/>
    <col min="7410" max="7655" width="8.375" style="329"/>
    <col min="7656" max="7656" width="8.25" style="329" customWidth="1"/>
    <col min="7657" max="7657" width="9.25" style="329" customWidth="1"/>
    <col min="7658" max="7658" width="8.375" style="329"/>
    <col min="7659" max="7659" width="2" style="329" customWidth="1"/>
    <col min="7660" max="7660" width="6.75" style="329" customWidth="1"/>
    <col min="7661" max="7661" width="9.375" style="329" customWidth="1"/>
    <col min="7662" max="7662" width="8.25" style="329" customWidth="1"/>
    <col min="7663" max="7663" width="8" style="329" customWidth="1"/>
    <col min="7664" max="7664" width="9" style="329" customWidth="1"/>
    <col min="7665" max="7665" width="8.75" style="329" customWidth="1"/>
    <col min="7666" max="7911" width="8.375" style="329"/>
    <col min="7912" max="7912" width="8.25" style="329" customWidth="1"/>
    <col min="7913" max="7913" width="9.25" style="329" customWidth="1"/>
    <col min="7914" max="7914" width="8.375" style="329"/>
    <col min="7915" max="7915" width="2" style="329" customWidth="1"/>
    <col min="7916" max="7916" width="6.75" style="329" customWidth="1"/>
    <col min="7917" max="7917" width="9.375" style="329" customWidth="1"/>
    <col min="7918" max="7918" width="8.25" style="329" customWidth="1"/>
    <col min="7919" max="7919" width="8" style="329" customWidth="1"/>
    <col min="7920" max="7920" width="9" style="329" customWidth="1"/>
    <col min="7921" max="7921" width="8.75" style="329" customWidth="1"/>
    <col min="7922" max="8167" width="8.375" style="329"/>
    <col min="8168" max="8168" width="8.25" style="329" customWidth="1"/>
    <col min="8169" max="8169" width="9.25" style="329" customWidth="1"/>
    <col min="8170" max="8170" width="8.375" style="329"/>
    <col min="8171" max="8171" width="2" style="329" customWidth="1"/>
    <col min="8172" max="8172" width="6.75" style="329" customWidth="1"/>
    <col min="8173" max="8173" width="9.375" style="329" customWidth="1"/>
    <col min="8174" max="8174" width="8.25" style="329" customWidth="1"/>
    <col min="8175" max="8175" width="8" style="329" customWidth="1"/>
    <col min="8176" max="8176" width="9" style="329" customWidth="1"/>
    <col min="8177" max="8177" width="8.75" style="329" customWidth="1"/>
    <col min="8178" max="8423" width="8.375" style="329"/>
    <col min="8424" max="8424" width="8.25" style="329" customWidth="1"/>
    <col min="8425" max="8425" width="9.25" style="329" customWidth="1"/>
    <col min="8426" max="8426" width="8.375" style="329"/>
    <col min="8427" max="8427" width="2" style="329" customWidth="1"/>
    <col min="8428" max="8428" width="6.75" style="329" customWidth="1"/>
    <col min="8429" max="8429" width="9.375" style="329" customWidth="1"/>
    <col min="8430" max="8430" width="8.25" style="329" customWidth="1"/>
    <col min="8431" max="8431" width="8" style="329" customWidth="1"/>
    <col min="8432" max="8432" width="9" style="329" customWidth="1"/>
    <col min="8433" max="8433" width="8.75" style="329" customWidth="1"/>
    <col min="8434" max="8679" width="8.375" style="329"/>
    <col min="8680" max="8680" width="8.25" style="329" customWidth="1"/>
    <col min="8681" max="8681" width="9.25" style="329" customWidth="1"/>
    <col min="8682" max="8682" width="8.375" style="329"/>
    <col min="8683" max="8683" width="2" style="329" customWidth="1"/>
    <col min="8684" max="8684" width="6.75" style="329" customWidth="1"/>
    <col min="8685" max="8685" width="9.375" style="329" customWidth="1"/>
    <col min="8686" max="8686" width="8.25" style="329" customWidth="1"/>
    <col min="8687" max="8687" width="8" style="329" customWidth="1"/>
    <col min="8688" max="8688" width="9" style="329" customWidth="1"/>
    <col min="8689" max="8689" width="8.75" style="329" customWidth="1"/>
    <col min="8690" max="8935" width="8.375" style="329"/>
    <col min="8936" max="8936" width="8.25" style="329" customWidth="1"/>
    <col min="8937" max="8937" width="9.25" style="329" customWidth="1"/>
    <col min="8938" max="8938" width="8.375" style="329"/>
    <col min="8939" max="8939" width="2" style="329" customWidth="1"/>
    <col min="8940" max="8940" width="6.75" style="329" customWidth="1"/>
    <col min="8941" max="8941" width="9.375" style="329" customWidth="1"/>
    <col min="8942" max="8942" width="8.25" style="329" customWidth="1"/>
    <col min="8943" max="8943" width="8" style="329" customWidth="1"/>
    <col min="8944" max="8944" width="9" style="329" customWidth="1"/>
    <col min="8945" max="8945" width="8.75" style="329" customWidth="1"/>
    <col min="8946" max="9191" width="8.375" style="329"/>
    <col min="9192" max="9192" width="8.25" style="329" customWidth="1"/>
    <col min="9193" max="9193" width="9.25" style="329" customWidth="1"/>
    <col min="9194" max="9194" width="8.375" style="329"/>
    <col min="9195" max="9195" width="2" style="329" customWidth="1"/>
    <col min="9196" max="9196" width="6.75" style="329" customWidth="1"/>
    <col min="9197" max="9197" width="9.375" style="329" customWidth="1"/>
    <col min="9198" max="9198" width="8.25" style="329" customWidth="1"/>
    <col min="9199" max="9199" width="8" style="329" customWidth="1"/>
    <col min="9200" max="9200" width="9" style="329" customWidth="1"/>
    <col min="9201" max="9201" width="8.75" style="329" customWidth="1"/>
    <col min="9202" max="9447" width="8.375" style="329"/>
    <col min="9448" max="9448" width="8.25" style="329" customWidth="1"/>
    <col min="9449" max="9449" width="9.25" style="329" customWidth="1"/>
    <col min="9450" max="9450" width="8.375" style="329"/>
    <col min="9451" max="9451" width="2" style="329" customWidth="1"/>
    <col min="9452" max="9452" width="6.75" style="329" customWidth="1"/>
    <col min="9453" max="9453" width="9.375" style="329" customWidth="1"/>
    <col min="9454" max="9454" width="8.25" style="329" customWidth="1"/>
    <col min="9455" max="9455" width="8" style="329" customWidth="1"/>
    <col min="9456" max="9456" width="9" style="329" customWidth="1"/>
    <col min="9457" max="9457" width="8.75" style="329" customWidth="1"/>
    <col min="9458" max="9703" width="8.375" style="329"/>
    <col min="9704" max="9704" width="8.25" style="329" customWidth="1"/>
    <col min="9705" max="9705" width="9.25" style="329" customWidth="1"/>
    <col min="9706" max="9706" width="8.375" style="329"/>
    <col min="9707" max="9707" width="2" style="329" customWidth="1"/>
    <col min="9708" max="9708" width="6.75" style="329" customWidth="1"/>
    <col min="9709" max="9709" width="9.375" style="329" customWidth="1"/>
    <col min="9710" max="9710" width="8.25" style="329" customWidth="1"/>
    <col min="9711" max="9711" width="8" style="329" customWidth="1"/>
    <col min="9712" max="9712" width="9" style="329" customWidth="1"/>
    <col min="9713" max="9713" width="8.75" style="329" customWidth="1"/>
    <col min="9714" max="9959" width="8.375" style="329"/>
    <col min="9960" max="9960" width="8.25" style="329" customWidth="1"/>
    <col min="9961" max="9961" width="9.25" style="329" customWidth="1"/>
    <col min="9962" max="9962" width="8.375" style="329"/>
    <col min="9963" max="9963" width="2" style="329" customWidth="1"/>
    <col min="9964" max="9964" width="6.75" style="329" customWidth="1"/>
    <col min="9965" max="9965" width="9.375" style="329" customWidth="1"/>
    <col min="9966" max="9966" width="8.25" style="329" customWidth="1"/>
    <col min="9967" max="9967" width="8" style="329" customWidth="1"/>
    <col min="9968" max="9968" width="9" style="329" customWidth="1"/>
    <col min="9969" max="9969" width="8.75" style="329" customWidth="1"/>
    <col min="9970" max="10215" width="8.375" style="329"/>
    <col min="10216" max="10216" width="8.25" style="329" customWidth="1"/>
    <col min="10217" max="10217" width="9.25" style="329" customWidth="1"/>
    <col min="10218" max="10218" width="8.375" style="329"/>
    <col min="10219" max="10219" width="2" style="329" customWidth="1"/>
    <col min="10220" max="10220" width="6.75" style="329" customWidth="1"/>
    <col min="10221" max="10221" width="9.375" style="329" customWidth="1"/>
    <col min="10222" max="10222" width="8.25" style="329" customWidth="1"/>
    <col min="10223" max="10223" width="8" style="329" customWidth="1"/>
    <col min="10224" max="10224" width="9" style="329" customWidth="1"/>
    <col min="10225" max="10225" width="8.75" style="329" customWidth="1"/>
    <col min="10226" max="10471" width="8.375" style="329"/>
    <col min="10472" max="10472" width="8.25" style="329" customWidth="1"/>
    <col min="10473" max="10473" width="9.25" style="329" customWidth="1"/>
    <col min="10474" max="10474" width="8.375" style="329"/>
    <col min="10475" max="10475" width="2" style="329" customWidth="1"/>
    <col min="10476" max="10476" width="6.75" style="329" customWidth="1"/>
    <col min="10477" max="10477" width="9.375" style="329" customWidth="1"/>
    <col min="10478" max="10478" width="8.25" style="329" customWidth="1"/>
    <col min="10479" max="10479" width="8" style="329" customWidth="1"/>
    <col min="10480" max="10480" width="9" style="329" customWidth="1"/>
    <col min="10481" max="10481" width="8.75" style="329" customWidth="1"/>
    <col min="10482" max="10727" width="8.375" style="329"/>
    <col min="10728" max="10728" width="8.25" style="329" customWidth="1"/>
    <col min="10729" max="10729" width="9.25" style="329" customWidth="1"/>
    <col min="10730" max="10730" width="8.375" style="329"/>
    <col min="10731" max="10731" width="2" style="329" customWidth="1"/>
    <col min="10732" max="10732" width="6.75" style="329" customWidth="1"/>
    <col min="10733" max="10733" width="9.375" style="329" customWidth="1"/>
    <col min="10734" max="10734" width="8.25" style="329" customWidth="1"/>
    <col min="10735" max="10735" width="8" style="329" customWidth="1"/>
    <col min="10736" max="10736" width="9" style="329" customWidth="1"/>
    <col min="10737" max="10737" width="8.75" style="329" customWidth="1"/>
    <col min="10738" max="10983" width="8.375" style="329"/>
    <col min="10984" max="10984" width="8.25" style="329" customWidth="1"/>
    <col min="10985" max="10985" width="9.25" style="329" customWidth="1"/>
    <col min="10986" max="10986" width="8.375" style="329"/>
    <col min="10987" max="10987" width="2" style="329" customWidth="1"/>
    <col min="10988" max="10988" width="6.75" style="329" customWidth="1"/>
    <col min="10989" max="10989" width="9.375" style="329" customWidth="1"/>
    <col min="10990" max="10990" width="8.25" style="329" customWidth="1"/>
    <col min="10991" max="10991" width="8" style="329" customWidth="1"/>
    <col min="10992" max="10992" width="9" style="329" customWidth="1"/>
    <col min="10993" max="10993" width="8.75" style="329" customWidth="1"/>
    <col min="10994" max="11239" width="8.375" style="329"/>
    <col min="11240" max="11240" width="8.25" style="329" customWidth="1"/>
    <col min="11241" max="11241" width="9.25" style="329" customWidth="1"/>
    <col min="11242" max="11242" width="8.375" style="329"/>
    <col min="11243" max="11243" width="2" style="329" customWidth="1"/>
    <col min="11244" max="11244" width="6.75" style="329" customWidth="1"/>
    <col min="11245" max="11245" width="9.375" style="329" customWidth="1"/>
    <col min="11246" max="11246" width="8.25" style="329" customWidth="1"/>
    <col min="11247" max="11247" width="8" style="329" customWidth="1"/>
    <col min="11248" max="11248" width="9" style="329" customWidth="1"/>
    <col min="11249" max="11249" width="8.75" style="329" customWidth="1"/>
    <col min="11250" max="11495" width="8.375" style="329"/>
    <col min="11496" max="11496" width="8.25" style="329" customWidth="1"/>
    <col min="11497" max="11497" width="9.25" style="329" customWidth="1"/>
    <col min="11498" max="11498" width="8.375" style="329"/>
    <col min="11499" max="11499" width="2" style="329" customWidth="1"/>
    <col min="11500" max="11500" width="6.75" style="329" customWidth="1"/>
    <col min="11501" max="11501" width="9.375" style="329" customWidth="1"/>
    <col min="11502" max="11502" width="8.25" style="329" customWidth="1"/>
    <col min="11503" max="11503" width="8" style="329" customWidth="1"/>
    <col min="11504" max="11504" width="9" style="329" customWidth="1"/>
    <col min="11505" max="11505" width="8.75" style="329" customWidth="1"/>
    <col min="11506" max="11751" width="8.375" style="329"/>
    <col min="11752" max="11752" width="8.25" style="329" customWidth="1"/>
    <col min="11753" max="11753" width="9.25" style="329" customWidth="1"/>
    <col min="11754" max="11754" width="8.375" style="329"/>
    <col min="11755" max="11755" width="2" style="329" customWidth="1"/>
    <col min="11756" max="11756" width="6.75" style="329" customWidth="1"/>
    <col min="11757" max="11757" width="9.375" style="329" customWidth="1"/>
    <col min="11758" max="11758" width="8.25" style="329" customWidth="1"/>
    <col min="11759" max="11759" width="8" style="329" customWidth="1"/>
    <col min="11760" max="11760" width="9" style="329" customWidth="1"/>
    <col min="11761" max="11761" width="8.75" style="329" customWidth="1"/>
    <col min="11762" max="12007" width="8.375" style="329"/>
    <col min="12008" max="12008" width="8.25" style="329" customWidth="1"/>
    <col min="12009" max="12009" width="9.25" style="329" customWidth="1"/>
    <col min="12010" max="12010" width="8.375" style="329"/>
    <col min="12011" max="12011" width="2" style="329" customWidth="1"/>
    <col min="12012" max="12012" width="6.75" style="329" customWidth="1"/>
    <col min="12013" max="12013" width="9.375" style="329" customWidth="1"/>
    <col min="12014" max="12014" width="8.25" style="329" customWidth="1"/>
    <col min="12015" max="12015" width="8" style="329" customWidth="1"/>
    <col min="12016" max="12016" width="9" style="329" customWidth="1"/>
    <col min="12017" max="12017" width="8.75" style="329" customWidth="1"/>
    <col min="12018" max="12263" width="8.375" style="329"/>
    <col min="12264" max="12264" width="8.25" style="329" customWidth="1"/>
    <col min="12265" max="12265" width="9.25" style="329" customWidth="1"/>
    <col min="12266" max="12266" width="8.375" style="329"/>
    <col min="12267" max="12267" width="2" style="329" customWidth="1"/>
    <col min="12268" max="12268" width="6.75" style="329" customWidth="1"/>
    <col min="12269" max="12269" width="9.375" style="329" customWidth="1"/>
    <col min="12270" max="12270" width="8.25" style="329" customWidth="1"/>
    <col min="12271" max="12271" width="8" style="329" customWidth="1"/>
    <col min="12272" max="12272" width="9" style="329" customWidth="1"/>
    <col min="12273" max="12273" width="8.75" style="329" customWidth="1"/>
    <col min="12274" max="12519" width="8.375" style="329"/>
    <col min="12520" max="12520" width="8.25" style="329" customWidth="1"/>
    <col min="12521" max="12521" width="9.25" style="329" customWidth="1"/>
    <col min="12522" max="12522" width="8.375" style="329"/>
    <col min="12523" max="12523" width="2" style="329" customWidth="1"/>
    <col min="12524" max="12524" width="6.75" style="329" customWidth="1"/>
    <col min="12525" max="12525" width="9.375" style="329" customWidth="1"/>
    <col min="12526" max="12526" width="8.25" style="329" customWidth="1"/>
    <col min="12527" max="12527" width="8" style="329" customWidth="1"/>
    <col min="12528" max="12528" width="9" style="329" customWidth="1"/>
    <col min="12529" max="12529" width="8.75" style="329" customWidth="1"/>
    <col min="12530" max="12775" width="8.375" style="329"/>
    <col min="12776" max="12776" width="8.25" style="329" customWidth="1"/>
    <col min="12777" max="12777" width="9.25" style="329" customWidth="1"/>
    <col min="12778" max="12778" width="8.375" style="329"/>
    <col min="12779" max="12779" width="2" style="329" customWidth="1"/>
    <col min="12780" max="12780" width="6.75" style="329" customWidth="1"/>
    <col min="12781" max="12781" width="9.375" style="329" customWidth="1"/>
    <col min="12782" max="12782" width="8.25" style="329" customWidth="1"/>
    <col min="12783" max="12783" width="8" style="329" customWidth="1"/>
    <col min="12784" max="12784" width="9" style="329" customWidth="1"/>
    <col min="12785" max="12785" width="8.75" style="329" customWidth="1"/>
    <col min="12786" max="13031" width="8.375" style="329"/>
    <col min="13032" max="13032" width="8.25" style="329" customWidth="1"/>
    <col min="13033" max="13033" width="9.25" style="329" customWidth="1"/>
    <col min="13034" max="13034" width="8.375" style="329"/>
    <col min="13035" max="13035" width="2" style="329" customWidth="1"/>
    <col min="13036" max="13036" width="6.75" style="329" customWidth="1"/>
    <col min="13037" max="13037" width="9.375" style="329" customWidth="1"/>
    <col min="13038" max="13038" width="8.25" style="329" customWidth="1"/>
    <col min="13039" max="13039" width="8" style="329" customWidth="1"/>
    <col min="13040" max="13040" width="9" style="329" customWidth="1"/>
    <col min="13041" max="13041" width="8.75" style="329" customWidth="1"/>
    <col min="13042" max="13287" width="8.375" style="329"/>
    <col min="13288" max="13288" width="8.25" style="329" customWidth="1"/>
    <col min="13289" max="13289" width="9.25" style="329" customWidth="1"/>
    <col min="13290" max="13290" width="8.375" style="329"/>
    <col min="13291" max="13291" width="2" style="329" customWidth="1"/>
    <col min="13292" max="13292" width="6.75" style="329" customWidth="1"/>
    <col min="13293" max="13293" width="9.375" style="329" customWidth="1"/>
    <col min="13294" max="13294" width="8.25" style="329" customWidth="1"/>
    <col min="13295" max="13295" width="8" style="329" customWidth="1"/>
    <col min="13296" max="13296" width="9" style="329" customWidth="1"/>
    <col min="13297" max="13297" width="8.75" style="329" customWidth="1"/>
    <col min="13298" max="13543" width="8.375" style="329"/>
    <col min="13544" max="13544" width="8.25" style="329" customWidth="1"/>
    <col min="13545" max="13545" width="9.25" style="329" customWidth="1"/>
    <col min="13546" max="13546" width="8.375" style="329"/>
    <col min="13547" max="13547" width="2" style="329" customWidth="1"/>
    <col min="13548" max="13548" width="6.75" style="329" customWidth="1"/>
    <col min="13549" max="13549" width="9.375" style="329" customWidth="1"/>
    <col min="13550" max="13550" width="8.25" style="329" customWidth="1"/>
    <col min="13551" max="13551" width="8" style="329" customWidth="1"/>
    <col min="13552" max="13552" width="9" style="329" customWidth="1"/>
    <col min="13553" max="13553" width="8.75" style="329" customWidth="1"/>
    <col min="13554" max="13799" width="8.375" style="329"/>
    <col min="13800" max="13800" width="8.25" style="329" customWidth="1"/>
    <col min="13801" max="13801" width="9.25" style="329" customWidth="1"/>
    <col min="13802" max="13802" width="8.375" style="329"/>
    <col min="13803" max="13803" width="2" style="329" customWidth="1"/>
    <col min="13804" max="13804" width="6.75" style="329" customWidth="1"/>
    <col min="13805" max="13805" width="9.375" style="329" customWidth="1"/>
    <col min="13806" max="13806" width="8.25" style="329" customWidth="1"/>
    <col min="13807" max="13807" width="8" style="329" customWidth="1"/>
    <col min="13808" max="13808" width="9" style="329" customWidth="1"/>
    <col min="13809" max="13809" width="8.75" style="329" customWidth="1"/>
    <col min="13810" max="14055" width="8.375" style="329"/>
    <col min="14056" max="14056" width="8.25" style="329" customWidth="1"/>
    <col min="14057" max="14057" width="9.25" style="329" customWidth="1"/>
    <col min="14058" max="14058" width="8.375" style="329"/>
    <col min="14059" max="14059" width="2" style="329" customWidth="1"/>
    <col min="14060" max="14060" width="6.75" style="329" customWidth="1"/>
    <col min="14061" max="14061" width="9.375" style="329" customWidth="1"/>
    <col min="14062" max="14062" width="8.25" style="329" customWidth="1"/>
    <col min="14063" max="14063" width="8" style="329" customWidth="1"/>
    <col min="14064" max="14064" width="9" style="329" customWidth="1"/>
    <col min="14065" max="14065" width="8.75" style="329" customWidth="1"/>
    <col min="14066" max="14311" width="8.375" style="329"/>
    <col min="14312" max="14312" width="8.25" style="329" customWidth="1"/>
    <col min="14313" max="14313" width="9.25" style="329" customWidth="1"/>
    <col min="14314" max="14314" width="8.375" style="329"/>
    <col min="14315" max="14315" width="2" style="329" customWidth="1"/>
    <col min="14316" max="14316" width="6.75" style="329" customWidth="1"/>
    <col min="14317" max="14317" width="9.375" style="329" customWidth="1"/>
    <col min="14318" max="14318" width="8.25" style="329" customWidth="1"/>
    <col min="14319" max="14319" width="8" style="329" customWidth="1"/>
    <col min="14320" max="14320" width="9" style="329" customWidth="1"/>
    <col min="14321" max="14321" width="8.75" style="329" customWidth="1"/>
    <col min="14322" max="14567" width="8.375" style="329"/>
    <col min="14568" max="14568" width="8.25" style="329" customWidth="1"/>
    <col min="14569" max="14569" width="9.25" style="329" customWidth="1"/>
    <col min="14570" max="14570" width="8.375" style="329"/>
    <col min="14571" max="14571" width="2" style="329" customWidth="1"/>
    <col min="14572" max="14572" width="6.75" style="329" customWidth="1"/>
    <col min="14573" max="14573" width="9.375" style="329" customWidth="1"/>
    <col min="14574" max="14574" width="8.25" style="329" customWidth="1"/>
    <col min="14575" max="14575" width="8" style="329" customWidth="1"/>
    <col min="14576" max="14576" width="9" style="329" customWidth="1"/>
    <col min="14577" max="14577" width="8.75" style="329" customWidth="1"/>
    <col min="14578" max="14823" width="8.375" style="329"/>
    <col min="14824" max="14824" width="8.25" style="329" customWidth="1"/>
    <col min="14825" max="14825" width="9.25" style="329" customWidth="1"/>
    <col min="14826" max="14826" width="8.375" style="329"/>
    <col min="14827" max="14827" width="2" style="329" customWidth="1"/>
    <col min="14828" max="14828" width="6.75" style="329" customWidth="1"/>
    <col min="14829" max="14829" width="9.375" style="329" customWidth="1"/>
    <col min="14830" max="14830" width="8.25" style="329" customWidth="1"/>
    <col min="14831" max="14831" width="8" style="329" customWidth="1"/>
    <col min="14832" max="14832" width="9" style="329" customWidth="1"/>
    <col min="14833" max="14833" width="8.75" style="329" customWidth="1"/>
    <col min="14834" max="15079" width="8.375" style="329"/>
    <col min="15080" max="15080" width="8.25" style="329" customWidth="1"/>
    <col min="15081" max="15081" width="9.25" style="329" customWidth="1"/>
    <col min="15082" max="15082" width="8.375" style="329"/>
    <col min="15083" max="15083" width="2" style="329" customWidth="1"/>
    <col min="15084" max="15084" width="6.75" style="329" customWidth="1"/>
    <col min="15085" max="15085" width="9.375" style="329" customWidth="1"/>
    <col min="15086" max="15086" width="8.25" style="329" customWidth="1"/>
    <col min="15087" max="15087" width="8" style="329" customWidth="1"/>
    <col min="15088" max="15088" width="9" style="329" customWidth="1"/>
    <col min="15089" max="15089" width="8.75" style="329" customWidth="1"/>
    <col min="15090" max="15335" width="8.375" style="329"/>
    <col min="15336" max="15336" width="8.25" style="329" customWidth="1"/>
    <col min="15337" max="15337" width="9.25" style="329" customWidth="1"/>
    <col min="15338" max="15338" width="8.375" style="329"/>
    <col min="15339" max="15339" width="2" style="329" customWidth="1"/>
    <col min="15340" max="15340" width="6.75" style="329" customWidth="1"/>
    <col min="15341" max="15341" width="9.375" style="329" customWidth="1"/>
    <col min="15342" max="15342" width="8.25" style="329" customWidth="1"/>
    <col min="15343" max="15343" width="8" style="329" customWidth="1"/>
    <col min="15344" max="15344" width="9" style="329" customWidth="1"/>
    <col min="15345" max="15345" width="8.75" style="329" customWidth="1"/>
    <col min="15346" max="15591" width="8.375" style="329"/>
    <col min="15592" max="15592" width="8.25" style="329" customWidth="1"/>
    <col min="15593" max="15593" width="9.25" style="329" customWidth="1"/>
    <col min="15594" max="15594" width="8.375" style="329"/>
    <col min="15595" max="15595" width="2" style="329" customWidth="1"/>
    <col min="15596" max="15596" width="6.75" style="329" customWidth="1"/>
    <col min="15597" max="15597" width="9.375" style="329" customWidth="1"/>
    <col min="15598" max="15598" width="8.25" style="329" customWidth="1"/>
    <col min="15599" max="15599" width="8" style="329" customWidth="1"/>
    <col min="15600" max="15600" width="9" style="329" customWidth="1"/>
    <col min="15601" max="15601" width="8.75" style="329" customWidth="1"/>
    <col min="15602" max="15847" width="8.375" style="329"/>
    <col min="15848" max="15848" width="8.25" style="329" customWidth="1"/>
    <col min="15849" max="15849" width="9.25" style="329" customWidth="1"/>
    <col min="15850" max="15850" width="8.375" style="329"/>
    <col min="15851" max="15851" width="2" style="329" customWidth="1"/>
    <col min="15852" max="15852" width="6.75" style="329" customWidth="1"/>
    <col min="15853" max="15853" width="9.375" style="329" customWidth="1"/>
    <col min="15854" max="15854" width="8.25" style="329" customWidth="1"/>
    <col min="15855" max="15855" width="8" style="329" customWidth="1"/>
    <col min="15856" max="15856" width="9" style="329" customWidth="1"/>
    <col min="15857" max="15857" width="8.75" style="329" customWidth="1"/>
    <col min="15858" max="16103" width="8.375" style="329"/>
    <col min="16104" max="16104" width="8.25" style="329" customWidth="1"/>
    <col min="16105" max="16105" width="9.25" style="329" customWidth="1"/>
    <col min="16106" max="16106" width="8.375" style="329"/>
    <col min="16107" max="16107" width="2" style="329" customWidth="1"/>
    <col min="16108" max="16108" width="6.75" style="329" customWidth="1"/>
    <col min="16109" max="16109" width="9.375" style="329" customWidth="1"/>
    <col min="16110" max="16110" width="8.25" style="329" customWidth="1"/>
    <col min="16111" max="16111" width="8" style="329" customWidth="1"/>
    <col min="16112" max="16112" width="9" style="329" customWidth="1"/>
    <col min="16113" max="16113" width="8.75" style="329" customWidth="1"/>
    <col min="16114" max="16384" width="8.375" style="329"/>
  </cols>
  <sheetData>
    <row r="3" spans="1:15" ht="15" customHeight="1" x14ac:dyDescent="0.25">
      <c r="B3" s="358" t="s">
        <v>534</v>
      </c>
      <c r="C3" s="356"/>
      <c r="D3" s="356"/>
      <c r="E3" s="356"/>
      <c r="F3" s="356"/>
      <c r="G3" s="356"/>
      <c r="H3" s="356"/>
      <c r="I3" s="356"/>
      <c r="J3" s="356"/>
      <c r="K3" s="356"/>
    </row>
    <row r="4" spans="1:15" ht="15" customHeight="1" x14ac:dyDescent="0.15">
      <c r="B4" s="357" t="s">
        <v>266</v>
      </c>
      <c r="C4" s="356"/>
      <c r="D4" s="356"/>
      <c r="E4" s="356"/>
      <c r="F4" s="356"/>
      <c r="G4" s="356"/>
      <c r="H4" s="356"/>
      <c r="I4" s="356"/>
      <c r="J4" s="356"/>
      <c r="K4" s="356"/>
    </row>
    <row r="5" spans="1:15" ht="4.3499999999999996" customHeight="1" thickBot="1" x14ac:dyDescent="0.2">
      <c r="A5" s="330"/>
      <c r="B5" s="331"/>
      <c r="C5" s="331"/>
      <c r="D5" s="331"/>
      <c r="E5" s="331"/>
      <c r="F5" s="331"/>
      <c r="G5" s="331"/>
      <c r="H5" s="331"/>
      <c r="I5" s="331"/>
      <c r="J5" s="330"/>
      <c r="K5" s="330"/>
      <c r="L5" s="330"/>
      <c r="M5" s="330"/>
      <c r="N5" s="330"/>
      <c r="O5" s="330"/>
    </row>
    <row r="6" spans="1:15" ht="21.95" customHeight="1" x14ac:dyDescent="0.15">
      <c r="A6" s="330"/>
      <c r="B6" s="1054" t="s">
        <v>108</v>
      </c>
      <c r="C6" s="1054" t="s">
        <v>106</v>
      </c>
      <c r="D6" s="794"/>
      <c r="E6" s="1058" t="s">
        <v>257</v>
      </c>
      <c r="F6" s="1058"/>
      <c r="G6" s="1058"/>
      <c r="H6" s="1058"/>
      <c r="I6" s="795"/>
      <c r="J6" s="1057" t="s">
        <v>269</v>
      </c>
      <c r="K6" s="1057"/>
      <c r="L6" s="1057"/>
      <c r="M6" s="1057"/>
      <c r="N6" s="1057"/>
      <c r="O6" s="1057"/>
    </row>
    <row r="7" spans="1:15" ht="12" customHeight="1" x14ac:dyDescent="0.15">
      <c r="A7" s="332"/>
      <c r="B7" s="1055"/>
      <c r="C7" s="1055"/>
      <c r="D7" s="796"/>
      <c r="E7" s="796"/>
      <c r="F7" s="796"/>
      <c r="G7" s="796"/>
      <c r="H7" s="796"/>
      <c r="I7" s="796"/>
      <c r="J7" s="796"/>
      <c r="K7" s="796" t="s">
        <v>118</v>
      </c>
      <c r="L7" s="796" t="s">
        <v>119</v>
      </c>
      <c r="M7" s="796" t="s">
        <v>120</v>
      </c>
      <c r="N7" s="796"/>
      <c r="O7" s="796"/>
    </row>
    <row r="8" spans="1:15" ht="12" customHeight="1" x14ac:dyDescent="0.15">
      <c r="A8" s="332"/>
      <c r="B8" s="1055"/>
      <c r="C8" s="1055"/>
      <c r="D8" s="796"/>
      <c r="E8" s="796" t="s">
        <v>106</v>
      </c>
      <c r="F8" s="796" t="s">
        <v>117</v>
      </c>
      <c r="G8" s="796" t="s">
        <v>181</v>
      </c>
      <c r="H8" s="796" t="s">
        <v>181</v>
      </c>
      <c r="I8" s="796"/>
      <c r="J8" s="796" t="s">
        <v>106</v>
      </c>
      <c r="K8" s="796" t="s">
        <v>599</v>
      </c>
      <c r="L8" s="796" t="s">
        <v>600</v>
      </c>
      <c r="M8" s="796" t="s">
        <v>121</v>
      </c>
      <c r="N8" s="796" t="s">
        <v>117</v>
      </c>
      <c r="O8" s="796" t="s">
        <v>181</v>
      </c>
    </row>
    <row r="9" spans="1:15" ht="12" customHeight="1" x14ac:dyDescent="0.15">
      <c r="A9" s="330"/>
      <c r="B9" s="1056"/>
      <c r="C9" s="1056"/>
      <c r="D9" s="797"/>
      <c r="E9" s="798"/>
      <c r="F9" s="797" t="s">
        <v>185</v>
      </c>
      <c r="G9" s="797" t="s">
        <v>597</v>
      </c>
      <c r="H9" s="797" t="s">
        <v>598</v>
      </c>
      <c r="I9" s="798"/>
      <c r="J9" s="798"/>
      <c r="K9" s="799" t="s">
        <v>182</v>
      </c>
      <c r="L9" s="799" t="s">
        <v>183</v>
      </c>
      <c r="M9" s="799" t="s">
        <v>184</v>
      </c>
      <c r="N9" s="797" t="s">
        <v>601</v>
      </c>
      <c r="O9" s="797" t="s">
        <v>598</v>
      </c>
    </row>
    <row r="10" spans="1:15" ht="18" customHeight="1" x14ac:dyDescent="0.15">
      <c r="A10" s="333"/>
      <c r="B10" s="417">
        <v>2007</v>
      </c>
      <c r="C10" s="946">
        <f>E10+J10</f>
        <v>1616354.4553722292</v>
      </c>
      <c r="D10" s="947"/>
      <c r="E10" s="952">
        <f>SUM(F10:H10)</f>
        <v>1455814.9253722292</v>
      </c>
      <c r="F10" s="950">
        <v>548992.92537222907</v>
      </c>
      <c r="G10" s="950">
        <v>67929</v>
      </c>
      <c r="H10" s="950">
        <v>838893.00000000012</v>
      </c>
      <c r="I10" s="359"/>
      <c r="J10" s="952">
        <f>SUM(K10:O10)</f>
        <v>160539.53</v>
      </c>
      <c r="K10" s="950">
        <v>77853.7</v>
      </c>
      <c r="L10" s="950">
        <v>61498</v>
      </c>
      <c r="M10" s="950">
        <v>13870.71</v>
      </c>
      <c r="N10" s="950">
        <v>7313.16</v>
      </c>
      <c r="O10" s="950">
        <v>3.96</v>
      </c>
    </row>
    <row r="11" spans="1:15" ht="18" customHeight="1" x14ac:dyDescent="0.15">
      <c r="A11" s="333"/>
      <c r="B11" s="417">
        <v>2008</v>
      </c>
      <c r="C11" s="946">
        <f t="shared" ref="C11:C19" si="0">E11+J11</f>
        <v>1734485.7971279395</v>
      </c>
      <c r="D11" s="947"/>
      <c r="E11" s="952">
        <f t="shared" ref="E11:E19" si="1">SUM(F11:H11)</f>
        <v>1565528.2071279394</v>
      </c>
      <c r="F11" s="950">
        <v>614295.0248572774</v>
      </c>
      <c r="G11" s="950">
        <v>100479.98227066199</v>
      </c>
      <c r="H11" s="950">
        <v>850753.20000000007</v>
      </c>
      <c r="I11" s="359"/>
      <c r="J11" s="952">
        <f t="shared" ref="J11:J19" si="2">SUM(K11:O11)</f>
        <v>168957.59000000003</v>
      </c>
      <c r="K11" s="950">
        <v>83128.62</v>
      </c>
      <c r="L11" s="950">
        <v>47816</v>
      </c>
      <c r="M11" s="950">
        <v>29932.79</v>
      </c>
      <c r="N11" s="950">
        <v>8042.54</v>
      </c>
      <c r="O11" s="950">
        <v>37.64</v>
      </c>
    </row>
    <row r="12" spans="1:15" ht="18" customHeight="1" x14ac:dyDescent="0.15">
      <c r="A12" s="333"/>
      <c r="B12" s="417">
        <v>2009</v>
      </c>
      <c r="C12" s="946">
        <f t="shared" si="0"/>
        <v>1828015.6218322685</v>
      </c>
      <c r="D12" s="947"/>
      <c r="E12" s="952">
        <f t="shared" si="1"/>
        <v>1652112.3218322685</v>
      </c>
      <c r="F12" s="950">
        <v>742737.92183226848</v>
      </c>
      <c r="G12" s="950">
        <v>110077</v>
      </c>
      <c r="H12" s="950">
        <v>799297.4</v>
      </c>
      <c r="I12" s="359"/>
      <c r="J12" s="952">
        <f t="shared" si="2"/>
        <v>175903.30000000002</v>
      </c>
      <c r="K12" s="950">
        <v>92891.02</v>
      </c>
      <c r="L12" s="950">
        <v>58104.5</v>
      </c>
      <c r="M12" s="950">
        <v>16755.32</v>
      </c>
      <c r="N12" s="950">
        <v>8152.46</v>
      </c>
      <c r="O12" s="950">
        <v>0</v>
      </c>
    </row>
    <row r="13" spans="1:15" ht="18" customHeight="1" x14ac:dyDescent="0.15">
      <c r="A13" s="333"/>
      <c r="B13" s="417">
        <v>2010</v>
      </c>
      <c r="C13" s="946">
        <f t="shared" si="0"/>
        <v>1937365.8905932233</v>
      </c>
      <c r="D13" s="947"/>
      <c r="E13" s="952">
        <f t="shared" si="1"/>
        <v>1678372.0905932232</v>
      </c>
      <c r="F13" s="950">
        <v>649309.49059322313</v>
      </c>
      <c r="G13" s="950">
        <v>126924</v>
      </c>
      <c r="H13" s="950">
        <v>902138.60000000009</v>
      </c>
      <c r="I13" s="359"/>
      <c r="J13" s="952">
        <f t="shared" si="2"/>
        <v>258993.80000000002</v>
      </c>
      <c r="K13" s="950">
        <v>140077.39000000001</v>
      </c>
      <c r="L13" s="950">
        <v>84932.6</v>
      </c>
      <c r="M13" s="950">
        <v>22822.19</v>
      </c>
      <c r="N13" s="950">
        <v>11161.62</v>
      </c>
      <c r="O13" s="950">
        <v>0</v>
      </c>
    </row>
    <row r="14" spans="1:15" ht="18" customHeight="1" x14ac:dyDescent="0.15">
      <c r="A14" s="333"/>
      <c r="B14" s="417">
        <v>2011</v>
      </c>
      <c r="C14" s="946">
        <f t="shared" si="0"/>
        <v>1992741.5962142714</v>
      </c>
      <c r="D14" s="947"/>
      <c r="E14" s="952">
        <f t="shared" si="1"/>
        <v>1755528.6562142714</v>
      </c>
      <c r="F14" s="950">
        <v>705017.11221427133</v>
      </c>
      <c r="G14" s="950">
        <v>126616</v>
      </c>
      <c r="H14" s="950">
        <v>923895.54400000011</v>
      </c>
      <c r="I14" s="359"/>
      <c r="J14" s="952">
        <f t="shared" si="2"/>
        <v>237212.94</v>
      </c>
      <c r="K14" s="950">
        <v>106709.1</v>
      </c>
      <c r="L14" s="950">
        <v>88374.1</v>
      </c>
      <c r="M14" s="950">
        <v>33657.660000000003</v>
      </c>
      <c r="N14" s="950">
        <v>8472.08</v>
      </c>
      <c r="O14" s="950">
        <v>0</v>
      </c>
    </row>
    <row r="15" spans="1:15" ht="18" customHeight="1" x14ac:dyDescent="0.15">
      <c r="A15" s="333"/>
      <c r="B15" s="417">
        <v>2012</v>
      </c>
      <c r="C15" s="946">
        <f t="shared" si="0"/>
        <v>2267828.9213017663</v>
      </c>
      <c r="D15" s="947"/>
      <c r="E15" s="952">
        <f t="shared" si="1"/>
        <v>1790669.6513017665</v>
      </c>
      <c r="F15" s="950">
        <v>690076.6513017664</v>
      </c>
      <c r="G15" s="950">
        <v>130591</v>
      </c>
      <c r="H15" s="950">
        <v>970002.00000000012</v>
      </c>
      <c r="I15" s="359"/>
      <c r="J15" s="952">
        <f t="shared" si="2"/>
        <v>477159.27</v>
      </c>
      <c r="K15" s="950">
        <v>214696.71</v>
      </c>
      <c r="L15" s="950">
        <v>214467.9</v>
      </c>
      <c r="M15" s="950">
        <v>38195.879999999997</v>
      </c>
      <c r="N15" s="950">
        <v>9798.7800000000007</v>
      </c>
      <c r="O15" s="950">
        <v>0</v>
      </c>
    </row>
    <row r="16" spans="1:15" ht="18" customHeight="1" x14ac:dyDescent="0.15">
      <c r="A16" s="333"/>
      <c r="B16" s="417">
        <v>2013</v>
      </c>
      <c r="C16" s="946">
        <f t="shared" si="0"/>
        <v>2128930.1037818054</v>
      </c>
      <c r="D16" s="947"/>
      <c r="E16" s="952">
        <f t="shared" si="1"/>
        <v>1807805.9137818054</v>
      </c>
      <c r="F16" s="950">
        <v>657694.11378180538</v>
      </c>
      <c r="G16" s="950">
        <v>133758</v>
      </c>
      <c r="H16" s="950">
        <v>1016353.8</v>
      </c>
      <c r="I16" s="359"/>
      <c r="J16" s="952">
        <f t="shared" si="2"/>
        <v>321124.19000000006</v>
      </c>
      <c r="K16" s="950">
        <v>138680.34</v>
      </c>
      <c r="L16" s="950">
        <v>136471.20000000001</v>
      </c>
      <c r="M16" s="950">
        <v>36205.769999999997</v>
      </c>
      <c r="N16" s="950">
        <v>9766.8799999999992</v>
      </c>
      <c r="O16" s="950">
        <v>0</v>
      </c>
    </row>
    <row r="17" spans="1:15" ht="18" customHeight="1" x14ac:dyDescent="0.15">
      <c r="A17" s="333"/>
      <c r="B17" s="417">
        <v>2014</v>
      </c>
      <c r="C17" s="946">
        <f t="shared" si="0"/>
        <v>2292587.82628723</v>
      </c>
      <c r="D17" s="947"/>
      <c r="E17" s="952">
        <f t="shared" si="1"/>
        <v>1840225.9962872302</v>
      </c>
      <c r="F17" s="950">
        <v>672023.59628723003</v>
      </c>
      <c r="G17" s="950">
        <v>133758</v>
      </c>
      <c r="H17" s="950">
        <v>1034444.4000000001</v>
      </c>
      <c r="I17" s="359"/>
      <c r="J17" s="952">
        <f t="shared" si="2"/>
        <v>452361.83</v>
      </c>
      <c r="K17" s="950">
        <v>217804.09</v>
      </c>
      <c r="L17" s="950">
        <v>176705.8</v>
      </c>
      <c r="M17" s="950">
        <v>49875.199999999997</v>
      </c>
      <c r="N17" s="950">
        <v>7976.74</v>
      </c>
      <c r="O17" s="950">
        <v>0</v>
      </c>
    </row>
    <row r="18" spans="1:15" ht="18" customHeight="1" x14ac:dyDescent="0.15">
      <c r="A18" s="333"/>
      <c r="B18" s="417">
        <v>2015</v>
      </c>
      <c r="C18" s="946">
        <f t="shared" si="0"/>
        <v>2297373.8856046489</v>
      </c>
      <c r="D18" s="947"/>
      <c r="E18" s="952">
        <f t="shared" si="1"/>
        <v>1903176.7256046487</v>
      </c>
      <c r="F18" s="950">
        <v>761492.19658307137</v>
      </c>
      <c r="G18" s="950">
        <v>143437.26490692</v>
      </c>
      <c r="H18" s="950">
        <v>998247.2641146573</v>
      </c>
      <c r="I18" s="359"/>
      <c r="J18" s="952">
        <f t="shared" si="2"/>
        <v>394197.16000000003</v>
      </c>
      <c r="K18" s="950">
        <v>166926.12</v>
      </c>
      <c r="L18" s="950">
        <v>163494.20000000001</v>
      </c>
      <c r="M18" s="950">
        <v>55966.080000000002</v>
      </c>
      <c r="N18" s="950">
        <v>7810.76</v>
      </c>
      <c r="O18" s="950">
        <v>0</v>
      </c>
    </row>
    <row r="19" spans="1:15" ht="18" customHeight="1" x14ac:dyDescent="0.15">
      <c r="A19" s="333"/>
      <c r="B19" s="417">
        <v>2016</v>
      </c>
      <c r="C19" s="946">
        <f t="shared" si="0"/>
        <v>2385094.9111687611</v>
      </c>
      <c r="D19" s="947"/>
      <c r="E19" s="952">
        <f t="shared" si="1"/>
        <v>1954231.7411687609</v>
      </c>
      <c r="F19" s="950">
        <v>787491.48211196112</v>
      </c>
      <c r="G19" s="950">
        <v>159259.82905679996</v>
      </c>
      <c r="H19" s="950">
        <v>1007480.4299999998</v>
      </c>
      <c r="I19" s="359"/>
      <c r="J19" s="952">
        <f t="shared" si="2"/>
        <v>430863.17000000004</v>
      </c>
      <c r="K19" s="950">
        <v>183910.85</v>
      </c>
      <c r="L19" s="950">
        <v>188044.1</v>
      </c>
      <c r="M19" s="950">
        <v>49622.58</v>
      </c>
      <c r="N19" s="950">
        <v>9285.64</v>
      </c>
      <c r="O19" s="950">
        <v>0</v>
      </c>
    </row>
    <row r="20" spans="1:15" ht="18" customHeight="1" x14ac:dyDescent="0.15">
      <c r="A20" s="333"/>
      <c r="B20" s="417">
        <v>2017</v>
      </c>
      <c r="C20" s="946">
        <v>2445401.6005432447</v>
      </c>
      <c r="D20" s="947"/>
      <c r="E20" s="952">
        <v>2013673.7182955265</v>
      </c>
      <c r="F20" s="950">
        <v>879838.29279272642</v>
      </c>
      <c r="G20" s="950">
        <v>168649.45870279998</v>
      </c>
      <c r="H20" s="950">
        <v>965185.96680000005</v>
      </c>
      <c r="I20" s="359"/>
      <c r="J20" s="952">
        <v>431727.88224771805</v>
      </c>
      <c r="K20" s="950">
        <v>185979.32</v>
      </c>
      <c r="L20" s="950">
        <v>179968</v>
      </c>
      <c r="M20" s="950">
        <v>58209.25</v>
      </c>
      <c r="N20" s="950">
        <v>7571.3</v>
      </c>
      <c r="O20" s="950">
        <v>0</v>
      </c>
    </row>
    <row r="21" spans="1:15" ht="18" customHeight="1" x14ac:dyDescent="0.15">
      <c r="A21" s="333"/>
      <c r="B21" s="417" t="s">
        <v>188</v>
      </c>
      <c r="C21" s="946">
        <v>2613117.3787831371</v>
      </c>
      <c r="D21" s="947"/>
      <c r="E21" s="952">
        <v>2067142.5065071944</v>
      </c>
      <c r="F21" s="950">
        <v>902351.18868039432</v>
      </c>
      <c r="G21" s="950">
        <v>163706.68162679998</v>
      </c>
      <c r="H21" s="950">
        <v>1001084.6362000001</v>
      </c>
      <c r="I21" s="359"/>
      <c r="J21" s="952">
        <v>545974.8722759427</v>
      </c>
      <c r="K21" s="950">
        <v>237743.78</v>
      </c>
      <c r="L21" s="950">
        <v>218940</v>
      </c>
      <c r="M21" s="950">
        <v>77851.759999999995</v>
      </c>
      <c r="N21" s="950">
        <v>9937.17</v>
      </c>
      <c r="O21" s="950">
        <v>1502.17</v>
      </c>
    </row>
    <row r="22" spans="1:15" ht="18" customHeight="1" x14ac:dyDescent="0.15">
      <c r="A22" s="333"/>
      <c r="B22" s="417" t="s">
        <v>313</v>
      </c>
      <c r="C22" s="946">
        <v>2543478.8730534455</v>
      </c>
      <c r="D22" s="947"/>
      <c r="E22" s="952">
        <v>2082142.5065071899</v>
      </c>
      <c r="F22" s="950">
        <v>915878.13173239003</v>
      </c>
      <c r="G22" s="950">
        <v>164731.26452679999</v>
      </c>
      <c r="H22" s="950">
        <v>1001533.110248</v>
      </c>
      <c r="I22" s="359"/>
      <c r="J22" s="952">
        <v>461336.36654625548</v>
      </c>
      <c r="K22" s="950">
        <v>188216.75</v>
      </c>
      <c r="L22" s="950">
        <v>215412.45</v>
      </c>
      <c r="M22" s="950">
        <v>45378.84</v>
      </c>
      <c r="N22" s="950">
        <v>9468.2800000000007</v>
      </c>
      <c r="O22" s="950">
        <v>2860.04</v>
      </c>
    </row>
    <row r="23" spans="1:15" ht="18" customHeight="1" x14ac:dyDescent="0.15">
      <c r="A23" s="333"/>
      <c r="B23" s="417" t="s">
        <v>316</v>
      </c>
      <c r="C23" s="946">
        <v>2618152.7592673395</v>
      </c>
      <c r="D23" s="947"/>
      <c r="E23" s="952">
        <v>2104851.2000000002</v>
      </c>
      <c r="F23" s="950">
        <v>930500</v>
      </c>
      <c r="G23" s="950">
        <v>152306</v>
      </c>
      <c r="H23" s="950">
        <v>1022045.2000000001</v>
      </c>
      <c r="I23" s="359"/>
      <c r="J23" s="952">
        <v>513301.55926733918</v>
      </c>
      <c r="K23" s="950">
        <v>195646.05</v>
      </c>
      <c r="L23" s="950">
        <v>216110</v>
      </c>
      <c r="M23" s="950">
        <v>81185.320000000007</v>
      </c>
      <c r="N23" s="950">
        <v>12311</v>
      </c>
      <c r="O23" s="950">
        <v>8049.18</v>
      </c>
    </row>
    <row r="24" spans="1:15" ht="18" customHeight="1" x14ac:dyDescent="0.15">
      <c r="A24" s="333"/>
      <c r="B24" s="417">
        <v>2021</v>
      </c>
      <c r="C24" s="946">
        <v>2707314.0275722267</v>
      </c>
      <c r="D24" s="947"/>
      <c r="E24" s="952">
        <v>2111947.5097544296</v>
      </c>
      <c r="F24" s="950">
        <v>951870.10975442955</v>
      </c>
      <c r="G24" s="950">
        <v>148469</v>
      </c>
      <c r="H24" s="950">
        <v>1011608.4000000001</v>
      </c>
      <c r="I24" s="359"/>
      <c r="J24" s="952">
        <v>595366.51781779737</v>
      </c>
      <c r="K24" s="950">
        <v>267869.21999999997</v>
      </c>
      <c r="L24" s="950">
        <v>257180</v>
      </c>
      <c r="M24" s="950">
        <v>49205.36</v>
      </c>
      <c r="N24" s="950">
        <v>14624.55</v>
      </c>
      <c r="O24" s="950">
        <v>6487.38</v>
      </c>
    </row>
    <row r="25" spans="1:15" ht="18" customHeight="1" x14ac:dyDescent="0.15">
      <c r="A25" s="333"/>
      <c r="B25" s="417" t="s">
        <v>427</v>
      </c>
      <c r="C25" s="946">
        <f>E25+J25</f>
        <v>2800825.552161335</v>
      </c>
      <c r="D25" s="947"/>
      <c r="E25" s="952">
        <v>2234179.2085490003</v>
      </c>
      <c r="F25" s="950">
        <v>1220904.2085490001</v>
      </c>
      <c r="G25" s="950">
        <v>154109</v>
      </c>
      <c r="H25" s="950">
        <v>859166</v>
      </c>
      <c r="I25" s="359"/>
      <c r="J25" s="952">
        <v>566646.34361233469</v>
      </c>
      <c r="K25" s="950">
        <v>276149.90999999997</v>
      </c>
      <c r="L25" s="950">
        <v>222990</v>
      </c>
      <c r="M25" s="950">
        <v>52854.43</v>
      </c>
      <c r="N25" s="950">
        <v>9576.6</v>
      </c>
      <c r="O25" s="950">
        <v>5075.3999999999996</v>
      </c>
    </row>
    <row r="26" spans="1:15" ht="18" customHeight="1" thickBot="1" x14ac:dyDescent="0.2">
      <c r="A26" s="333"/>
      <c r="B26" s="418" t="s">
        <v>482</v>
      </c>
      <c r="C26" s="948">
        <f>E26+J26</f>
        <v>2764946.4317979999</v>
      </c>
      <c r="D26" s="949"/>
      <c r="E26" s="953">
        <f>SUM(F26:H26)</f>
        <v>2239347.8680770001</v>
      </c>
      <c r="F26" s="951">
        <v>1210682</v>
      </c>
      <c r="G26" s="951">
        <v>150553.83100000001</v>
      </c>
      <c r="H26" s="951">
        <v>878112.03707700025</v>
      </c>
      <c r="I26" s="360"/>
      <c r="J26" s="953">
        <f>SUM(K26:O26)</f>
        <v>525598.56372099998</v>
      </c>
      <c r="K26" s="951">
        <v>296210.90812100004</v>
      </c>
      <c r="L26" s="951">
        <v>178188.23</v>
      </c>
      <c r="M26" s="951">
        <v>37099.425600000002</v>
      </c>
      <c r="N26" s="951">
        <v>9000</v>
      </c>
      <c r="O26" s="951">
        <v>5100</v>
      </c>
    </row>
    <row r="27" spans="1:15" ht="9" customHeight="1" x14ac:dyDescent="0.15">
      <c r="A27" s="330"/>
      <c r="B27" s="533" t="s">
        <v>358</v>
      </c>
      <c r="C27" s="534"/>
      <c r="D27" s="534"/>
      <c r="E27" s="534"/>
      <c r="F27" s="534"/>
      <c r="G27" s="534"/>
      <c r="H27" s="534"/>
      <c r="I27" s="534"/>
      <c r="J27" s="534"/>
      <c r="K27" s="534"/>
      <c r="L27" s="354"/>
      <c r="M27" s="354"/>
      <c r="N27" s="354"/>
      <c r="O27" s="354"/>
    </row>
    <row r="28" spans="1:15" ht="9" customHeight="1" x14ac:dyDescent="0.15">
      <c r="A28" s="330"/>
      <c r="B28" s="517" t="s">
        <v>321</v>
      </c>
      <c r="C28" s="512"/>
      <c r="D28" s="512"/>
      <c r="E28" s="530"/>
      <c r="F28" s="534"/>
      <c r="G28" s="534"/>
      <c r="H28" s="534"/>
      <c r="I28" s="534"/>
      <c r="J28" s="534"/>
      <c r="K28" s="534"/>
      <c r="L28" s="354"/>
      <c r="M28" s="354"/>
      <c r="N28" s="354"/>
      <c r="O28" s="355"/>
    </row>
    <row r="29" spans="1:15" ht="9" customHeight="1" x14ac:dyDescent="0.15">
      <c r="A29" s="330"/>
      <c r="B29" s="470" t="s">
        <v>320</v>
      </c>
      <c r="C29" s="512"/>
      <c r="D29" s="512"/>
      <c r="E29" s="530"/>
      <c r="F29" s="534"/>
      <c r="G29" s="534"/>
      <c r="H29" s="534"/>
      <c r="I29" s="534"/>
      <c r="J29" s="534"/>
      <c r="K29" s="534"/>
      <c r="L29" s="354"/>
      <c r="M29" s="354"/>
      <c r="N29" s="354"/>
      <c r="O29" s="355"/>
    </row>
    <row r="30" spans="1:15" ht="9" customHeight="1" x14ac:dyDescent="0.15">
      <c r="A30" s="330"/>
      <c r="B30" s="470"/>
      <c r="C30" s="512"/>
      <c r="D30" s="512"/>
      <c r="E30" s="530"/>
      <c r="F30" s="534"/>
      <c r="G30" s="534"/>
      <c r="H30" s="534"/>
      <c r="I30" s="534"/>
      <c r="J30" s="534"/>
      <c r="K30" s="534"/>
      <c r="L30" s="354"/>
      <c r="M30" s="354"/>
      <c r="N30" s="354"/>
      <c r="O30" s="355"/>
    </row>
    <row r="31" spans="1:15" ht="10.35" customHeight="1" x14ac:dyDescent="0.15">
      <c r="A31" s="330"/>
      <c r="B31" s="354"/>
      <c r="C31" s="354"/>
      <c r="D31" s="354"/>
      <c r="E31" s="354"/>
      <c r="F31" s="354"/>
      <c r="G31" s="354"/>
      <c r="H31" s="354"/>
      <c r="I31" s="354"/>
      <c r="J31" s="354"/>
      <c r="K31" s="354"/>
      <c r="L31" s="354"/>
      <c r="M31" s="354"/>
      <c r="N31" s="354"/>
      <c r="O31" s="355"/>
    </row>
    <row r="32" spans="1:15" ht="15" customHeight="1" x14ac:dyDescent="0.25">
      <c r="A32" s="358" t="s">
        <v>544</v>
      </c>
      <c r="B32" s="356"/>
      <c r="C32" s="356"/>
      <c r="D32" s="356"/>
      <c r="E32" s="356"/>
      <c r="F32" s="356"/>
    </row>
    <row r="33" spans="1:15" ht="15" customHeight="1" x14ac:dyDescent="0.15">
      <c r="A33" s="294" t="s">
        <v>372</v>
      </c>
      <c r="B33" s="356"/>
      <c r="C33" s="356"/>
      <c r="D33" s="356"/>
      <c r="E33" s="356"/>
      <c r="F33" s="356"/>
    </row>
    <row r="34" spans="1:15" ht="4.3499999999999996" customHeight="1" thickBot="1" x14ac:dyDescent="0.2">
      <c r="A34" s="335"/>
      <c r="B34" s="335"/>
      <c r="C34" s="335"/>
      <c r="D34" s="335"/>
      <c r="E34" s="335"/>
      <c r="F34" s="335"/>
      <c r="G34" s="335"/>
      <c r="H34" s="335"/>
      <c r="I34" s="335"/>
      <c r="J34" s="335"/>
      <c r="K34" s="335"/>
      <c r="L34" s="335"/>
      <c r="M34" s="335"/>
      <c r="N34" s="335"/>
      <c r="O34" s="335"/>
    </row>
    <row r="35" spans="1:15" ht="21" customHeight="1" x14ac:dyDescent="0.15">
      <c r="A35" s="795"/>
      <c r="B35" s="796"/>
      <c r="C35" s="795"/>
      <c r="D35" s="800"/>
      <c r="E35" s="1056" t="s">
        <v>257</v>
      </c>
      <c r="F35" s="1056"/>
      <c r="G35" s="1056"/>
      <c r="H35" s="1056"/>
      <c r="I35" s="800"/>
      <c r="J35" s="1056" t="s">
        <v>258</v>
      </c>
      <c r="K35" s="1056"/>
      <c r="L35" s="1056"/>
      <c r="M35" s="1056"/>
      <c r="N35" s="1056"/>
      <c r="O35" s="1056"/>
    </row>
    <row r="36" spans="1:15" ht="12" customHeight="1" x14ac:dyDescent="0.25">
      <c r="A36" s="796" t="s">
        <v>108</v>
      </c>
      <c r="B36" s="801" t="s">
        <v>122</v>
      </c>
      <c r="C36" s="796" t="s">
        <v>106</v>
      </c>
      <c r="D36" s="796"/>
      <c r="E36" s="796"/>
      <c r="F36" s="796"/>
      <c r="G36" s="796"/>
      <c r="H36" s="796"/>
      <c r="I36" s="796"/>
      <c r="J36" s="796"/>
      <c r="K36" s="796" t="s">
        <v>118</v>
      </c>
      <c r="L36" s="796" t="s">
        <v>119</v>
      </c>
      <c r="M36" s="796" t="s">
        <v>120</v>
      </c>
      <c r="N36" s="796"/>
      <c r="O36" s="796"/>
    </row>
    <row r="37" spans="1:15" ht="12" customHeight="1" x14ac:dyDescent="0.15">
      <c r="A37" s="800"/>
      <c r="B37" s="802" t="s">
        <v>130</v>
      </c>
      <c r="C37" s="800"/>
      <c r="D37" s="800"/>
      <c r="E37" s="796" t="s">
        <v>106</v>
      </c>
      <c r="F37" s="796" t="s">
        <v>117</v>
      </c>
      <c r="G37" s="796" t="s">
        <v>181</v>
      </c>
      <c r="H37" s="796" t="s">
        <v>181</v>
      </c>
      <c r="I37" s="796"/>
      <c r="J37" s="796" t="s">
        <v>106</v>
      </c>
      <c r="K37" s="796" t="s">
        <v>599</v>
      </c>
      <c r="L37" s="796" t="s">
        <v>600</v>
      </c>
      <c r="M37" s="796" t="s">
        <v>121</v>
      </c>
      <c r="N37" s="796" t="s">
        <v>117</v>
      </c>
      <c r="O37" s="796" t="s">
        <v>181</v>
      </c>
    </row>
    <row r="38" spans="1:15" ht="12" customHeight="1" x14ac:dyDescent="0.15">
      <c r="A38" s="798"/>
      <c r="B38" s="797"/>
      <c r="C38" s="798"/>
      <c r="D38" s="798"/>
      <c r="E38" s="798"/>
      <c r="F38" s="797" t="s">
        <v>185</v>
      </c>
      <c r="G38" s="797" t="s">
        <v>597</v>
      </c>
      <c r="H38" s="797" t="s">
        <v>598</v>
      </c>
      <c r="I38" s="798"/>
      <c r="J38" s="798"/>
      <c r="K38" s="799" t="s">
        <v>182</v>
      </c>
      <c r="L38" s="799" t="s">
        <v>183</v>
      </c>
      <c r="M38" s="799" t="s">
        <v>184</v>
      </c>
      <c r="N38" s="797" t="s">
        <v>601</v>
      </c>
      <c r="O38" s="797" t="s">
        <v>598</v>
      </c>
    </row>
    <row r="39" spans="1:15" ht="18" customHeight="1" x14ac:dyDescent="0.15">
      <c r="A39" s="417">
        <v>2007</v>
      </c>
      <c r="B39" s="361">
        <v>28481.901000000002</v>
      </c>
      <c r="C39" s="720">
        <f>E39+J39</f>
        <v>56.75</v>
      </c>
      <c r="D39" s="435"/>
      <c r="E39" s="954">
        <f>SUM(F39:H39)</f>
        <v>51.113999999999997</v>
      </c>
      <c r="F39" s="361">
        <v>19.274999999999999</v>
      </c>
      <c r="G39" s="361">
        <v>2.3849999999999998</v>
      </c>
      <c r="H39" s="361">
        <v>29.454000000000001</v>
      </c>
      <c r="I39" s="361"/>
      <c r="J39" s="954">
        <f>SUM(K39:O39)</f>
        <v>5.6359999999999992</v>
      </c>
      <c r="K39" s="361">
        <v>2.7330000000000001</v>
      </c>
      <c r="L39" s="361">
        <v>2.1589999999999998</v>
      </c>
      <c r="M39" s="361">
        <v>0.48699999999999999</v>
      </c>
      <c r="N39" s="361">
        <v>0.25700000000000001</v>
      </c>
      <c r="O39" s="361">
        <v>0</v>
      </c>
    </row>
    <row r="40" spans="1:15" ht="18" customHeight="1" x14ac:dyDescent="0.15">
      <c r="A40" s="417">
        <v>2008</v>
      </c>
      <c r="B40" s="361">
        <v>28807.034</v>
      </c>
      <c r="C40" s="720">
        <f t="shared" ref="C40:C48" si="3">E40+J40</f>
        <v>60.210150453178336</v>
      </c>
      <c r="D40" s="435"/>
      <c r="E40" s="954">
        <f t="shared" ref="E40:E48" si="4">SUM(F40:H40)</f>
        <v>54.344999999999999</v>
      </c>
      <c r="F40" s="361">
        <v>21.324000000000002</v>
      </c>
      <c r="G40" s="361">
        <v>3.488</v>
      </c>
      <c r="H40" s="361">
        <v>29.533000000000001</v>
      </c>
      <c r="I40" s="361"/>
      <c r="J40" s="954">
        <v>5.8651504531783374</v>
      </c>
      <c r="K40" s="361">
        <v>2.8860000000000001</v>
      </c>
      <c r="L40" s="361">
        <v>1.66</v>
      </c>
      <c r="M40" s="361">
        <v>1.0389999999999999</v>
      </c>
      <c r="N40" s="361">
        <v>0.27900000000000003</v>
      </c>
      <c r="O40" s="361">
        <v>1E-3</v>
      </c>
    </row>
    <row r="41" spans="1:15" ht="18" customHeight="1" x14ac:dyDescent="0.15">
      <c r="A41" s="417">
        <v>2009</v>
      </c>
      <c r="B41" s="361">
        <v>29132.012999999999</v>
      </c>
      <c r="C41" s="720">
        <f t="shared" si="3"/>
        <v>62.751000000000005</v>
      </c>
      <c r="D41" s="435"/>
      <c r="E41" s="954">
        <f t="shared" si="4"/>
        <v>56.712000000000003</v>
      </c>
      <c r="F41" s="361">
        <v>25.495999999999999</v>
      </c>
      <c r="G41" s="361">
        <v>3.7789999999999999</v>
      </c>
      <c r="H41" s="361">
        <v>27.437000000000001</v>
      </c>
      <c r="I41" s="361"/>
      <c r="J41" s="954">
        <f t="shared" ref="J41:J48" si="5">SUM(K41:O41)</f>
        <v>6.0390000000000006</v>
      </c>
      <c r="K41" s="361">
        <v>3.1890000000000001</v>
      </c>
      <c r="L41" s="361">
        <v>1.9950000000000001</v>
      </c>
      <c r="M41" s="361">
        <v>0.57499999999999996</v>
      </c>
      <c r="N41" s="361">
        <v>0.28000000000000003</v>
      </c>
      <c r="O41" s="361">
        <v>0</v>
      </c>
    </row>
    <row r="42" spans="1:15" ht="18" customHeight="1" x14ac:dyDescent="0.15">
      <c r="A42" s="417">
        <v>2010</v>
      </c>
      <c r="B42" s="361">
        <v>29461.933000000001</v>
      </c>
      <c r="C42" s="720">
        <f t="shared" si="3"/>
        <v>65.759</v>
      </c>
      <c r="D42" s="435"/>
      <c r="E42" s="954">
        <f t="shared" si="4"/>
        <v>56.966999999999999</v>
      </c>
      <c r="F42" s="361">
        <v>22.039000000000001</v>
      </c>
      <c r="G42" s="361">
        <v>4.3079999999999998</v>
      </c>
      <c r="H42" s="361">
        <v>30.62</v>
      </c>
      <c r="I42" s="361"/>
      <c r="J42" s="954">
        <f t="shared" si="5"/>
        <v>8.7919999999999998</v>
      </c>
      <c r="K42" s="361">
        <v>4.7549999999999999</v>
      </c>
      <c r="L42" s="361">
        <v>2.883</v>
      </c>
      <c r="M42" s="361">
        <v>0.77500000000000002</v>
      </c>
      <c r="N42" s="361">
        <v>0.379</v>
      </c>
      <c r="O42" s="361">
        <v>0</v>
      </c>
    </row>
    <row r="43" spans="1:15" ht="18" customHeight="1" x14ac:dyDescent="0.15">
      <c r="A43" s="417">
        <v>2011</v>
      </c>
      <c r="B43" s="361">
        <v>29797.694</v>
      </c>
      <c r="C43" s="720">
        <f t="shared" si="3"/>
        <v>66.876000000000005</v>
      </c>
      <c r="D43" s="435"/>
      <c r="E43" s="954">
        <f t="shared" si="4"/>
        <v>58.914999999999999</v>
      </c>
      <c r="F43" s="361">
        <v>23.66</v>
      </c>
      <c r="G43" s="361">
        <v>4.2489999999999997</v>
      </c>
      <c r="H43" s="361">
        <v>31.006</v>
      </c>
      <c r="I43" s="361"/>
      <c r="J43" s="954">
        <f t="shared" si="5"/>
        <v>7.9610000000000003</v>
      </c>
      <c r="K43" s="361">
        <v>3.581</v>
      </c>
      <c r="L43" s="361">
        <v>2.9660000000000002</v>
      </c>
      <c r="M43" s="361">
        <v>1.1299999999999999</v>
      </c>
      <c r="N43" s="361">
        <v>0.28399999999999997</v>
      </c>
      <c r="O43" s="361">
        <v>0</v>
      </c>
    </row>
    <row r="44" spans="1:15" ht="18" customHeight="1" x14ac:dyDescent="0.15">
      <c r="A44" s="417">
        <v>2012</v>
      </c>
      <c r="B44" s="361">
        <v>30135.875</v>
      </c>
      <c r="C44" s="720">
        <f t="shared" si="3"/>
        <v>75.253</v>
      </c>
      <c r="D44" s="435"/>
      <c r="E44" s="954">
        <f t="shared" si="4"/>
        <v>59.42</v>
      </c>
      <c r="F44" s="361">
        <v>22.899000000000001</v>
      </c>
      <c r="G44" s="361">
        <v>4.3330000000000002</v>
      </c>
      <c r="H44" s="361">
        <v>32.188000000000002</v>
      </c>
      <c r="I44" s="361"/>
      <c r="J44" s="954">
        <f t="shared" si="5"/>
        <v>15.832999999999998</v>
      </c>
      <c r="K44" s="361">
        <v>7.1239999999999997</v>
      </c>
      <c r="L44" s="361">
        <v>7.117</v>
      </c>
      <c r="M44" s="361">
        <v>1.2669999999999999</v>
      </c>
      <c r="N44" s="361">
        <v>0.32500000000000001</v>
      </c>
      <c r="O44" s="361">
        <v>0</v>
      </c>
    </row>
    <row r="45" spans="1:15" ht="18" customHeight="1" x14ac:dyDescent="0.15">
      <c r="A45" s="417">
        <v>2013</v>
      </c>
      <c r="B45" s="361">
        <v>30475.144</v>
      </c>
      <c r="C45" s="720">
        <f t="shared" si="3"/>
        <v>69.856999999999999</v>
      </c>
      <c r="D45" s="435"/>
      <c r="E45" s="954">
        <f t="shared" si="4"/>
        <v>59.32</v>
      </c>
      <c r="F45" s="361">
        <v>21.581</v>
      </c>
      <c r="G45" s="361">
        <v>4.3890000000000002</v>
      </c>
      <c r="H45" s="361">
        <v>33.35</v>
      </c>
      <c r="I45" s="361"/>
      <c r="J45" s="954">
        <f t="shared" si="5"/>
        <v>10.537000000000001</v>
      </c>
      <c r="K45" s="361">
        <v>4.5510000000000002</v>
      </c>
      <c r="L45" s="361">
        <v>4.4779999999999998</v>
      </c>
      <c r="M45" s="361">
        <v>1.1879999999999999</v>
      </c>
      <c r="N45" s="361">
        <v>0.32</v>
      </c>
      <c r="O45" s="361">
        <v>0</v>
      </c>
    </row>
    <row r="46" spans="1:15" ht="18" customHeight="1" x14ac:dyDescent="0.15">
      <c r="A46" s="417">
        <v>2014</v>
      </c>
      <c r="B46" s="361">
        <v>30814.174999999999</v>
      </c>
      <c r="C46" s="720">
        <f t="shared" si="3"/>
        <v>74.400999999999996</v>
      </c>
      <c r="D46" s="435"/>
      <c r="E46" s="954">
        <f t="shared" si="4"/>
        <v>59.72</v>
      </c>
      <c r="F46" s="361">
        <v>21.809000000000001</v>
      </c>
      <c r="G46" s="361">
        <v>4.3410000000000002</v>
      </c>
      <c r="H46" s="361">
        <v>33.57</v>
      </c>
      <c r="I46" s="361"/>
      <c r="J46" s="954">
        <f t="shared" si="5"/>
        <v>14.681000000000001</v>
      </c>
      <c r="K46" s="361">
        <v>7.0679999999999996</v>
      </c>
      <c r="L46" s="361">
        <v>5.7350000000000003</v>
      </c>
      <c r="M46" s="361">
        <v>1.619</v>
      </c>
      <c r="N46" s="361">
        <v>0.25900000000000001</v>
      </c>
      <c r="O46" s="361">
        <v>0</v>
      </c>
    </row>
    <row r="47" spans="1:15" ht="18" customHeight="1" x14ac:dyDescent="0.15">
      <c r="A47" s="417">
        <v>2015</v>
      </c>
      <c r="B47" s="361">
        <v>31151.643</v>
      </c>
      <c r="C47" s="720">
        <f t="shared" si="3"/>
        <v>73.748999999999995</v>
      </c>
      <c r="D47" s="435"/>
      <c r="E47" s="954">
        <f t="shared" si="4"/>
        <v>61.094000000000001</v>
      </c>
      <c r="F47" s="361">
        <v>24.445</v>
      </c>
      <c r="G47" s="361">
        <v>4.6040000000000001</v>
      </c>
      <c r="H47" s="361">
        <v>32.045000000000002</v>
      </c>
      <c r="I47" s="361"/>
      <c r="J47" s="954">
        <f t="shared" si="5"/>
        <v>12.654999999999999</v>
      </c>
      <c r="K47" s="361">
        <v>5.359</v>
      </c>
      <c r="L47" s="361">
        <v>5.2480000000000002</v>
      </c>
      <c r="M47" s="361">
        <v>1.7969999999999999</v>
      </c>
      <c r="N47" s="361">
        <v>0.251</v>
      </c>
      <c r="O47" s="361">
        <v>0</v>
      </c>
    </row>
    <row r="48" spans="1:15" ht="18" customHeight="1" x14ac:dyDescent="0.15">
      <c r="A48" s="417">
        <v>2016</v>
      </c>
      <c r="B48" s="361">
        <v>31488.625</v>
      </c>
      <c r="C48" s="720">
        <f t="shared" si="3"/>
        <v>75.745999999999995</v>
      </c>
      <c r="D48" s="435"/>
      <c r="E48" s="954">
        <f t="shared" si="4"/>
        <v>62.061999999999998</v>
      </c>
      <c r="F48" s="361">
        <v>25.009</v>
      </c>
      <c r="G48" s="361">
        <v>5.0579999999999998</v>
      </c>
      <c r="H48" s="361">
        <v>31.995000000000001</v>
      </c>
      <c r="I48" s="361"/>
      <c r="J48" s="954">
        <f t="shared" si="5"/>
        <v>13.684000000000001</v>
      </c>
      <c r="K48" s="361">
        <v>5.8410000000000002</v>
      </c>
      <c r="L48" s="361">
        <v>5.9720000000000004</v>
      </c>
      <c r="M48" s="361">
        <v>1.5760000000000001</v>
      </c>
      <c r="N48" s="361">
        <v>0.29499999999999998</v>
      </c>
      <c r="O48" s="361">
        <v>0</v>
      </c>
    </row>
    <row r="49" spans="1:15" ht="18" customHeight="1" x14ac:dyDescent="0.15">
      <c r="A49" s="417">
        <v>2017</v>
      </c>
      <c r="B49" s="361">
        <v>31826.018</v>
      </c>
      <c r="C49" s="720">
        <v>76.836555567311137</v>
      </c>
      <c r="D49" s="435"/>
      <c r="E49" s="954">
        <v>63.271305832087648</v>
      </c>
      <c r="F49" s="361">
        <v>27.645</v>
      </c>
      <c r="G49" s="361">
        <v>5.2990000000000004</v>
      </c>
      <c r="H49" s="361">
        <v>30.327000000000002</v>
      </c>
      <c r="I49" s="361"/>
      <c r="J49" s="954">
        <v>13.565249735223489</v>
      </c>
      <c r="K49" s="361">
        <v>5.8440000000000003</v>
      </c>
      <c r="L49" s="361">
        <v>5.6550000000000002</v>
      </c>
      <c r="M49" s="361">
        <v>1.829</v>
      </c>
      <c r="N49" s="361">
        <v>0.23799999999999999</v>
      </c>
      <c r="O49" s="361">
        <v>0</v>
      </c>
    </row>
    <row r="50" spans="1:15" ht="18" customHeight="1" x14ac:dyDescent="0.15">
      <c r="A50" s="333" t="s">
        <v>188</v>
      </c>
      <c r="B50" s="361">
        <v>32162.184000000001</v>
      </c>
      <c r="C50" s="720">
        <v>81.248132240743885</v>
      </c>
      <c r="D50" s="435"/>
      <c r="E50" s="954">
        <v>64.272454461027721</v>
      </c>
      <c r="F50" s="361">
        <v>28.056000000000001</v>
      </c>
      <c r="G50" s="361">
        <v>5.09</v>
      </c>
      <c r="H50" s="361">
        <v>31.126000000000001</v>
      </c>
      <c r="I50" s="361"/>
      <c r="J50" s="954">
        <v>16.975677779716165</v>
      </c>
      <c r="K50" s="361">
        <v>7.3920000000000003</v>
      </c>
      <c r="L50" s="361">
        <v>6.8070000000000004</v>
      </c>
      <c r="M50" s="361">
        <v>2.4209999999999998</v>
      </c>
      <c r="N50" s="361">
        <v>0.309</v>
      </c>
      <c r="O50" s="362">
        <v>4.7E-2</v>
      </c>
    </row>
    <row r="51" spans="1:15" ht="18" customHeight="1" x14ac:dyDescent="0.15">
      <c r="A51" s="333" t="s">
        <v>313</v>
      </c>
      <c r="B51" s="361">
        <v>32495.51</v>
      </c>
      <c r="C51" s="720">
        <v>78.271701938312276</v>
      </c>
      <c r="D51" s="435"/>
      <c r="E51" s="954">
        <v>64.074775453814709</v>
      </c>
      <c r="F51" s="361">
        <v>28.184999999999999</v>
      </c>
      <c r="G51" s="361">
        <v>5.069</v>
      </c>
      <c r="H51" s="361">
        <v>30.821000000000002</v>
      </c>
      <c r="I51" s="361"/>
      <c r="J51" s="954">
        <v>14.196926484497565</v>
      </c>
      <c r="K51" s="361">
        <v>5.7919999999999998</v>
      </c>
      <c r="L51" s="361">
        <v>6.6289999999999996</v>
      </c>
      <c r="M51" s="361">
        <v>1.3959999999999999</v>
      </c>
      <c r="N51" s="361">
        <v>0.29099999999999998</v>
      </c>
      <c r="O51" s="361">
        <v>8.7999999999999995E-2</v>
      </c>
    </row>
    <row r="52" spans="1:15" ht="18" customHeight="1" x14ac:dyDescent="0.15">
      <c r="A52" s="333" t="s">
        <v>316</v>
      </c>
      <c r="B52" s="361">
        <v>32824.358</v>
      </c>
      <c r="C52" s="720">
        <v>79.762497084248807</v>
      </c>
      <c r="D52" s="435"/>
      <c r="E52" s="954">
        <v>64.124672293666791</v>
      </c>
      <c r="F52" s="361">
        <v>28.347999999999999</v>
      </c>
      <c r="G52" s="361">
        <v>4.6399999999999997</v>
      </c>
      <c r="H52" s="361">
        <v>31.137</v>
      </c>
      <c r="I52" s="361"/>
      <c r="J52" s="954">
        <v>15.637824790582018</v>
      </c>
      <c r="K52" s="361">
        <v>5.96</v>
      </c>
      <c r="L52" s="361">
        <v>6.5839999999999996</v>
      </c>
      <c r="M52" s="361">
        <v>2.4729999999999999</v>
      </c>
      <c r="N52" s="361">
        <v>0.375</v>
      </c>
      <c r="O52" s="361">
        <v>0.245</v>
      </c>
    </row>
    <row r="53" spans="1:15" ht="18" customHeight="1" x14ac:dyDescent="0.15">
      <c r="A53" s="333" t="s">
        <v>488</v>
      </c>
      <c r="B53" s="361">
        <v>33149.016000000003</v>
      </c>
      <c r="C53" s="720">
        <v>81.671022378830997</v>
      </c>
      <c r="D53" s="435"/>
      <c r="E53" s="954">
        <v>63.710714965247519</v>
      </c>
      <c r="F53" s="361">
        <v>28.715</v>
      </c>
      <c r="G53" s="361">
        <v>4.4790000000000001</v>
      </c>
      <c r="H53" s="361">
        <v>30.516999999999999</v>
      </c>
      <c r="I53" s="361"/>
      <c r="J53" s="954">
        <v>17.960307413583475</v>
      </c>
      <c r="K53" s="361">
        <v>8.0809999999999995</v>
      </c>
      <c r="L53" s="361">
        <v>7.758</v>
      </c>
      <c r="M53" s="361">
        <v>1.484</v>
      </c>
      <c r="N53" s="361">
        <v>0.441</v>
      </c>
      <c r="O53" s="361">
        <v>0.19600000000000001</v>
      </c>
    </row>
    <row r="54" spans="1:15" ht="18" customHeight="1" x14ac:dyDescent="0.15">
      <c r="A54" s="333" t="s">
        <v>427</v>
      </c>
      <c r="B54" s="361">
        <v>33470.569000000003</v>
      </c>
      <c r="C54" s="720">
        <f>C25/B$54</f>
        <v>83.680249121589029</v>
      </c>
      <c r="D54" s="435"/>
      <c r="E54" s="954">
        <v>66.750559530344404</v>
      </c>
      <c r="F54" s="361">
        <v>36.476948107724134</v>
      </c>
      <c r="G54" s="361">
        <v>4.6043137181205367</v>
      </c>
      <c r="H54" s="361">
        <v>25.669297704499733</v>
      </c>
      <c r="I54" s="361"/>
      <c r="J54" s="954">
        <v>16.929689591244617</v>
      </c>
      <c r="K54" s="361">
        <v>8.2509999999999994</v>
      </c>
      <c r="L54" s="361">
        <v>6.6619999999999999</v>
      </c>
      <c r="M54" s="361">
        <v>1.579</v>
      </c>
      <c r="N54" s="361">
        <v>0.28599999999999998</v>
      </c>
      <c r="O54" s="361">
        <v>0.152</v>
      </c>
    </row>
    <row r="55" spans="1:15" ht="18" customHeight="1" thickBot="1" x14ac:dyDescent="0.2">
      <c r="A55" s="334" t="s">
        <v>482</v>
      </c>
      <c r="B55" s="363">
        <v>33725.843999999997</v>
      </c>
      <c r="C55" s="721">
        <f>C26/B$55</f>
        <v>81.983016697758558</v>
      </c>
      <c r="D55" s="436"/>
      <c r="E55" s="955">
        <f>E26/B55</f>
        <v>66.398571614012099</v>
      </c>
      <c r="F55" s="363">
        <f>F26/B55</f>
        <v>35.897752477299015</v>
      </c>
      <c r="G55" s="363">
        <f>G26/B55</f>
        <v>4.4640493207523591</v>
      </c>
      <c r="H55" s="363">
        <f>H26/B55</f>
        <v>26.036769815960731</v>
      </c>
      <c r="I55" s="363"/>
      <c r="J55" s="955">
        <f>J26/B55</f>
        <v>15.584445083746459</v>
      </c>
      <c r="K55" s="363">
        <f>K26/B55</f>
        <v>8.7829057182675712</v>
      </c>
      <c r="L55" s="363">
        <f>L26/B55</f>
        <v>5.2834327882202157</v>
      </c>
      <c r="M55" s="363">
        <f>M26/B55</f>
        <v>1.1000295678293479</v>
      </c>
      <c r="N55" s="363">
        <f>N26/B55</f>
        <v>0.26685766559318724</v>
      </c>
      <c r="O55" s="363">
        <f>O26/B55</f>
        <v>0.15121934383613944</v>
      </c>
    </row>
    <row r="56" spans="1:15" ht="9" customHeight="1" x14ac:dyDescent="0.15">
      <c r="A56" s="533" t="s">
        <v>358</v>
      </c>
      <c r="B56" s="535"/>
      <c r="C56" s="533"/>
      <c r="D56" s="533"/>
      <c r="E56" s="533"/>
      <c r="F56" s="533"/>
      <c r="G56" s="364"/>
      <c r="H56" s="364"/>
      <c r="I56" s="330"/>
      <c r="J56" s="336"/>
      <c r="K56" s="336"/>
      <c r="L56" s="330"/>
      <c r="M56" s="337"/>
      <c r="N56" s="337"/>
      <c r="O56" s="336"/>
    </row>
    <row r="57" spans="1:15" ht="9" customHeight="1" x14ac:dyDescent="0.15">
      <c r="A57" s="517" t="s">
        <v>321</v>
      </c>
      <c r="B57" s="512"/>
      <c r="C57" s="530"/>
      <c r="D57" s="530"/>
      <c r="E57" s="533"/>
      <c r="F57" s="533"/>
      <c r="G57" s="364"/>
      <c r="H57" s="439"/>
      <c r="I57" s="330"/>
      <c r="J57" s="338"/>
      <c r="K57" s="338"/>
      <c r="L57" s="338"/>
      <c r="M57" s="338"/>
      <c r="N57" s="338"/>
      <c r="O57" s="338"/>
    </row>
    <row r="58" spans="1:15" ht="9" customHeight="1" x14ac:dyDescent="0.15">
      <c r="A58" s="470" t="s">
        <v>320</v>
      </c>
      <c r="B58" s="512"/>
      <c r="C58" s="530"/>
      <c r="D58" s="530"/>
      <c r="E58" s="533"/>
      <c r="F58" s="533"/>
      <c r="G58" s="364"/>
      <c r="H58" s="364"/>
      <c r="I58" s="330"/>
      <c r="J58" s="330"/>
      <c r="K58" s="330"/>
      <c r="L58" s="330"/>
      <c r="M58" s="330"/>
      <c r="N58" s="330"/>
      <c r="O58" s="330"/>
    </row>
    <row r="59" spans="1:15" ht="15" customHeight="1" x14ac:dyDescent="0.15">
      <c r="A59" s="330"/>
      <c r="B59" s="337"/>
      <c r="C59" s="330"/>
      <c r="D59" s="330"/>
      <c r="E59" s="330"/>
      <c r="F59" s="330"/>
      <c r="G59" s="330"/>
      <c r="H59" s="330"/>
      <c r="I59" s="330"/>
      <c r="J59" s="330"/>
      <c r="K59" s="330"/>
      <c r="L59" s="330"/>
      <c r="M59" s="330"/>
      <c r="N59" s="330"/>
      <c r="O59" s="330"/>
    </row>
    <row r="60" spans="1:15" ht="15" customHeight="1" x14ac:dyDescent="0.15">
      <c r="A60" s="330"/>
      <c r="B60" s="339"/>
      <c r="C60" s="330"/>
      <c r="D60" s="330"/>
      <c r="E60" s="330"/>
      <c r="F60" s="440"/>
      <c r="G60" s="330"/>
      <c r="H60" s="330"/>
      <c r="I60" s="330"/>
      <c r="J60" s="330"/>
      <c r="K60" s="330"/>
      <c r="L60" s="330"/>
      <c r="M60" s="330"/>
      <c r="N60" s="330"/>
      <c r="O60" s="330"/>
    </row>
  </sheetData>
  <mergeCells count="6">
    <mergeCell ref="B6:B9"/>
    <mergeCell ref="J35:O35"/>
    <mergeCell ref="J6:O6"/>
    <mergeCell ref="E6:H6"/>
    <mergeCell ref="E35:H35"/>
    <mergeCell ref="C6:C9"/>
  </mergeCells>
  <printOptions horizontalCentered="1" verticalCentered="1" gridLinesSet="0"/>
  <pageMargins left="0" right="0" top="0" bottom="0" header="0" footer="0"/>
  <pageSetup paperSize="8" orientation="portrait" r:id="rId1"/>
  <headerFooter scaleWithDoc="0" alignWithMargins="0"/>
  <rowBreaks count="1" manualBreakCount="1">
    <brk id="31" max="16383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Hoja99">
    <tabColor theme="9" tint="0.59999389629810485"/>
  </sheetPr>
  <dimension ref="A1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1.25" style="17" customWidth="1"/>
    <col min="2" max="9" width="8" style="17" customWidth="1"/>
    <col min="10" max="16384" width="7" style="17"/>
  </cols>
  <sheetData/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Hoja100">
    <tabColor theme="9" tint="0.59999389629810485"/>
  </sheetPr>
  <dimension ref="A3:Y53"/>
  <sheetViews>
    <sheetView showGridLines="0" topLeftCell="A19" zoomScaleNormal="100" workbookViewId="0">
      <selection activeCell="S40" sqref="S40"/>
    </sheetView>
  </sheetViews>
  <sheetFormatPr baseColWidth="10" defaultColWidth="7" defaultRowHeight="13.35" customHeight="1" x14ac:dyDescent="0.15"/>
  <cols>
    <col min="1" max="1" width="8.875" style="126" customWidth="1"/>
    <col min="2" max="3" width="9.875" style="126" customWidth="1"/>
    <col min="4" max="4" width="1.375" style="126" customWidth="1"/>
    <col min="5" max="6" width="9.875" style="126" customWidth="1"/>
    <col min="7" max="7" width="1.375" style="126" customWidth="1"/>
    <col min="8" max="9" width="9.875" style="126" customWidth="1"/>
    <col min="10" max="10" width="1.125" style="126" customWidth="1"/>
    <col min="11" max="12" width="9.875" style="126" customWidth="1"/>
    <col min="13" max="13" width="4.25" style="126" customWidth="1"/>
    <col min="14" max="16384" width="7" style="126"/>
  </cols>
  <sheetData>
    <row r="3" spans="1:25" ht="13.35" customHeight="1" x14ac:dyDescent="0.15">
      <c r="A3" s="366" t="s">
        <v>602</v>
      </c>
      <c r="B3" s="367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25" ht="13.35" customHeight="1" x14ac:dyDescent="0.15">
      <c r="A4" s="368" t="s">
        <v>310</v>
      </c>
      <c r="B4" s="369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</row>
    <row r="5" spans="1:25" ht="6" customHeight="1" thickBot="1" x14ac:dyDescent="0.2">
      <c r="A5" s="1033"/>
      <c r="B5" s="1033"/>
      <c r="C5" s="1033"/>
      <c r="D5" s="1033"/>
      <c r="E5" s="1033"/>
      <c r="F5" s="1033"/>
      <c r="G5" s="1033"/>
      <c r="H5" s="1033"/>
      <c r="I5" s="1033"/>
      <c r="J5" s="1033"/>
      <c r="K5" s="1033"/>
      <c r="L5" s="1033"/>
      <c r="M5" s="127"/>
    </row>
    <row r="6" spans="1:25" ht="15.95" customHeight="1" x14ac:dyDescent="0.15">
      <c r="A6" s="1061" t="s">
        <v>107</v>
      </c>
      <c r="B6" s="1059" t="s">
        <v>270</v>
      </c>
      <c r="C6" s="1059"/>
      <c r="D6" s="803"/>
      <c r="E6" s="1059" t="s">
        <v>271</v>
      </c>
      <c r="F6" s="1059"/>
      <c r="G6" s="803"/>
      <c r="H6" s="1059" t="s">
        <v>189</v>
      </c>
      <c r="I6" s="1059"/>
      <c r="J6" s="803"/>
      <c r="K6" s="1060" t="s">
        <v>272</v>
      </c>
      <c r="L6" s="1060"/>
      <c r="M6" s="127"/>
    </row>
    <row r="7" spans="1:25" ht="15.95" customHeight="1" x14ac:dyDescent="0.15">
      <c r="A7" s="1062"/>
      <c r="B7" s="804">
        <v>2022</v>
      </c>
      <c r="C7" s="804" t="s">
        <v>424</v>
      </c>
      <c r="D7" s="804"/>
      <c r="E7" s="804">
        <v>2022</v>
      </c>
      <c r="F7" s="804" t="s">
        <v>424</v>
      </c>
      <c r="G7" s="804"/>
      <c r="H7" s="804">
        <v>2022</v>
      </c>
      <c r="I7" s="804" t="s">
        <v>424</v>
      </c>
      <c r="J7" s="804"/>
      <c r="K7" s="804">
        <v>2022</v>
      </c>
      <c r="L7" s="804" t="s">
        <v>424</v>
      </c>
    </row>
    <row r="8" spans="1:25" ht="15.95" customHeight="1" x14ac:dyDescent="0.15">
      <c r="A8" s="722" t="s">
        <v>52</v>
      </c>
      <c r="B8" s="723">
        <f t="shared" ref="B8:C8" si="0">AVERAGE(B9:B20)</f>
        <v>5.9833333333333334</v>
      </c>
      <c r="C8" s="723">
        <f t="shared" si="0"/>
        <v>6.5325093260633906</v>
      </c>
      <c r="D8" s="723"/>
      <c r="E8" s="723">
        <f t="shared" ref="E8" si="1">AVERAGE(E9:E20)</f>
        <v>6.3024999999999993</v>
      </c>
      <c r="F8" s="723">
        <f t="shared" ref="F8" si="2">AVERAGE(F9:F20)</f>
        <v>6.7791666666666659</v>
      </c>
      <c r="G8" s="723"/>
      <c r="H8" s="723">
        <f t="shared" ref="H8" si="3">AVERAGE(H9:H20)</f>
        <v>7.5866666666666687</v>
      </c>
      <c r="I8" s="723">
        <f t="shared" ref="I8" si="4">AVERAGE(I9:I20)</f>
        <v>8.0424999999999986</v>
      </c>
      <c r="J8" s="723"/>
      <c r="K8" s="723">
        <f>AVERAGE(K9:K20)</f>
        <v>9.67</v>
      </c>
      <c r="L8" s="723">
        <f>AVERAGE(L9:L20)</f>
        <v>10.557499999999999</v>
      </c>
      <c r="M8" s="128"/>
    </row>
    <row r="9" spans="1:25" ht="15.95" customHeight="1" x14ac:dyDescent="0.15">
      <c r="A9" s="312" t="s">
        <v>53</v>
      </c>
      <c r="B9" s="371">
        <v>5.23</v>
      </c>
      <c r="C9" s="371">
        <v>5.4912104348110411</v>
      </c>
      <c r="D9" s="371"/>
      <c r="E9" s="371">
        <v>5.62</v>
      </c>
      <c r="F9" s="371">
        <v>5.79</v>
      </c>
      <c r="G9" s="371"/>
      <c r="H9" s="371">
        <v>6.9</v>
      </c>
      <c r="I9" s="371">
        <v>7.04</v>
      </c>
      <c r="J9" s="371"/>
      <c r="K9" s="372">
        <v>9.23</v>
      </c>
      <c r="L9" s="372">
        <v>9.85</v>
      </c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</row>
    <row r="10" spans="1:25" ht="15.95" customHeight="1" x14ac:dyDescent="0.15">
      <c r="A10" s="312" t="s">
        <v>54</v>
      </c>
      <c r="B10" s="371">
        <v>5.0999999999999996</v>
      </c>
      <c r="C10" s="371">
        <v>7.35</v>
      </c>
      <c r="D10" s="371"/>
      <c r="E10" s="371">
        <v>5.41</v>
      </c>
      <c r="F10" s="371">
        <v>7.63</v>
      </c>
      <c r="G10" s="371"/>
      <c r="H10" s="371">
        <v>6.69</v>
      </c>
      <c r="I10" s="371">
        <v>9.0299999999999994</v>
      </c>
      <c r="J10" s="371"/>
      <c r="K10" s="372">
        <v>8.6999999999999993</v>
      </c>
      <c r="L10" s="372">
        <v>10.69</v>
      </c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</row>
    <row r="11" spans="1:25" ht="15.95" customHeight="1" x14ac:dyDescent="0.15">
      <c r="A11" s="312" t="s">
        <v>55</v>
      </c>
      <c r="B11" s="371">
        <v>6.04</v>
      </c>
      <c r="C11" s="371">
        <v>8.2700821391542139</v>
      </c>
      <c r="D11" s="371"/>
      <c r="E11" s="371">
        <v>6.37</v>
      </c>
      <c r="F11" s="371">
        <v>8.6199999999999992</v>
      </c>
      <c r="G11" s="371"/>
      <c r="H11" s="371">
        <v>7.65</v>
      </c>
      <c r="I11" s="371">
        <v>9.86</v>
      </c>
      <c r="J11" s="371"/>
      <c r="K11" s="372">
        <v>9.4</v>
      </c>
      <c r="L11" s="372">
        <v>12.4</v>
      </c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</row>
    <row r="12" spans="1:25" ht="15.95" customHeight="1" x14ac:dyDescent="0.15">
      <c r="A12" s="312" t="s">
        <v>56</v>
      </c>
      <c r="B12" s="371">
        <v>5.49</v>
      </c>
      <c r="C12" s="371">
        <v>8.3765035318256551</v>
      </c>
      <c r="D12" s="371"/>
      <c r="E12" s="371">
        <v>5.86</v>
      </c>
      <c r="F12" s="371">
        <v>8.69</v>
      </c>
      <c r="G12" s="371"/>
      <c r="H12" s="371">
        <v>7.14</v>
      </c>
      <c r="I12" s="371">
        <v>9.9499999999999993</v>
      </c>
      <c r="J12" s="371"/>
      <c r="K12" s="372">
        <v>9.4</v>
      </c>
      <c r="L12" s="372">
        <v>12.58</v>
      </c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</row>
    <row r="13" spans="1:25" ht="15.95" customHeight="1" x14ac:dyDescent="0.15">
      <c r="A13" s="312" t="s">
        <v>57</v>
      </c>
      <c r="B13" s="371">
        <v>5.7</v>
      </c>
      <c r="C13" s="371">
        <v>7.5488395272950823</v>
      </c>
      <c r="D13" s="371"/>
      <c r="E13" s="371">
        <v>6.07</v>
      </c>
      <c r="F13" s="371">
        <v>7.86</v>
      </c>
      <c r="G13" s="371"/>
      <c r="H13" s="371">
        <v>7.36</v>
      </c>
      <c r="I13" s="371">
        <v>9.1</v>
      </c>
      <c r="J13" s="371"/>
      <c r="K13" s="372">
        <v>9.2200000000000006</v>
      </c>
      <c r="L13" s="372">
        <v>12.08</v>
      </c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</row>
    <row r="14" spans="1:25" ht="15.95" customHeight="1" x14ac:dyDescent="0.15">
      <c r="A14" s="312" t="s">
        <v>58</v>
      </c>
      <c r="B14" s="371">
        <v>6.17</v>
      </c>
      <c r="C14" s="371">
        <v>5.7605219919169866</v>
      </c>
      <c r="D14" s="371"/>
      <c r="E14" s="371">
        <v>6.64</v>
      </c>
      <c r="F14" s="371">
        <v>5.98</v>
      </c>
      <c r="G14" s="371"/>
      <c r="H14" s="371">
        <v>7.93</v>
      </c>
      <c r="I14" s="371">
        <v>7.28</v>
      </c>
      <c r="J14" s="371"/>
      <c r="K14" s="372">
        <v>9.6199999999999992</v>
      </c>
      <c r="L14" s="372">
        <v>10.09</v>
      </c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</row>
    <row r="15" spans="1:25" ht="15.95" customHeight="1" x14ac:dyDescent="0.15">
      <c r="A15" s="312" t="s">
        <v>59</v>
      </c>
      <c r="B15" s="371">
        <v>6.23</v>
      </c>
      <c r="C15" s="371">
        <v>6.9327453239176737</v>
      </c>
      <c r="D15" s="371"/>
      <c r="E15" s="371">
        <v>6.59</v>
      </c>
      <c r="F15" s="371">
        <v>7.12</v>
      </c>
      <c r="G15" s="371"/>
      <c r="H15" s="371">
        <v>7.88</v>
      </c>
      <c r="I15" s="371">
        <v>8.3699999999999992</v>
      </c>
      <c r="J15" s="371"/>
      <c r="K15" s="372">
        <v>9.94</v>
      </c>
      <c r="L15" s="372">
        <v>10.47</v>
      </c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</row>
    <row r="16" spans="1:25" ht="15.95" customHeight="1" x14ac:dyDescent="0.15">
      <c r="A16" s="312" t="s">
        <v>60</v>
      </c>
      <c r="B16" s="371">
        <v>6.97</v>
      </c>
      <c r="C16" s="371">
        <v>6.1864493040871595</v>
      </c>
      <c r="D16" s="371"/>
      <c r="E16" s="371">
        <v>7.27</v>
      </c>
      <c r="F16" s="371">
        <v>6.41</v>
      </c>
      <c r="G16" s="371"/>
      <c r="H16" s="371">
        <v>8.5500000000000007</v>
      </c>
      <c r="I16" s="371">
        <v>7.65</v>
      </c>
      <c r="J16" s="371"/>
      <c r="K16" s="372">
        <v>10.5</v>
      </c>
      <c r="L16" s="372">
        <v>10.050000000000001</v>
      </c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</row>
    <row r="17" spans="1:25" ht="15.95" customHeight="1" x14ac:dyDescent="0.15">
      <c r="A17" s="312" t="s">
        <v>61</v>
      </c>
      <c r="B17" s="371">
        <v>6.58</v>
      </c>
      <c r="C17" s="371">
        <v>4.6306124845090499</v>
      </c>
      <c r="D17" s="371"/>
      <c r="E17" s="371">
        <v>6.85</v>
      </c>
      <c r="F17" s="371">
        <v>4.91</v>
      </c>
      <c r="G17" s="371"/>
      <c r="H17" s="371">
        <v>8.14</v>
      </c>
      <c r="I17" s="371">
        <v>6.16</v>
      </c>
      <c r="J17" s="371"/>
      <c r="K17" s="372">
        <v>10.6</v>
      </c>
      <c r="L17" s="372">
        <v>9.16</v>
      </c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</row>
    <row r="18" spans="1:25" ht="15.95" customHeight="1" x14ac:dyDescent="0.15">
      <c r="A18" s="312" t="s">
        <v>62</v>
      </c>
      <c r="B18" s="371">
        <v>6.23</v>
      </c>
      <c r="C18" s="371">
        <v>5.198733091975078</v>
      </c>
      <c r="D18" s="371"/>
      <c r="E18" s="371">
        <v>6.36</v>
      </c>
      <c r="F18" s="371">
        <v>5.37</v>
      </c>
      <c r="G18" s="371"/>
      <c r="H18" s="371">
        <v>7.65</v>
      </c>
      <c r="I18" s="371">
        <v>6.61</v>
      </c>
      <c r="J18" s="371"/>
      <c r="K18" s="372">
        <v>9.6199999999999992</v>
      </c>
      <c r="L18" s="372">
        <v>9.2899999999999991</v>
      </c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</row>
    <row r="19" spans="1:25" ht="15.95" customHeight="1" x14ac:dyDescent="0.15">
      <c r="A19" s="312" t="s">
        <v>63</v>
      </c>
      <c r="B19" s="371">
        <v>6.27</v>
      </c>
      <c r="C19" s="371">
        <v>5.7078791424378208</v>
      </c>
      <c r="D19" s="371"/>
      <c r="E19" s="371">
        <v>6.53</v>
      </c>
      <c r="F19" s="371">
        <v>5.88</v>
      </c>
      <c r="G19" s="371"/>
      <c r="H19" s="371">
        <v>7.81</v>
      </c>
      <c r="I19" s="371">
        <v>7.13</v>
      </c>
      <c r="J19" s="371"/>
      <c r="K19" s="372">
        <v>9.9600000000000009</v>
      </c>
      <c r="L19" s="372">
        <v>9.31</v>
      </c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</row>
    <row r="20" spans="1:25" ht="15.95" customHeight="1" thickBot="1" x14ac:dyDescent="0.2">
      <c r="A20" s="326" t="s">
        <v>64</v>
      </c>
      <c r="B20" s="373">
        <v>5.79</v>
      </c>
      <c r="C20" s="373">
        <v>6.9365349408309216</v>
      </c>
      <c r="D20" s="373"/>
      <c r="E20" s="373">
        <v>6.06</v>
      </c>
      <c r="F20" s="373">
        <v>7.09</v>
      </c>
      <c r="G20" s="373"/>
      <c r="H20" s="373">
        <v>7.34</v>
      </c>
      <c r="I20" s="373">
        <v>8.33</v>
      </c>
      <c r="J20" s="373"/>
      <c r="K20" s="374">
        <v>9.85</v>
      </c>
      <c r="L20" s="374">
        <v>10.72</v>
      </c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</row>
    <row r="21" spans="1:25" ht="9" customHeight="1" x14ac:dyDescent="0.15">
      <c r="A21" s="495" t="s">
        <v>329</v>
      </c>
      <c r="B21" s="495"/>
      <c r="C21" s="495"/>
      <c r="D21" s="495"/>
      <c r="E21" s="495"/>
      <c r="F21" s="495"/>
      <c r="G21" s="495"/>
      <c r="H21" s="536"/>
      <c r="I21" s="495"/>
      <c r="J21" s="241"/>
      <c r="K21" s="365"/>
      <c r="L21" s="365"/>
      <c r="M21" s="129"/>
    </row>
    <row r="22" spans="1:25" ht="9" customHeight="1" x14ac:dyDescent="0.15">
      <c r="A22" s="468" t="s">
        <v>350</v>
      </c>
      <c r="B22" s="495"/>
      <c r="C22" s="495"/>
      <c r="D22" s="495"/>
      <c r="E22" s="536"/>
      <c r="F22" s="495"/>
      <c r="G22" s="495"/>
      <c r="H22" s="495"/>
      <c r="I22" s="495"/>
      <c r="J22" s="241"/>
      <c r="K22" s="241"/>
      <c r="L22" s="241"/>
    </row>
    <row r="23" spans="1:25" ht="9" customHeight="1" x14ac:dyDescent="0.15">
      <c r="A23" s="536" t="s">
        <v>330</v>
      </c>
      <c r="B23" s="495"/>
      <c r="C23" s="495"/>
      <c r="D23" s="495"/>
      <c r="E23" s="495"/>
      <c r="F23" s="495"/>
      <c r="G23" s="495"/>
      <c r="H23" s="495"/>
      <c r="I23" s="495"/>
      <c r="J23" s="241"/>
      <c r="K23" s="241"/>
      <c r="L23" s="241"/>
    </row>
    <row r="24" spans="1:25" ht="9" customHeight="1" x14ac:dyDescent="0.15">
      <c r="A24" s="495" t="s">
        <v>331</v>
      </c>
      <c r="B24" s="495"/>
      <c r="C24" s="495"/>
      <c r="D24" s="495"/>
      <c r="E24" s="495"/>
      <c r="F24" s="495"/>
      <c r="G24" s="495"/>
      <c r="H24" s="495"/>
      <c r="I24" s="495"/>
      <c r="J24" s="241"/>
      <c r="K24" s="241"/>
      <c r="L24" s="241"/>
    </row>
    <row r="25" spans="1:25" ht="9" customHeight="1" x14ac:dyDescent="0.15">
      <c r="A25" s="470" t="s">
        <v>320</v>
      </c>
      <c r="B25" s="495"/>
      <c r="C25" s="495"/>
      <c r="D25" s="495"/>
      <c r="E25" s="495"/>
      <c r="F25" s="495"/>
      <c r="G25" s="495"/>
      <c r="H25" s="495"/>
      <c r="I25" s="495"/>
      <c r="J25" s="241"/>
      <c r="K25" s="241"/>
      <c r="L25" s="241"/>
    </row>
    <row r="26" spans="1:25" ht="122.1" customHeight="1" x14ac:dyDescent="0.15"/>
    <row r="27" spans="1:25" ht="13.35" customHeight="1" x14ac:dyDescent="0.15">
      <c r="A27" s="370" t="s">
        <v>603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25"/>
    </row>
    <row r="28" spans="1:25" ht="13.35" customHeight="1" x14ac:dyDescent="0.15">
      <c r="A28" s="368" t="s">
        <v>310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</row>
    <row r="29" spans="1:25" ht="6" customHeight="1" thickBot="1" x14ac:dyDescent="0.2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27"/>
    </row>
    <row r="30" spans="1:25" ht="15.95" customHeight="1" x14ac:dyDescent="0.15">
      <c r="A30" s="1061" t="s">
        <v>107</v>
      </c>
      <c r="B30" s="1059" t="s">
        <v>270</v>
      </c>
      <c r="C30" s="1059"/>
      <c r="D30" s="803"/>
      <c r="E30" s="1059" t="s">
        <v>271</v>
      </c>
      <c r="F30" s="1059"/>
      <c r="G30" s="803"/>
      <c r="H30" s="1059" t="s">
        <v>273</v>
      </c>
      <c r="I30" s="1059"/>
      <c r="J30" s="803"/>
      <c r="K30" s="1060" t="s">
        <v>274</v>
      </c>
      <c r="L30" s="1060"/>
      <c r="M30" s="127"/>
    </row>
    <row r="31" spans="1:25" ht="15.95" customHeight="1" x14ac:dyDescent="0.15">
      <c r="A31" s="1062"/>
      <c r="B31" s="804">
        <v>2020</v>
      </c>
      <c r="C31" s="804">
        <v>2021</v>
      </c>
      <c r="D31" s="804"/>
      <c r="E31" s="804">
        <v>2020</v>
      </c>
      <c r="F31" s="804">
        <v>2021</v>
      </c>
      <c r="G31" s="804"/>
      <c r="H31" s="804">
        <v>2020</v>
      </c>
      <c r="I31" s="804">
        <v>2021</v>
      </c>
      <c r="J31" s="804"/>
      <c r="K31" s="804">
        <v>2020</v>
      </c>
      <c r="L31" s="804">
        <v>2021</v>
      </c>
    </row>
    <row r="32" spans="1:25" ht="15.95" customHeight="1" x14ac:dyDescent="0.15">
      <c r="A32" s="722" t="s">
        <v>52</v>
      </c>
      <c r="B32" s="723">
        <f>AVERAGE(B33:B44)</f>
        <v>4.5225</v>
      </c>
      <c r="C32" s="723">
        <f>AVERAGE(C33:C44)</f>
        <v>5.8875000000000002</v>
      </c>
      <c r="D32" s="723"/>
      <c r="E32" s="723">
        <f>AVERAGE(E33:E44)</f>
        <v>4.9291666666666663</v>
      </c>
      <c r="F32" s="723">
        <f>AVERAGE(F33:F44)</f>
        <v>6.2208333333333341</v>
      </c>
      <c r="G32" s="723"/>
      <c r="H32" s="723">
        <f>AVERAGE(H33:H44)</f>
        <v>7.0625000000000009</v>
      </c>
      <c r="I32" s="723">
        <f>AVERAGE(I33:I44)</f>
        <v>7.5049999999999999</v>
      </c>
      <c r="J32" s="723"/>
      <c r="K32" s="723">
        <f>AVERAGE(K33:K44)</f>
        <v>7.6858333333333322</v>
      </c>
      <c r="L32" s="723">
        <f>AVERAGE(L33:L44)</f>
        <v>9.0050000000000008</v>
      </c>
      <c r="M32" s="130"/>
      <c r="N32" s="600"/>
    </row>
    <row r="33" spans="1:19" ht="15.95" customHeight="1" x14ac:dyDescent="0.15">
      <c r="A33" s="312" t="s">
        <v>53</v>
      </c>
      <c r="B33" s="371">
        <v>4.18</v>
      </c>
      <c r="C33" s="371">
        <v>5.86</v>
      </c>
      <c r="D33" s="371"/>
      <c r="E33" s="371">
        <v>4.25</v>
      </c>
      <c r="F33" s="371">
        <v>6.2</v>
      </c>
      <c r="G33" s="371"/>
      <c r="H33" s="371">
        <v>6.4</v>
      </c>
      <c r="I33" s="371">
        <v>7.47</v>
      </c>
      <c r="J33" s="371"/>
      <c r="K33" s="372">
        <v>7.71</v>
      </c>
      <c r="L33" s="372">
        <v>8.9700000000000006</v>
      </c>
      <c r="M33" s="130"/>
    </row>
    <row r="34" spans="1:19" ht="15.95" customHeight="1" x14ac:dyDescent="0.15">
      <c r="A34" s="312" t="s">
        <v>54</v>
      </c>
      <c r="B34" s="371">
        <v>4.6100000000000003</v>
      </c>
      <c r="C34" s="371">
        <v>4.5599999999999996</v>
      </c>
      <c r="D34" s="371"/>
      <c r="E34" s="371">
        <v>4.76</v>
      </c>
      <c r="F34" s="371">
        <v>4.9000000000000004</v>
      </c>
      <c r="G34" s="371"/>
      <c r="H34" s="371">
        <v>6.91</v>
      </c>
      <c r="I34" s="371">
        <v>6.35</v>
      </c>
      <c r="J34" s="371"/>
      <c r="K34" s="372">
        <v>7.86</v>
      </c>
      <c r="L34" s="372">
        <v>7.85</v>
      </c>
      <c r="M34" s="130"/>
    </row>
    <row r="35" spans="1:19" ht="15.95" customHeight="1" x14ac:dyDescent="0.15">
      <c r="A35" s="312" t="s">
        <v>55</v>
      </c>
      <c r="B35" s="371">
        <v>4.3899999999999997</v>
      </c>
      <c r="C35" s="371">
        <v>5.64</v>
      </c>
      <c r="D35" s="371"/>
      <c r="E35" s="371">
        <v>4.68</v>
      </c>
      <c r="F35" s="371">
        <v>6.01</v>
      </c>
      <c r="G35" s="371"/>
      <c r="H35" s="371">
        <v>6.83</v>
      </c>
      <c r="I35" s="371">
        <v>7.07</v>
      </c>
      <c r="J35" s="371"/>
      <c r="K35" s="372">
        <v>7.83</v>
      </c>
      <c r="L35" s="372">
        <v>8.57</v>
      </c>
      <c r="M35" s="130"/>
    </row>
    <row r="36" spans="1:19" ht="15.95" customHeight="1" x14ac:dyDescent="0.15">
      <c r="A36" s="312" t="s">
        <v>56</v>
      </c>
      <c r="B36" s="371">
        <v>2.39</v>
      </c>
      <c r="C36" s="371">
        <v>4.47</v>
      </c>
      <c r="D36" s="371"/>
      <c r="E36" s="371">
        <v>3.82</v>
      </c>
      <c r="F36" s="371">
        <v>4.79</v>
      </c>
      <c r="G36" s="371"/>
      <c r="H36" s="371">
        <v>5.77</v>
      </c>
      <c r="I36" s="371">
        <v>6.33</v>
      </c>
      <c r="J36" s="371"/>
      <c r="K36" s="372">
        <v>6.33</v>
      </c>
      <c r="L36" s="372">
        <v>7.83</v>
      </c>
      <c r="M36" s="130"/>
    </row>
    <row r="37" spans="1:19" ht="15.95" customHeight="1" x14ac:dyDescent="0.15">
      <c r="A37" s="312" t="s">
        <v>57</v>
      </c>
      <c r="B37" s="371">
        <v>3.15</v>
      </c>
      <c r="C37" s="371">
        <v>5.58</v>
      </c>
      <c r="D37" s="371"/>
      <c r="E37" s="371">
        <v>3.66</v>
      </c>
      <c r="F37" s="371">
        <v>5.87</v>
      </c>
      <c r="G37" s="371"/>
      <c r="H37" s="371">
        <v>5.81</v>
      </c>
      <c r="I37" s="371">
        <v>7.09</v>
      </c>
      <c r="J37" s="371"/>
      <c r="K37" s="372">
        <v>6.5</v>
      </c>
      <c r="L37" s="372">
        <v>8.59</v>
      </c>
      <c r="M37" s="130"/>
    </row>
    <row r="38" spans="1:19" ht="15.95" customHeight="1" x14ac:dyDescent="0.15">
      <c r="A38" s="312" t="s">
        <v>58</v>
      </c>
      <c r="B38" s="371">
        <v>3.31</v>
      </c>
      <c r="C38" s="371">
        <v>5.77</v>
      </c>
      <c r="D38" s="371"/>
      <c r="E38" s="371">
        <v>3.69</v>
      </c>
      <c r="F38" s="371">
        <v>6.07</v>
      </c>
      <c r="G38" s="371"/>
      <c r="H38" s="371">
        <v>5.84</v>
      </c>
      <c r="I38" s="371">
        <v>7.27</v>
      </c>
      <c r="J38" s="371"/>
      <c r="K38" s="372">
        <v>6.36</v>
      </c>
      <c r="L38" s="372">
        <v>8.77</v>
      </c>
      <c r="M38" s="130"/>
    </row>
    <row r="39" spans="1:19" ht="15.95" customHeight="1" x14ac:dyDescent="0.15">
      <c r="A39" s="312" t="s">
        <v>59</v>
      </c>
      <c r="B39" s="371">
        <v>5.49</v>
      </c>
      <c r="C39" s="371">
        <v>6.11</v>
      </c>
      <c r="D39" s="371"/>
      <c r="E39" s="371">
        <v>5.91</v>
      </c>
      <c r="F39" s="371">
        <v>6.43</v>
      </c>
      <c r="G39" s="371"/>
      <c r="H39" s="371">
        <v>8.06</v>
      </c>
      <c r="I39" s="371">
        <v>7.63</v>
      </c>
      <c r="J39" s="371"/>
      <c r="K39" s="372">
        <v>8.39</v>
      </c>
      <c r="L39" s="372">
        <v>9.1300000000000008</v>
      </c>
      <c r="M39" s="130"/>
    </row>
    <row r="40" spans="1:19" ht="15.95" customHeight="1" x14ac:dyDescent="0.15">
      <c r="A40" s="312" t="s">
        <v>60</v>
      </c>
      <c r="B40" s="371">
        <v>5.3</v>
      </c>
      <c r="C40" s="371">
        <v>6.35</v>
      </c>
      <c r="D40" s="371"/>
      <c r="E40" s="371">
        <v>5.63</v>
      </c>
      <c r="F40" s="371">
        <v>6.72</v>
      </c>
      <c r="G40" s="371"/>
      <c r="H40" s="371">
        <v>7.78</v>
      </c>
      <c r="I40" s="371">
        <v>7.97</v>
      </c>
      <c r="J40" s="371"/>
      <c r="K40" s="372">
        <v>8.11</v>
      </c>
      <c r="L40" s="372">
        <v>9.4700000000000006</v>
      </c>
      <c r="M40" s="130"/>
    </row>
    <row r="41" spans="1:19" ht="15.95" customHeight="1" x14ac:dyDescent="0.15">
      <c r="A41" s="312" t="s">
        <v>61</v>
      </c>
      <c r="B41" s="371">
        <v>5.46</v>
      </c>
      <c r="C41" s="371">
        <v>6.32</v>
      </c>
      <c r="D41" s="371"/>
      <c r="E41" s="371">
        <v>5.82</v>
      </c>
      <c r="F41" s="371">
        <v>6.66</v>
      </c>
      <c r="G41" s="371"/>
      <c r="H41" s="371">
        <v>7.97</v>
      </c>
      <c r="I41" s="371">
        <v>7.98</v>
      </c>
      <c r="J41" s="371"/>
      <c r="K41" s="372">
        <v>8.18</v>
      </c>
      <c r="L41" s="372">
        <v>9.48</v>
      </c>
      <c r="M41" s="130"/>
    </row>
    <row r="42" spans="1:19" ht="15.95" customHeight="1" x14ac:dyDescent="0.15">
      <c r="A42" s="312" t="s">
        <v>62</v>
      </c>
      <c r="B42" s="371">
        <v>5.32</v>
      </c>
      <c r="C42" s="371">
        <v>6.5</v>
      </c>
      <c r="D42" s="371"/>
      <c r="E42" s="371">
        <v>5.66</v>
      </c>
      <c r="F42" s="371">
        <v>6.79</v>
      </c>
      <c r="G42" s="371"/>
      <c r="H42" s="371">
        <v>7.81</v>
      </c>
      <c r="I42" s="371">
        <v>8.1300000000000008</v>
      </c>
      <c r="J42" s="371"/>
      <c r="K42" s="372">
        <v>8.18</v>
      </c>
      <c r="L42" s="372">
        <v>9.6300000000000008</v>
      </c>
      <c r="M42" s="130"/>
    </row>
    <row r="43" spans="1:19" ht="15.95" customHeight="1" x14ac:dyDescent="0.15">
      <c r="A43" s="312" t="s">
        <v>63</v>
      </c>
      <c r="B43" s="371">
        <v>5.54</v>
      </c>
      <c r="C43" s="371">
        <v>6.6</v>
      </c>
      <c r="D43" s="371"/>
      <c r="E43" s="371">
        <v>5.86</v>
      </c>
      <c r="F43" s="371">
        <v>6.94</v>
      </c>
      <c r="G43" s="371"/>
      <c r="H43" s="371">
        <v>8.01</v>
      </c>
      <c r="I43" s="371">
        <v>8.1999999999999993</v>
      </c>
      <c r="J43" s="371"/>
      <c r="K43" s="372">
        <v>8.68</v>
      </c>
      <c r="L43" s="372">
        <v>9.6999999999999993</v>
      </c>
      <c r="M43" s="130"/>
    </row>
    <row r="44" spans="1:19" ht="15.95" customHeight="1" thickBot="1" x14ac:dyDescent="0.2">
      <c r="A44" s="326" t="s">
        <v>64</v>
      </c>
      <c r="B44" s="373">
        <v>5.13</v>
      </c>
      <c r="C44" s="373">
        <v>6.89</v>
      </c>
      <c r="D44" s="373"/>
      <c r="E44" s="373">
        <v>5.41</v>
      </c>
      <c r="F44" s="373">
        <v>7.27</v>
      </c>
      <c r="G44" s="373"/>
      <c r="H44" s="373">
        <v>7.56</v>
      </c>
      <c r="I44" s="373">
        <v>8.57</v>
      </c>
      <c r="J44" s="373"/>
      <c r="K44" s="374">
        <v>8.1</v>
      </c>
      <c r="L44" s="374">
        <v>10.07</v>
      </c>
      <c r="M44" s="130"/>
    </row>
    <row r="45" spans="1:19" ht="9" customHeight="1" x14ac:dyDescent="0.15">
      <c r="A45" s="495" t="s">
        <v>329</v>
      </c>
      <c r="B45" s="495"/>
      <c r="C45" s="495"/>
      <c r="D45" s="495"/>
      <c r="E45" s="495"/>
      <c r="F45" s="495"/>
      <c r="G45" s="495"/>
      <c r="H45" s="495"/>
      <c r="I45" s="495"/>
      <c r="J45" s="495"/>
      <c r="K45" s="537"/>
      <c r="L45" s="129"/>
      <c r="R45" s="134"/>
      <c r="S45" s="134"/>
    </row>
    <row r="46" spans="1:19" ht="9" customHeight="1" x14ac:dyDescent="0.15">
      <c r="A46" s="468" t="s">
        <v>350</v>
      </c>
      <c r="B46" s="495"/>
      <c r="C46" s="495"/>
      <c r="D46" s="495"/>
      <c r="E46" s="536"/>
      <c r="F46" s="495"/>
      <c r="G46" s="495"/>
      <c r="H46" s="495"/>
      <c r="I46" s="495"/>
      <c r="J46" s="495"/>
      <c r="K46" s="495"/>
      <c r="R46" s="134"/>
      <c r="S46" s="134"/>
    </row>
    <row r="47" spans="1:19" ht="9" customHeight="1" x14ac:dyDescent="0.15">
      <c r="A47" s="536" t="s">
        <v>332</v>
      </c>
      <c r="B47" s="495"/>
      <c r="C47" s="495"/>
      <c r="D47" s="495"/>
      <c r="E47" s="495"/>
      <c r="F47" s="495"/>
      <c r="G47" s="495"/>
      <c r="H47" s="495"/>
      <c r="I47" s="495"/>
      <c r="J47" s="495"/>
      <c r="K47" s="495"/>
      <c r="R47" s="134"/>
      <c r="S47" s="134"/>
    </row>
    <row r="48" spans="1:19" ht="9" customHeight="1" x14ac:dyDescent="0.15">
      <c r="A48" s="495" t="s">
        <v>333</v>
      </c>
      <c r="B48" s="495"/>
      <c r="C48" s="495"/>
      <c r="D48" s="495"/>
      <c r="E48" s="495"/>
      <c r="F48" s="495"/>
      <c r="G48" s="495"/>
      <c r="H48" s="495"/>
      <c r="I48" s="495"/>
      <c r="J48" s="495"/>
      <c r="K48" s="495"/>
    </row>
    <row r="49" spans="1:11" ht="9" customHeight="1" x14ac:dyDescent="0.15">
      <c r="A49" s="495" t="s">
        <v>334</v>
      </c>
      <c r="B49" s="495"/>
      <c r="C49" s="495"/>
      <c r="D49" s="495"/>
      <c r="E49" s="495"/>
      <c r="F49" s="495"/>
      <c r="G49" s="495"/>
      <c r="H49" s="495"/>
      <c r="I49" s="495"/>
      <c r="J49" s="495"/>
      <c r="K49" s="495"/>
    </row>
    <row r="50" spans="1:11" ht="9" customHeight="1" x14ac:dyDescent="0.15">
      <c r="A50" s="470" t="s">
        <v>320</v>
      </c>
      <c r="B50" s="495"/>
      <c r="C50" s="495"/>
      <c r="D50" s="495"/>
      <c r="E50" s="495"/>
      <c r="F50" s="495"/>
      <c r="G50" s="495"/>
      <c r="H50" s="495"/>
      <c r="I50" s="495"/>
      <c r="J50" s="495"/>
      <c r="K50" s="495"/>
    </row>
    <row r="51" spans="1:11" ht="13.35" customHeight="1" x14ac:dyDescent="0.15">
      <c r="A51" s="495"/>
      <c r="B51" s="495"/>
      <c r="C51" s="495"/>
      <c r="D51" s="495"/>
      <c r="E51" s="495"/>
      <c r="F51" s="495"/>
      <c r="G51" s="495"/>
      <c r="H51" s="495"/>
      <c r="I51" s="495"/>
      <c r="J51" s="495"/>
      <c r="K51" s="495"/>
    </row>
    <row r="52" spans="1:11" ht="13.35" customHeight="1" x14ac:dyDescent="0.15">
      <c r="A52" s="495"/>
      <c r="B52" s="495"/>
      <c r="C52" s="495"/>
      <c r="D52" s="495"/>
      <c r="E52" s="495"/>
      <c r="F52" s="495"/>
      <c r="G52" s="495"/>
      <c r="H52" s="495"/>
      <c r="I52" s="495"/>
      <c r="J52" s="495"/>
      <c r="K52" s="495"/>
    </row>
    <row r="53" spans="1:11" ht="13.35" customHeight="1" x14ac:dyDescent="0.15">
      <c r="A53" s="495"/>
      <c r="B53" s="495"/>
      <c r="C53" s="495"/>
      <c r="D53" s="495"/>
      <c r="E53" s="495"/>
      <c r="F53" s="495"/>
      <c r="G53" s="495"/>
      <c r="H53" s="495"/>
      <c r="I53" s="495"/>
      <c r="J53" s="495"/>
      <c r="K53" s="495"/>
    </row>
  </sheetData>
  <mergeCells count="12">
    <mergeCell ref="A5:L5"/>
    <mergeCell ref="B6:C6"/>
    <mergeCell ref="E6:F6"/>
    <mergeCell ref="H6:I6"/>
    <mergeCell ref="K6:L6"/>
    <mergeCell ref="A6:A7"/>
    <mergeCell ref="A29:L29"/>
    <mergeCell ref="B30:C30"/>
    <mergeCell ref="E30:F30"/>
    <mergeCell ref="H30:I30"/>
    <mergeCell ref="K30:L30"/>
    <mergeCell ref="A30:A31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rowBreaks count="1" manualBreakCount="1">
    <brk id="26" max="12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Hoja101">
    <tabColor theme="9" tint="0.59999389629810485"/>
  </sheetPr>
  <dimension ref="A1:Z41"/>
  <sheetViews>
    <sheetView showGridLines="0" topLeftCell="A16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.625" style="70" customWidth="1"/>
    <col min="2" max="5" width="9" style="70" customWidth="1"/>
    <col min="6" max="9" width="10" style="70" customWidth="1"/>
    <col min="10" max="10" width="11.625" style="70" customWidth="1"/>
    <col min="11" max="13" width="10" style="70" customWidth="1"/>
    <col min="14" max="16384" width="7" style="70"/>
  </cols>
  <sheetData>
    <row r="1" spans="1:26" ht="15" customHeight="1" x14ac:dyDescent="0.25">
      <c r="A1" s="377" t="s">
        <v>489</v>
      </c>
      <c r="B1" s="378"/>
      <c r="C1" s="379"/>
      <c r="D1" s="378"/>
      <c r="E1" s="378"/>
      <c r="F1" s="378"/>
      <c r="G1" s="378"/>
      <c r="H1" s="378"/>
      <c r="I1" s="378"/>
      <c r="J1" s="378"/>
      <c r="K1" s="378"/>
      <c r="L1" s="378"/>
      <c r="M1" s="378"/>
    </row>
    <row r="2" spans="1:26" ht="13.35" customHeight="1" x14ac:dyDescent="0.15">
      <c r="A2" s="380" t="s">
        <v>310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</row>
    <row r="3" spans="1:26" ht="6" customHeight="1" thickBot="1" x14ac:dyDescent="0.2">
      <c r="A3" s="109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</row>
    <row r="4" spans="1:26" ht="15.95" customHeight="1" x14ac:dyDescent="0.15">
      <c r="A4" s="1063" t="s">
        <v>16</v>
      </c>
      <c r="B4" s="1063" t="s">
        <v>17</v>
      </c>
      <c r="C4" s="1063" t="s">
        <v>5</v>
      </c>
      <c r="D4" s="1063" t="s">
        <v>6</v>
      </c>
      <c r="E4" s="1063" t="s">
        <v>7</v>
      </c>
      <c r="F4" s="1063" t="s">
        <v>8</v>
      </c>
      <c r="G4" s="1063" t="s">
        <v>9</v>
      </c>
      <c r="H4" s="1063" t="s">
        <v>10</v>
      </c>
      <c r="I4" s="805" t="s">
        <v>373</v>
      </c>
      <c r="J4" s="805" t="s">
        <v>275</v>
      </c>
      <c r="K4" s="806" t="s">
        <v>276</v>
      </c>
      <c r="L4" s="806"/>
      <c r="M4" s="805" t="s">
        <v>11</v>
      </c>
    </row>
    <row r="5" spans="1:26" ht="15.95" customHeight="1" x14ac:dyDescent="0.15">
      <c r="A5" s="1064"/>
      <c r="B5" s="1064"/>
      <c r="C5" s="1064"/>
      <c r="D5" s="1064"/>
      <c r="E5" s="1064"/>
      <c r="F5" s="1064"/>
      <c r="G5" s="1064"/>
      <c r="H5" s="1064"/>
      <c r="I5" s="807" t="s">
        <v>123</v>
      </c>
      <c r="J5" s="807" t="s">
        <v>374</v>
      </c>
      <c r="K5" s="807" t="s">
        <v>9</v>
      </c>
      <c r="L5" s="807" t="s">
        <v>10</v>
      </c>
      <c r="M5" s="808" t="s">
        <v>277</v>
      </c>
    </row>
    <row r="6" spans="1:26" ht="18" customHeight="1" x14ac:dyDescent="0.15">
      <c r="A6" s="724" t="s">
        <v>100</v>
      </c>
      <c r="B6" s="725">
        <v>6.993880498213537</v>
      </c>
      <c r="C6" s="725">
        <v>5.6428020331145419</v>
      </c>
      <c r="D6" s="725">
        <v>7.1917169662497269</v>
      </c>
      <c r="E6" s="725">
        <v>5.859728679189117</v>
      </c>
      <c r="F6" s="725">
        <v>4.8108362060649332</v>
      </c>
      <c r="G6" s="725">
        <v>4.7835597341010958</v>
      </c>
      <c r="H6" s="725">
        <v>3.8021183423451341</v>
      </c>
      <c r="I6" s="725">
        <v>5.2925254418975856</v>
      </c>
      <c r="J6" s="725">
        <v>1.5049791005795043</v>
      </c>
      <c r="K6" s="725">
        <v>14.7258171783711</v>
      </c>
      <c r="L6" s="725">
        <v>6.5695007978270823</v>
      </c>
      <c r="M6" s="725">
        <v>6.8432182600881841</v>
      </c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95" customHeight="1" x14ac:dyDescent="0.15">
      <c r="A7" s="70" t="s">
        <v>19</v>
      </c>
      <c r="B7" s="382">
        <v>6.56691255313903</v>
      </c>
      <c r="C7" s="382">
        <v>5.7420187896001753</v>
      </c>
      <c r="D7" s="382">
        <v>7.1535325428117478</v>
      </c>
      <c r="E7" s="382">
        <v>5.9422445341211896</v>
      </c>
      <c r="F7" s="382">
        <v>4.5479237381960278</v>
      </c>
      <c r="G7" s="382">
        <v>0</v>
      </c>
      <c r="H7" s="382">
        <v>0</v>
      </c>
      <c r="I7" s="382">
        <v>5.2333901112100554</v>
      </c>
      <c r="J7" s="382">
        <v>2.0946746683832651</v>
      </c>
      <c r="K7" s="382">
        <v>0</v>
      </c>
      <c r="L7" s="382">
        <v>0</v>
      </c>
      <c r="M7" s="382">
        <v>0</v>
      </c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95" customHeight="1" x14ac:dyDescent="0.15">
      <c r="A8" s="70" t="s">
        <v>20</v>
      </c>
      <c r="B8" s="382">
        <v>7.0102536852603929</v>
      </c>
      <c r="C8" s="382">
        <v>5.964813748018984</v>
      </c>
      <c r="D8" s="382">
        <v>6.6181502568556834</v>
      </c>
      <c r="E8" s="382">
        <v>5.9568331021457075</v>
      </c>
      <c r="F8" s="382">
        <v>4.8649688487215483</v>
      </c>
      <c r="G8" s="382">
        <v>0</v>
      </c>
      <c r="H8" s="382">
        <v>0</v>
      </c>
      <c r="I8" s="382">
        <v>5.2586071307566655</v>
      </c>
      <c r="J8" s="382">
        <v>1.8946048699507367</v>
      </c>
      <c r="K8" s="382">
        <v>0</v>
      </c>
      <c r="L8" s="382">
        <v>0</v>
      </c>
      <c r="M8" s="382">
        <v>3.4739798416263508</v>
      </c>
      <c r="N8" s="106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5.95" customHeight="1" x14ac:dyDescent="0.15">
      <c r="A9" s="70" t="s">
        <v>21</v>
      </c>
      <c r="B9" s="382">
        <v>6.9926949952882049</v>
      </c>
      <c r="C9" s="382">
        <v>5.9713845327818555</v>
      </c>
      <c r="D9" s="382">
        <v>6.5616891139235207</v>
      </c>
      <c r="E9" s="382">
        <v>6.0501602140275885</v>
      </c>
      <c r="F9" s="382">
        <v>4.7386933943232483</v>
      </c>
      <c r="G9" s="382">
        <v>0</v>
      </c>
      <c r="H9" s="382">
        <v>0</v>
      </c>
      <c r="I9" s="382">
        <v>5.1936813972440303</v>
      </c>
      <c r="J9" s="382">
        <v>1.4452508543353044</v>
      </c>
      <c r="K9" s="382">
        <v>0</v>
      </c>
      <c r="L9" s="382">
        <v>0</v>
      </c>
      <c r="M9" s="382">
        <v>0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5.95" customHeight="1" x14ac:dyDescent="0.15">
      <c r="A10" s="70" t="s">
        <v>22</v>
      </c>
      <c r="B10" s="382">
        <v>7.0702327518794759</v>
      </c>
      <c r="C10" s="382">
        <v>5.9729732802163298</v>
      </c>
      <c r="D10" s="382">
        <v>7.3627388872157358</v>
      </c>
      <c r="E10" s="382">
        <v>6.4599774008619431</v>
      </c>
      <c r="F10" s="382">
        <v>5.6237700975586193</v>
      </c>
      <c r="G10" s="382">
        <v>4.4436200867078304</v>
      </c>
      <c r="H10" s="382">
        <v>0</v>
      </c>
      <c r="I10" s="382">
        <v>5.3338285129699337</v>
      </c>
      <c r="J10" s="382">
        <v>1.5282219410389351</v>
      </c>
      <c r="K10" s="382">
        <v>14.818033628964866</v>
      </c>
      <c r="L10" s="382">
        <v>0</v>
      </c>
      <c r="M10" s="382">
        <v>6.9864582008270135</v>
      </c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95" customHeight="1" x14ac:dyDescent="0.15">
      <c r="A11" s="70" t="s">
        <v>23</v>
      </c>
      <c r="B11" s="382">
        <v>6.9351911906423309</v>
      </c>
      <c r="C11" s="382">
        <v>4.834822651274858</v>
      </c>
      <c r="D11" s="382">
        <v>6.394058614651124</v>
      </c>
      <c r="E11" s="382">
        <v>6.1737101921225799</v>
      </c>
      <c r="F11" s="382">
        <v>4.3640434162275685</v>
      </c>
      <c r="G11" s="382">
        <v>0</v>
      </c>
      <c r="H11" s="382">
        <v>0</v>
      </c>
      <c r="I11" s="382">
        <v>5.1950414669494913</v>
      </c>
      <c r="J11" s="382">
        <v>1.380013478520149</v>
      </c>
      <c r="K11" s="382">
        <v>0</v>
      </c>
      <c r="L11" s="382">
        <v>0</v>
      </c>
      <c r="M11" s="382">
        <v>6.9565725358796335</v>
      </c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95" customHeight="1" x14ac:dyDescent="0.15">
      <c r="A12" s="70" t="s">
        <v>94</v>
      </c>
      <c r="B12" s="382">
        <v>6.8997187116432102</v>
      </c>
      <c r="C12" s="382">
        <v>4.9112550433192954</v>
      </c>
      <c r="D12" s="382">
        <v>6.7007063033795013</v>
      </c>
      <c r="E12" s="382">
        <v>6.1462416241557198</v>
      </c>
      <c r="F12" s="382">
        <v>4.3100155220062701</v>
      </c>
      <c r="G12" s="382">
        <v>0</v>
      </c>
      <c r="H12" s="382">
        <v>0</v>
      </c>
      <c r="I12" s="382">
        <v>5.1959858184875563</v>
      </c>
      <c r="J12" s="382">
        <v>1.3993224643813926</v>
      </c>
      <c r="K12" s="382">
        <v>0</v>
      </c>
      <c r="L12" s="382">
        <v>0</v>
      </c>
      <c r="M12" s="382">
        <v>6.9625347825815807</v>
      </c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95" customHeight="1" x14ac:dyDescent="0.15">
      <c r="A13" s="70" t="s">
        <v>95</v>
      </c>
      <c r="B13" s="382">
        <v>6.9473820228719623</v>
      </c>
      <c r="C13" s="382">
        <v>4.6690379942529781</v>
      </c>
      <c r="D13" s="382">
        <v>5.6779341726868031</v>
      </c>
      <c r="E13" s="382">
        <v>6.1368297529583078</v>
      </c>
      <c r="F13" s="382">
        <v>4.052973295847667</v>
      </c>
      <c r="G13" s="382">
        <v>0</v>
      </c>
      <c r="H13" s="382">
        <v>0</v>
      </c>
      <c r="I13" s="382">
        <v>5.1741677459369999</v>
      </c>
      <c r="J13" s="382">
        <v>1.3419371002256704</v>
      </c>
      <c r="K13" s="382">
        <v>0</v>
      </c>
      <c r="L13" s="382">
        <v>0</v>
      </c>
      <c r="M13" s="382">
        <v>6.9289367333778635</v>
      </c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5.95" customHeight="1" x14ac:dyDescent="0.15">
      <c r="A14" s="70" t="s">
        <v>124</v>
      </c>
      <c r="B14" s="382">
        <v>7.0442622504745556</v>
      </c>
      <c r="C14" s="382">
        <v>4.6724593068886087</v>
      </c>
      <c r="D14" s="382">
        <v>6.8008213114228937</v>
      </c>
      <c r="E14" s="382">
        <v>6.2958983788896798</v>
      </c>
      <c r="F14" s="382">
        <v>4.503490673697832</v>
      </c>
      <c r="G14" s="382">
        <v>0</v>
      </c>
      <c r="H14" s="382">
        <v>0</v>
      </c>
      <c r="I14" s="382">
        <v>5.2246054226724787</v>
      </c>
      <c r="J14" s="382">
        <v>1.4801788215332372</v>
      </c>
      <c r="K14" s="382">
        <v>0</v>
      </c>
      <c r="L14" s="382">
        <v>0</v>
      </c>
      <c r="M14" s="382">
        <v>0</v>
      </c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5.95" customHeight="1" x14ac:dyDescent="0.15">
      <c r="A15" s="70" t="s">
        <v>27</v>
      </c>
      <c r="B15" s="382">
        <v>6.9947466969744925</v>
      </c>
      <c r="C15" s="382">
        <v>5.4669310906160753</v>
      </c>
      <c r="D15" s="382">
        <v>6.7028612127770444</v>
      </c>
      <c r="E15" s="382">
        <v>5.7346932761953235</v>
      </c>
      <c r="F15" s="382">
        <v>4.5154914653843026</v>
      </c>
      <c r="G15" s="382">
        <v>0</v>
      </c>
      <c r="H15" s="382">
        <v>0</v>
      </c>
      <c r="I15" s="382">
        <v>5.2365697222049095</v>
      </c>
      <c r="J15" s="382">
        <v>1.442173346925701</v>
      </c>
      <c r="K15" s="382">
        <v>0</v>
      </c>
      <c r="L15" s="382">
        <v>0</v>
      </c>
      <c r="M15" s="382">
        <v>6.9701295745170428</v>
      </c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5.95" customHeight="1" x14ac:dyDescent="0.15">
      <c r="A16" s="70" t="s">
        <v>28</v>
      </c>
      <c r="B16" s="382">
        <v>6.9154024982178832</v>
      </c>
      <c r="C16" s="382">
        <v>4.8798375898611539</v>
      </c>
      <c r="D16" s="382">
        <v>7.1230519737440954</v>
      </c>
      <c r="E16" s="382">
        <v>5.52764590123713</v>
      </c>
      <c r="F16" s="382">
        <v>4.4183496165066183</v>
      </c>
      <c r="G16" s="382">
        <v>4.0252749614675114</v>
      </c>
      <c r="H16" s="382">
        <v>0</v>
      </c>
      <c r="I16" s="382">
        <v>5.2407693054733935</v>
      </c>
      <c r="J16" s="382">
        <v>1.4167937385253697</v>
      </c>
      <c r="K16" s="382">
        <v>0</v>
      </c>
      <c r="L16" s="382">
        <v>0</v>
      </c>
      <c r="M16" s="382">
        <v>7.0706860444623691</v>
      </c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95" customHeight="1" x14ac:dyDescent="0.15">
      <c r="A17" s="70" t="s">
        <v>29</v>
      </c>
      <c r="B17" s="382">
        <v>7.0246223300312414</v>
      </c>
      <c r="C17" s="382">
        <v>6.145882466228846</v>
      </c>
      <c r="D17" s="382">
        <v>7.4041220986620369</v>
      </c>
      <c r="E17" s="382">
        <v>5.8489227271566007</v>
      </c>
      <c r="F17" s="382">
        <v>5.6537996854810073</v>
      </c>
      <c r="G17" s="382">
        <v>4.1804754084957407</v>
      </c>
      <c r="H17" s="382">
        <v>3.3192858225659596</v>
      </c>
      <c r="I17" s="382">
        <v>5.1757572608768596</v>
      </c>
      <c r="J17" s="382">
        <v>1.5853474900952764</v>
      </c>
      <c r="K17" s="382">
        <v>14.875230109228538</v>
      </c>
      <c r="L17" s="382">
        <v>7.7451688697246208</v>
      </c>
      <c r="M17" s="382">
        <v>7.5489753723359732</v>
      </c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5.95" customHeight="1" x14ac:dyDescent="0.15">
      <c r="A18" s="70" t="s">
        <v>30</v>
      </c>
      <c r="B18" s="382">
        <v>6.7304336756283156</v>
      </c>
      <c r="C18" s="382">
        <v>5.6016871191792115</v>
      </c>
      <c r="D18" s="382">
        <v>6.9983443806672785</v>
      </c>
      <c r="E18" s="382">
        <v>5.7368503721722064</v>
      </c>
      <c r="F18" s="382">
        <v>5.2051810347070235</v>
      </c>
      <c r="G18" s="382">
        <v>0</v>
      </c>
      <c r="H18" s="382">
        <v>0</v>
      </c>
      <c r="I18" s="382">
        <v>5.339621620935401</v>
      </c>
      <c r="J18" s="382">
        <v>1.5745899659573548</v>
      </c>
      <c r="K18" s="382">
        <v>0</v>
      </c>
      <c r="L18" s="382">
        <v>0</v>
      </c>
      <c r="M18" s="382">
        <v>0</v>
      </c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95" customHeight="1" x14ac:dyDescent="0.15">
      <c r="A19" s="70" t="s">
        <v>31</v>
      </c>
      <c r="B19" s="382">
        <v>6.893675934393122</v>
      </c>
      <c r="C19" s="382">
        <v>5.5186151806921515</v>
      </c>
      <c r="D19" s="382">
        <v>7.134294991972169</v>
      </c>
      <c r="E19" s="382">
        <v>5.5949449167960754</v>
      </c>
      <c r="F19" s="382">
        <v>4.8675026736921865</v>
      </c>
      <c r="G19" s="382">
        <v>4.3485011633688924</v>
      </c>
      <c r="H19" s="382">
        <v>0</v>
      </c>
      <c r="I19" s="382">
        <v>5.2532279512293085</v>
      </c>
      <c r="J19" s="382">
        <v>1.6008853488858354</v>
      </c>
      <c r="K19" s="382">
        <v>13.873644046258978</v>
      </c>
      <c r="L19" s="382">
        <v>0</v>
      </c>
      <c r="M19" s="382">
        <v>7.0717900897623869</v>
      </c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5.95" customHeight="1" x14ac:dyDescent="0.15">
      <c r="A20" s="70" t="s">
        <v>32</v>
      </c>
      <c r="B20" s="382">
        <v>6.9565581740172906</v>
      </c>
      <c r="C20" s="382">
        <v>5.4309489199392198</v>
      </c>
      <c r="D20" s="382">
        <v>6.5592129994045445</v>
      </c>
      <c r="E20" s="382">
        <v>5.549996568608746</v>
      </c>
      <c r="F20" s="382">
        <v>4.0128792576113339</v>
      </c>
      <c r="G20" s="382">
        <v>4.329788647560199</v>
      </c>
      <c r="H20" s="382">
        <v>3.4148644388179634</v>
      </c>
      <c r="I20" s="382">
        <v>5.2251712836957349</v>
      </c>
      <c r="J20" s="382">
        <v>1.5535404435285942</v>
      </c>
      <c r="K20" s="382">
        <v>14.165866656553417</v>
      </c>
      <c r="L20" s="382">
        <v>6.909363034706133</v>
      </c>
      <c r="M20" s="382">
        <v>7.0918615450799383</v>
      </c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95" customHeight="1" x14ac:dyDescent="0.15">
      <c r="A21" s="70" t="s">
        <v>33</v>
      </c>
      <c r="B21" s="382">
        <v>6.9721565453366861</v>
      </c>
      <c r="C21" s="382">
        <v>5.9626272337890303</v>
      </c>
      <c r="D21" s="382">
        <v>7.1480606271147593</v>
      </c>
      <c r="E21" s="382">
        <v>6.3692640804870715</v>
      </c>
      <c r="F21" s="382">
        <v>4.7150914093396725</v>
      </c>
      <c r="G21" s="382">
        <v>4.5962310664773689</v>
      </c>
      <c r="H21" s="382">
        <v>3.4751775195618424</v>
      </c>
      <c r="I21" s="382">
        <v>5.3131094673222536</v>
      </c>
      <c r="J21" s="382">
        <v>1.6192147158095187</v>
      </c>
      <c r="K21" s="382">
        <v>13.975174463531916</v>
      </c>
      <c r="L21" s="382">
        <v>6.8801073061889984</v>
      </c>
      <c r="M21" s="382">
        <v>7.1762111516390119</v>
      </c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95" customHeight="1" x14ac:dyDescent="0.15">
      <c r="A22" s="70" t="s">
        <v>34</v>
      </c>
      <c r="B22" s="382">
        <v>6.9385539060682468</v>
      </c>
      <c r="C22" s="382">
        <v>5.2390499613455255</v>
      </c>
      <c r="D22" s="382">
        <v>6.0259670247193871</v>
      </c>
      <c r="E22" s="382">
        <v>5.3029017936085552</v>
      </c>
      <c r="F22" s="382">
        <v>4.1143147677656238</v>
      </c>
      <c r="G22" s="382">
        <v>4.2449492436735357</v>
      </c>
      <c r="H22" s="382">
        <v>3.301452255694564</v>
      </c>
      <c r="I22" s="382">
        <v>5.2852432562432359</v>
      </c>
      <c r="J22" s="382">
        <v>1.3480359466873975</v>
      </c>
      <c r="K22" s="382">
        <v>13.99356539678322</v>
      </c>
      <c r="L22" s="382">
        <v>6.8812902783396144</v>
      </c>
      <c r="M22" s="382">
        <v>7.0905956209730325</v>
      </c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95" customHeight="1" x14ac:dyDescent="0.15">
      <c r="A23" s="70" t="s">
        <v>35</v>
      </c>
      <c r="B23" s="382">
        <v>6.9217015372628872</v>
      </c>
      <c r="C23" s="382">
        <v>5.6094941735932959</v>
      </c>
      <c r="D23" s="382">
        <v>6.3416347902898611</v>
      </c>
      <c r="E23" s="382">
        <v>5.96313408199756</v>
      </c>
      <c r="F23" s="382">
        <v>4.7555874908888427</v>
      </c>
      <c r="G23" s="382">
        <v>4.7096998663478198</v>
      </c>
      <c r="H23" s="382">
        <v>3.633774916498326</v>
      </c>
      <c r="I23" s="382">
        <v>5.375448492419479</v>
      </c>
      <c r="J23" s="382">
        <v>1.4420656204649698</v>
      </c>
      <c r="K23" s="382">
        <v>16.632764223609417</v>
      </c>
      <c r="L23" s="382">
        <v>7.3026574361074275</v>
      </c>
      <c r="M23" s="382">
        <v>5.4341363690985078</v>
      </c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95" customHeight="1" x14ac:dyDescent="0.15">
      <c r="A24" s="70" t="s">
        <v>36</v>
      </c>
      <c r="B24" s="382">
        <v>6.1686844254539803</v>
      </c>
      <c r="C24" s="382">
        <v>5.2636137782408596</v>
      </c>
      <c r="D24" s="382">
        <v>6.0014876566082282</v>
      </c>
      <c r="E24" s="382">
        <v>5.7113941559299164</v>
      </c>
      <c r="F24" s="382">
        <v>4.2060665552402883</v>
      </c>
      <c r="G24" s="382">
        <v>4.3453783542406468</v>
      </c>
      <c r="H24" s="382">
        <v>3.4016569419643958</v>
      </c>
      <c r="I24" s="382">
        <v>5.3103618910542467</v>
      </c>
      <c r="J24" s="382">
        <v>1.4096474302329243</v>
      </c>
      <c r="K24" s="382">
        <v>14.811843043055312</v>
      </c>
      <c r="L24" s="382">
        <v>6.9591838905326693</v>
      </c>
      <c r="M24" s="382">
        <v>7.418706093950739</v>
      </c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95" customHeight="1" x14ac:dyDescent="0.15">
      <c r="A25" s="70" t="s">
        <v>37</v>
      </c>
      <c r="B25" s="382">
        <v>6.5180451688731065</v>
      </c>
      <c r="C25" s="382">
        <v>5.3555512130788046</v>
      </c>
      <c r="D25" s="382">
        <v>6.7162003667521049</v>
      </c>
      <c r="E25" s="382">
        <v>5.9028429793104067</v>
      </c>
      <c r="F25" s="382">
        <v>4.5251713610619317</v>
      </c>
      <c r="G25" s="382">
        <v>4.8604292713133033</v>
      </c>
      <c r="H25" s="382">
        <v>3.7285854409454515</v>
      </c>
      <c r="I25" s="382">
        <v>5.376541669145257</v>
      </c>
      <c r="J25" s="382">
        <v>1.4239198200446455</v>
      </c>
      <c r="K25" s="382">
        <v>14.804164827990338</v>
      </c>
      <c r="L25" s="382">
        <v>0</v>
      </c>
      <c r="M25" s="382">
        <v>0</v>
      </c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95" customHeight="1" x14ac:dyDescent="0.15">
      <c r="A26" s="70" t="s">
        <v>38</v>
      </c>
      <c r="B26" s="382">
        <v>6.5875828578250992</v>
      </c>
      <c r="C26" s="382">
        <v>5.4305112692812703</v>
      </c>
      <c r="D26" s="382">
        <v>6.4502349541361941</v>
      </c>
      <c r="E26" s="382">
        <v>5.4340665501978522</v>
      </c>
      <c r="F26" s="382">
        <v>4.0872172613381315</v>
      </c>
      <c r="G26" s="382">
        <v>4.0194472343542342</v>
      </c>
      <c r="H26" s="382">
        <v>3.6372071743668468</v>
      </c>
      <c r="I26" s="382">
        <v>5.2466585814217019</v>
      </c>
      <c r="J26" s="382">
        <v>1.6335276602119793</v>
      </c>
      <c r="K26" s="382">
        <v>12.913133965680803</v>
      </c>
      <c r="L26" s="382">
        <v>6.3358698940399467</v>
      </c>
      <c r="M26" s="382">
        <v>6.2427637938605889</v>
      </c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95" customHeight="1" x14ac:dyDescent="0.15">
      <c r="A27" s="70" t="s">
        <v>39</v>
      </c>
      <c r="B27" s="382">
        <v>6.5532951405926623</v>
      </c>
      <c r="C27" s="382">
        <v>4.9096700578946297</v>
      </c>
      <c r="D27" s="382">
        <v>5.4032158911738071</v>
      </c>
      <c r="E27" s="382">
        <v>5.1403439479338981</v>
      </c>
      <c r="F27" s="382">
        <v>3.5567646120633238</v>
      </c>
      <c r="G27" s="382">
        <v>3.6335994304442267</v>
      </c>
      <c r="H27" s="382">
        <v>3.4668876601378757</v>
      </c>
      <c r="I27" s="382">
        <v>5.1303170015550812</v>
      </c>
      <c r="J27" s="382">
        <v>1.4633873408339451</v>
      </c>
      <c r="K27" s="382">
        <v>12.814404491789366</v>
      </c>
      <c r="L27" s="382">
        <v>5.8007190800603148</v>
      </c>
      <c r="M27" s="382">
        <v>6.2524303471299714</v>
      </c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95" customHeight="1" x14ac:dyDescent="0.15">
      <c r="A28" s="70" t="s">
        <v>97</v>
      </c>
      <c r="B28" s="382">
        <v>6.5489832544011568</v>
      </c>
      <c r="C28" s="382">
        <v>4.9039582571514337</v>
      </c>
      <c r="D28" s="382">
        <v>5.3907197295400113</v>
      </c>
      <c r="E28" s="382">
        <v>5.1379520133862213</v>
      </c>
      <c r="F28" s="382">
        <v>3.6279443353345044</v>
      </c>
      <c r="G28" s="382">
        <v>3.6269559425366515</v>
      </c>
      <c r="H28" s="382">
        <v>3.4598882792564445</v>
      </c>
      <c r="I28" s="382">
        <v>5.12036555311483</v>
      </c>
      <c r="J28" s="382">
        <v>1.3804345449484936</v>
      </c>
      <c r="K28" s="382">
        <v>12.804535585747363</v>
      </c>
      <c r="L28" s="382">
        <v>5.7873332394468502</v>
      </c>
      <c r="M28" s="382">
        <v>6.2540190780865395</v>
      </c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95" customHeight="1" x14ac:dyDescent="0.15">
      <c r="A29" s="70" t="s">
        <v>98</v>
      </c>
      <c r="B29" s="382">
        <v>6.5601018394871504</v>
      </c>
      <c r="C29" s="382">
        <v>4.9162491449873151</v>
      </c>
      <c r="D29" s="382">
        <v>5.410196488040393</v>
      </c>
      <c r="E29" s="382">
        <v>5.1427886732967698</v>
      </c>
      <c r="F29" s="382">
        <v>3.5229164545445997</v>
      </c>
      <c r="G29" s="382">
        <v>3.647827927803923</v>
      </c>
      <c r="H29" s="382">
        <v>3.4741878197586149</v>
      </c>
      <c r="I29" s="382">
        <v>5.1409709458781112</v>
      </c>
      <c r="J29" s="382">
        <v>1.565181461713961</v>
      </c>
      <c r="K29" s="382">
        <v>12.854027541788764</v>
      </c>
      <c r="L29" s="382">
        <v>5.8218481477569846</v>
      </c>
      <c r="M29" s="382">
        <v>6.2447419551349439</v>
      </c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95" customHeight="1" x14ac:dyDescent="0.15">
      <c r="A30" s="70" t="s">
        <v>42</v>
      </c>
      <c r="B30" s="382">
        <v>7.0322270031445937</v>
      </c>
      <c r="C30" s="382">
        <v>5.5938456097622469</v>
      </c>
      <c r="D30" s="382">
        <v>7.5787448681063339</v>
      </c>
      <c r="E30" s="382">
        <v>6.242650430194491</v>
      </c>
      <c r="F30" s="382">
        <v>4.9355166547767659</v>
      </c>
      <c r="G30" s="382">
        <v>4.8656360570397066</v>
      </c>
      <c r="H30" s="382">
        <v>3.9514421087119822</v>
      </c>
      <c r="I30" s="382">
        <v>5.3907632585284855</v>
      </c>
      <c r="J30" s="382">
        <v>1.5000906285627316</v>
      </c>
      <c r="K30" s="382">
        <v>14.902155457231506</v>
      </c>
      <c r="L30" s="382">
        <v>6.4938719704549426</v>
      </c>
      <c r="M30" s="382">
        <v>6.9863485911027707</v>
      </c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95" customHeight="1" x14ac:dyDescent="0.15">
      <c r="A31" s="70" t="s">
        <v>43</v>
      </c>
      <c r="B31" s="382">
        <v>6.8943582614006287</v>
      </c>
      <c r="C31" s="382">
        <v>5.7685645574929936</v>
      </c>
      <c r="D31" s="382">
        <v>7.4579491841580383</v>
      </c>
      <c r="E31" s="382">
        <v>5.8390363595192252</v>
      </c>
      <c r="F31" s="382">
        <v>0</v>
      </c>
      <c r="G31" s="382">
        <v>5.0663046281839428</v>
      </c>
      <c r="H31" s="382">
        <v>4.0756970052031924</v>
      </c>
      <c r="I31" s="382">
        <v>5.3239899363614365</v>
      </c>
      <c r="J31" s="382">
        <v>1.5730128783552215</v>
      </c>
      <c r="K31" s="382">
        <v>14.829924607133139</v>
      </c>
      <c r="L31" s="382">
        <v>6.4737949874754612</v>
      </c>
      <c r="M31" s="382">
        <v>6.5791595027145826</v>
      </c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95" customHeight="1" x14ac:dyDescent="0.15">
      <c r="A32" s="70" t="s">
        <v>44</v>
      </c>
      <c r="B32" s="382">
        <v>6.900189206012219</v>
      </c>
      <c r="C32" s="382">
        <v>5.3497992240368859</v>
      </c>
      <c r="D32" s="382">
        <v>6.9442066740958346</v>
      </c>
      <c r="E32" s="382">
        <v>5.9534855737547643</v>
      </c>
      <c r="F32" s="382">
        <v>0</v>
      </c>
      <c r="G32" s="382">
        <v>0</v>
      </c>
      <c r="H32" s="382">
        <v>0</v>
      </c>
      <c r="I32" s="382">
        <v>5.3918129445625373</v>
      </c>
      <c r="J32" s="382">
        <v>1.5096332749161183</v>
      </c>
      <c r="K32" s="382">
        <v>0</v>
      </c>
      <c r="L32" s="382">
        <v>0</v>
      </c>
      <c r="M32" s="382">
        <v>0</v>
      </c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95" customHeight="1" x14ac:dyDescent="0.15">
      <c r="A33" s="70" t="s">
        <v>45</v>
      </c>
      <c r="B33" s="382">
        <v>7.1114003938796797</v>
      </c>
      <c r="C33" s="382">
        <v>4.6842472940794453</v>
      </c>
      <c r="D33" s="382">
        <v>6.9149856940235548</v>
      </c>
      <c r="E33" s="382">
        <v>5.9114740231264511</v>
      </c>
      <c r="F33" s="382">
        <v>4.7945656082631976</v>
      </c>
      <c r="G33" s="382">
        <v>0</v>
      </c>
      <c r="H33" s="382">
        <v>0</v>
      </c>
      <c r="I33" s="382">
        <v>5.3972782264147918</v>
      </c>
      <c r="J33" s="382">
        <v>2.0130996745653253</v>
      </c>
      <c r="K33" s="382">
        <v>0</v>
      </c>
      <c r="L33" s="382">
        <v>0</v>
      </c>
      <c r="M33" s="382">
        <v>0</v>
      </c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95" customHeight="1" x14ac:dyDescent="0.15">
      <c r="A34" s="70" t="s">
        <v>46</v>
      </c>
      <c r="B34" s="382">
        <v>7.0095665059552514</v>
      </c>
      <c r="C34" s="382">
        <v>4.8701350194158479</v>
      </c>
      <c r="D34" s="382">
        <v>6.9438463474405427</v>
      </c>
      <c r="E34" s="382">
        <v>5.7508591215997429</v>
      </c>
      <c r="F34" s="382">
        <v>0</v>
      </c>
      <c r="G34" s="382">
        <v>0</v>
      </c>
      <c r="H34" s="382">
        <v>0</v>
      </c>
      <c r="I34" s="382">
        <v>5.3477496162273299</v>
      </c>
      <c r="J34" s="382">
        <v>1.6587615474872714</v>
      </c>
      <c r="K34" s="382">
        <v>0</v>
      </c>
      <c r="L34" s="382">
        <v>0</v>
      </c>
      <c r="M34" s="382">
        <v>0</v>
      </c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95" customHeight="1" thickBot="1" x14ac:dyDescent="0.2">
      <c r="A35" s="118" t="s">
        <v>47</v>
      </c>
      <c r="B35" s="383">
        <v>7.0090164917454647</v>
      </c>
      <c r="C35" s="383">
        <v>5.1133903979098418</v>
      </c>
      <c r="D35" s="383">
        <v>6.6465532396958089</v>
      </c>
      <c r="E35" s="383">
        <v>5.7663216122070171</v>
      </c>
      <c r="F35" s="383">
        <v>0</v>
      </c>
      <c r="G35" s="383">
        <v>0</v>
      </c>
      <c r="H35" s="383">
        <v>0</v>
      </c>
      <c r="I35" s="383">
        <v>5.3706727842199715</v>
      </c>
      <c r="J35" s="383">
        <v>1.6740158437227304</v>
      </c>
      <c r="K35" s="383">
        <v>0</v>
      </c>
      <c r="L35" s="383">
        <v>0</v>
      </c>
      <c r="M35" s="383">
        <v>0</v>
      </c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9" customHeight="1" x14ac:dyDescent="0.15">
      <c r="A36" s="483" t="s">
        <v>335</v>
      </c>
      <c r="B36" s="538"/>
      <c r="C36" s="483" t="s">
        <v>336</v>
      </c>
      <c r="D36" s="538"/>
      <c r="E36" s="483"/>
      <c r="F36" s="538"/>
      <c r="G36" s="381"/>
      <c r="H36" s="179"/>
      <c r="I36" s="381"/>
      <c r="J36" s="179"/>
      <c r="K36" s="179"/>
      <c r="L36" s="381"/>
      <c r="M36" s="381"/>
      <c r="O36" s="117"/>
    </row>
    <row r="37" spans="1:26" ht="9" customHeight="1" x14ac:dyDescent="0.15">
      <c r="A37" s="468" t="s">
        <v>350</v>
      </c>
      <c r="B37" s="538"/>
      <c r="C37" s="538"/>
      <c r="D37" s="538"/>
      <c r="E37" s="538"/>
      <c r="F37" s="538"/>
      <c r="G37" s="381"/>
      <c r="H37" s="381"/>
      <c r="I37" s="381"/>
      <c r="J37" s="381"/>
      <c r="K37" s="381"/>
      <c r="L37" s="381"/>
      <c r="M37" s="381"/>
    </row>
    <row r="38" spans="1:26" ht="9" customHeight="1" x14ac:dyDescent="0.15">
      <c r="A38" s="468" t="s">
        <v>321</v>
      </c>
      <c r="B38" s="483"/>
      <c r="C38" s="483"/>
      <c r="D38" s="483"/>
      <c r="E38" s="483"/>
      <c r="F38" s="483"/>
      <c r="G38" s="179"/>
      <c r="H38" s="179"/>
      <c r="I38" s="179"/>
      <c r="J38" s="179"/>
      <c r="K38" s="179"/>
      <c r="L38" s="179"/>
      <c r="M38" s="179"/>
    </row>
    <row r="39" spans="1:26" ht="9" customHeight="1" x14ac:dyDescent="0.15">
      <c r="A39" s="470" t="s">
        <v>320</v>
      </c>
      <c r="B39" s="483"/>
      <c r="C39" s="483"/>
      <c r="D39" s="483"/>
      <c r="E39" s="483"/>
      <c r="F39" s="483"/>
      <c r="G39" s="179"/>
      <c r="H39" s="179"/>
      <c r="I39" s="179"/>
      <c r="J39" s="179"/>
      <c r="K39" s="179"/>
      <c r="L39" s="179"/>
      <c r="M39" s="179"/>
    </row>
    <row r="40" spans="1:26" ht="13.35" customHeight="1" x14ac:dyDescent="0.15">
      <c r="A40" s="22"/>
    </row>
    <row r="41" spans="1:26" ht="13.35" customHeight="1" x14ac:dyDescent="0.15">
      <c r="A41" s="22"/>
    </row>
  </sheetData>
  <mergeCells count="8">
    <mergeCell ref="G4:G5"/>
    <mergeCell ref="H4:H5"/>
    <mergeCell ref="A4:A5"/>
    <mergeCell ref="B4:B5"/>
    <mergeCell ref="C4:C5"/>
    <mergeCell ref="D4:D5"/>
    <mergeCell ref="E4:E5"/>
    <mergeCell ref="F4:F5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Hoja102">
    <tabColor theme="9" tint="0.59999389629810485"/>
  </sheetPr>
  <dimension ref="A1:O39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" style="70" customWidth="1"/>
    <col min="2" max="2" width="9" style="70" customWidth="1"/>
    <col min="3" max="14" width="9.25" style="70" customWidth="1"/>
    <col min="15" max="16384" width="7" style="70"/>
  </cols>
  <sheetData>
    <row r="1" spans="1:15" ht="17.100000000000001" customHeight="1" x14ac:dyDescent="0.25">
      <c r="A1" s="388" t="s">
        <v>490</v>
      </c>
      <c r="B1" s="183"/>
      <c r="C1" s="106"/>
      <c r="D1" s="106"/>
      <c r="E1" s="106"/>
      <c r="F1" s="106"/>
      <c r="G1" s="109"/>
      <c r="H1" s="108"/>
      <c r="I1" s="106"/>
      <c r="J1" s="106"/>
      <c r="K1" s="106"/>
      <c r="L1" s="106"/>
      <c r="M1" s="106"/>
      <c r="N1" s="106"/>
    </row>
    <row r="2" spans="1:15" ht="13.35" customHeight="1" x14ac:dyDescent="0.15">
      <c r="A2" s="376" t="s">
        <v>310</v>
      </c>
      <c r="B2" s="183"/>
      <c r="C2" s="106"/>
      <c r="D2" s="106"/>
      <c r="E2" s="106"/>
      <c r="F2" s="106"/>
      <c r="G2" s="109"/>
      <c r="H2" s="108"/>
      <c r="I2" s="106"/>
      <c r="J2" s="106"/>
      <c r="K2" s="106"/>
      <c r="L2" s="106"/>
      <c r="M2" s="106"/>
      <c r="N2" s="106"/>
    </row>
    <row r="3" spans="1:15" ht="6" customHeight="1" thickBot="1" x14ac:dyDescent="0.2">
      <c r="A3" s="108"/>
      <c r="B3" s="106"/>
      <c r="C3" s="106"/>
      <c r="D3" s="106"/>
      <c r="E3" s="106"/>
      <c r="F3" s="106"/>
      <c r="G3" s="109"/>
      <c r="H3" s="108"/>
      <c r="I3" s="106"/>
      <c r="J3" s="106"/>
      <c r="K3" s="106"/>
      <c r="L3" s="106"/>
      <c r="M3" s="106"/>
      <c r="N3" s="106"/>
    </row>
    <row r="4" spans="1:15" ht="18" customHeight="1" x14ac:dyDescent="0.15">
      <c r="A4" s="767" t="s">
        <v>16</v>
      </c>
      <c r="B4" s="767" t="s">
        <v>52</v>
      </c>
      <c r="C4" s="767" t="s">
        <v>53</v>
      </c>
      <c r="D4" s="767" t="s">
        <v>54</v>
      </c>
      <c r="E4" s="767" t="s">
        <v>55</v>
      </c>
      <c r="F4" s="767" t="s">
        <v>56</v>
      </c>
      <c r="G4" s="767" t="s">
        <v>57</v>
      </c>
      <c r="H4" s="767" t="s">
        <v>58</v>
      </c>
      <c r="I4" s="767" t="s">
        <v>59</v>
      </c>
      <c r="J4" s="767" t="s">
        <v>60</v>
      </c>
      <c r="K4" s="767" t="s">
        <v>61</v>
      </c>
      <c r="L4" s="767" t="s">
        <v>62</v>
      </c>
      <c r="M4" s="767" t="s">
        <v>63</v>
      </c>
      <c r="N4" s="767" t="s">
        <v>64</v>
      </c>
    </row>
    <row r="5" spans="1:15" ht="18" customHeight="1" x14ac:dyDescent="0.15">
      <c r="A5" s="724" t="s">
        <v>100</v>
      </c>
      <c r="B5" s="956">
        <v>6.993880498213537</v>
      </c>
      <c r="C5" s="725">
        <v>6.6099321380984399</v>
      </c>
      <c r="D5" s="725">
        <v>6.9046892845512717</v>
      </c>
      <c r="E5" s="725">
        <v>6.963151164827484</v>
      </c>
      <c r="F5" s="725">
        <v>6.9934923352582867</v>
      </c>
      <c r="G5" s="725">
        <v>7.019409157474823</v>
      </c>
      <c r="H5" s="725">
        <v>7.0298170935326949</v>
      </c>
      <c r="I5" s="725">
        <v>7.0509455082272696</v>
      </c>
      <c r="J5" s="725">
        <v>7.0549252508552298</v>
      </c>
      <c r="K5" s="725">
        <v>7.0578041210187958</v>
      </c>
      <c r="L5" s="725">
        <v>7.0590215450330112</v>
      </c>
      <c r="M5" s="725">
        <v>7.060362187898118</v>
      </c>
      <c r="N5" s="725">
        <v>7.088641067453632</v>
      </c>
    </row>
    <row r="6" spans="1:15" ht="15.95" customHeight="1" x14ac:dyDescent="0.15">
      <c r="A6" s="70" t="s">
        <v>19</v>
      </c>
      <c r="B6" s="957">
        <v>6.56691255313903</v>
      </c>
      <c r="C6" s="382">
        <v>6.35</v>
      </c>
      <c r="D6" s="382">
        <v>6.54</v>
      </c>
      <c r="E6" s="382">
        <v>6.5510000000000002</v>
      </c>
      <c r="F6" s="382">
        <v>6.59</v>
      </c>
      <c r="G6" s="382">
        <v>6.56</v>
      </c>
      <c r="H6" s="382">
        <v>6.5720000000000001</v>
      </c>
      <c r="I6" s="382">
        <v>6.5810000000000013</v>
      </c>
      <c r="J6" s="382">
        <v>6.5789999999999997</v>
      </c>
      <c r="K6" s="382">
        <v>6.577</v>
      </c>
      <c r="L6" s="382">
        <v>6.5779999999999994</v>
      </c>
      <c r="M6" s="382">
        <v>6.5759999999999996</v>
      </c>
      <c r="N6" s="382">
        <v>6.6059999999999999</v>
      </c>
      <c r="O6" s="106"/>
    </row>
    <row r="7" spans="1:15" ht="15.95" customHeight="1" x14ac:dyDescent="0.15">
      <c r="A7" s="70" t="s">
        <v>20</v>
      </c>
      <c r="B7" s="957">
        <v>7.0102536852603929</v>
      </c>
      <c r="C7" s="382">
        <v>6.79</v>
      </c>
      <c r="D7" s="382">
        <v>6.93</v>
      </c>
      <c r="E7" s="382">
        <v>6.9730000000000016</v>
      </c>
      <c r="F7" s="382">
        <v>7.0149999999999997</v>
      </c>
      <c r="G7" s="382">
        <v>6.9850000000000003</v>
      </c>
      <c r="H7" s="382">
        <v>7.0200000000000005</v>
      </c>
      <c r="I7" s="382">
        <v>7.04</v>
      </c>
      <c r="J7" s="382">
        <v>7.05</v>
      </c>
      <c r="K7" s="382">
        <v>7.0609999999999999</v>
      </c>
      <c r="L7" s="382">
        <v>7.0620000000000003</v>
      </c>
      <c r="M7" s="382">
        <v>7.0810000000000004</v>
      </c>
      <c r="N7" s="382">
        <v>7.1199999999999983</v>
      </c>
    </row>
    <row r="8" spans="1:15" ht="15.95" customHeight="1" x14ac:dyDescent="0.15">
      <c r="A8" s="70" t="s">
        <v>21</v>
      </c>
      <c r="B8" s="957">
        <v>6.9926949952882049</v>
      </c>
      <c r="C8" s="382">
        <v>6.67</v>
      </c>
      <c r="D8" s="382">
        <v>6.9800000000000022</v>
      </c>
      <c r="E8" s="382">
        <v>6.984</v>
      </c>
      <c r="F8" s="382">
        <v>7.0200000000000005</v>
      </c>
      <c r="G8" s="382">
        <v>6.99</v>
      </c>
      <c r="H8" s="382">
        <v>7.0309999999999997</v>
      </c>
      <c r="I8" s="382">
        <v>7.0519999999999996</v>
      </c>
      <c r="J8" s="382">
        <v>7.0510000000000019</v>
      </c>
      <c r="K8" s="382">
        <v>7.0620000000000003</v>
      </c>
      <c r="L8" s="382">
        <v>7.0640000000000001</v>
      </c>
      <c r="M8" s="382">
        <v>7.0650000000000022</v>
      </c>
      <c r="N8" s="382">
        <v>7.09</v>
      </c>
    </row>
    <row r="9" spans="1:15" ht="15.95" customHeight="1" x14ac:dyDescent="0.15">
      <c r="A9" s="70" t="s">
        <v>22</v>
      </c>
      <c r="B9" s="957">
        <v>7.0702327518794759</v>
      </c>
      <c r="C9" s="382">
        <v>6.6040000000000001</v>
      </c>
      <c r="D9" s="382">
        <v>6.86</v>
      </c>
      <c r="E9" s="382">
        <v>7.0540000000000003</v>
      </c>
      <c r="F9" s="382">
        <v>7.0910000000000002</v>
      </c>
      <c r="G9" s="382">
        <v>7.1210000000000004</v>
      </c>
      <c r="H9" s="382">
        <v>7.1319999999999997</v>
      </c>
      <c r="I9" s="382">
        <v>7.1529999999999996</v>
      </c>
      <c r="J9" s="382">
        <v>7.1559999999999997</v>
      </c>
      <c r="K9" s="382">
        <v>7.1579999999999986</v>
      </c>
      <c r="L9" s="382">
        <v>7.1570000000000018</v>
      </c>
      <c r="M9" s="382">
        <v>7.1559999999999997</v>
      </c>
      <c r="N9" s="382">
        <v>7.1820000000000004</v>
      </c>
    </row>
    <row r="10" spans="1:15" ht="15.95" customHeight="1" x14ac:dyDescent="0.15">
      <c r="A10" s="70" t="s">
        <v>23</v>
      </c>
      <c r="B10" s="957">
        <v>6.9351911906423309</v>
      </c>
      <c r="C10" s="382">
        <v>6.6445904028768021</v>
      </c>
      <c r="D10" s="382">
        <v>6.8469406064082632</v>
      </c>
      <c r="E10" s="382">
        <v>6.9321537342492165</v>
      </c>
      <c r="F10" s="382">
        <v>6.9620775746299506</v>
      </c>
      <c r="G10" s="382">
        <v>6.9422037689439442</v>
      </c>
      <c r="H10" s="382">
        <v>6.9604516505737459</v>
      </c>
      <c r="I10" s="382">
        <v>6.9710508386089698</v>
      </c>
      <c r="J10" s="382">
        <v>6.9789828140490986</v>
      </c>
      <c r="K10" s="382">
        <v>6.982382839572149</v>
      </c>
      <c r="L10" s="382">
        <v>6.9778825091524315</v>
      </c>
      <c r="M10" s="382">
        <v>6.9847331439148359</v>
      </c>
      <c r="N10" s="382">
        <v>7.0016334956782478</v>
      </c>
    </row>
    <row r="11" spans="1:15" ht="15.95" customHeight="1" x14ac:dyDescent="0.15">
      <c r="A11" s="70" t="s">
        <v>94</v>
      </c>
      <c r="B11" s="957">
        <v>6.8997187116432102</v>
      </c>
      <c r="C11" s="382">
        <v>6.641</v>
      </c>
      <c r="D11" s="382">
        <v>6.84</v>
      </c>
      <c r="E11" s="382">
        <v>6.92</v>
      </c>
      <c r="F11" s="382">
        <v>6.9509999999999996</v>
      </c>
      <c r="G11" s="382">
        <v>6.9210000000000003</v>
      </c>
      <c r="H11" s="382">
        <v>6.92</v>
      </c>
      <c r="I11" s="382">
        <v>6.9299999999999979</v>
      </c>
      <c r="J11" s="382">
        <v>6.9249999999999998</v>
      </c>
      <c r="K11" s="382">
        <v>6.9260999999999999</v>
      </c>
      <c r="L11" s="382">
        <v>6.9253999999999998</v>
      </c>
      <c r="M11" s="382">
        <v>6.9339999999999984</v>
      </c>
      <c r="N11" s="382">
        <v>6.944</v>
      </c>
    </row>
    <row r="12" spans="1:15" ht="15.95" customHeight="1" x14ac:dyDescent="0.15">
      <c r="A12" s="70" t="s">
        <v>95</v>
      </c>
      <c r="B12" s="957">
        <v>6.9473820228719623</v>
      </c>
      <c r="C12" s="382">
        <v>6.6000000000000014</v>
      </c>
      <c r="D12" s="382">
        <v>6.82</v>
      </c>
      <c r="E12" s="382">
        <v>6.89</v>
      </c>
      <c r="F12" s="382">
        <v>6.9120000000000017</v>
      </c>
      <c r="G12" s="382">
        <v>6.8820000000000006</v>
      </c>
      <c r="H12" s="382">
        <v>6.9909999999999997</v>
      </c>
      <c r="I12" s="382">
        <v>7.01</v>
      </c>
      <c r="J12" s="382">
        <v>7.03</v>
      </c>
      <c r="K12" s="382">
        <v>7.0410000000000021</v>
      </c>
      <c r="L12" s="382">
        <v>7.0390000000000006</v>
      </c>
      <c r="M12" s="382">
        <v>7.0359999999999996</v>
      </c>
      <c r="N12" s="382">
        <v>7.0410000000000021</v>
      </c>
    </row>
    <row r="13" spans="1:15" ht="15.95" customHeight="1" x14ac:dyDescent="0.15">
      <c r="A13" s="70" t="s">
        <v>124</v>
      </c>
      <c r="B13" s="957">
        <v>7.0442622504745556</v>
      </c>
      <c r="C13" s="382">
        <v>6.6899999999999995</v>
      </c>
      <c r="D13" s="382">
        <v>6.89</v>
      </c>
      <c r="E13" s="382">
        <v>7.01</v>
      </c>
      <c r="F13" s="382">
        <v>7.0410000000000004</v>
      </c>
      <c r="G13" s="382">
        <v>7.0710000000000006</v>
      </c>
      <c r="H13" s="382">
        <v>7.07</v>
      </c>
      <c r="I13" s="382">
        <v>7.0910000000000002</v>
      </c>
      <c r="J13" s="382">
        <v>7.1000000000000005</v>
      </c>
      <c r="K13" s="382">
        <v>7.1210000000000004</v>
      </c>
      <c r="L13" s="382">
        <v>7.1221000000000014</v>
      </c>
      <c r="M13" s="382">
        <v>7.133</v>
      </c>
      <c r="N13" s="382">
        <v>7.16</v>
      </c>
    </row>
    <row r="14" spans="1:15" ht="15.95" customHeight="1" x14ac:dyDescent="0.15">
      <c r="A14" s="70" t="s">
        <v>27</v>
      </c>
      <c r="B14" s="957">
        <v>6.9947466969744925</v>
      </c>
      <c r="C14" s="382">
        <v>6.64</v>
      </c>
      <c r="D14" s="382">
        <v>6.95</v>
      </c>
      <c r="E14" s="382">
        <v>6.992</v>
      </c>
      <c r="F14" s="382">
        <v>7.0200000000000005</v>
      </c>
      <c r="G14" s="382">
        <v>6.9899999999999984</v>
      </c>
      <c r="H14" s="382">
        <v>7.0110000000000019</v>
      </c>
      <c r="I14" s="382">
        <v>7.0320000000000018</v>
      </c>
      <c r="J14" s="382">
        <v>7.04</v>
      </c>
      <c r="K14" s="382">
        <v>7.0510000000000019</v>
      </c>
      <c r="L14" s="382">
        <v>7.0490000000000004</v>
      </c>
      <c r="M14" s="382">
        <v>7.0619999999999985</v>
      </c>
      <c r="N14" s="382">
        <v>7.0810000000000004</v>
      </c>
    </row>
    <row r="15" spans="1:15" ht="15.95" customHeight="1" x14ac:dyDescent="0.15">
      <c r="A15" s="70" t="s">
        <v>28</v>
      </c>
      <c r="B15" s="957">
        <v>6.9154024982178832</v>
      </c>
      <c r="C15" s="382">
        <v>6.5319999999999991</v>
      </c>
      <c r="D15" s="382">
        <v>6.86</v>
      </c>
      <c r="E15" s="382">
        <v>6.92</v>
      </c>
      <c r="F15" s="382">
        <v>6.9419999999999984</v>
      </c>
      <c r="G15" s="382">
        <v>6.9720000000000004</v>
      </c>
      <c r="H15" s="382">
        <v>6.9729999999999999</v>
      </c>
      <c r="I15" s="382">
        <v>6.9940000000000007</v>
      </c>
      <c r="J15" s="382">
        <v>6.9930000000000003</v>
      </c>
      <c r="K15" s="382">
        <v>6.9909999999999997</v>
      </c>
      <c r="L15" s="382">
        <v>6.9920000000000018</v>
      </c>
      <c r="M15" s="382">
        <v>6.9830000000000005</v>
      </c>
      <c r="N15" s="382">
        <v>6.9930000000000003</v>
      </c>
    </row>
    <row r="16" spans="1:15" ht="15.95" customHeight="1" x14ac:dyDescent="0.15">
      <c r="A16" s="70" t="s">
        <v>29</v>
      </c>
      <c r="B16" s="957">
        <v>7.0246223300312414</v>
      </c>
      <c r="C16" s="382">
        <v>6.67</v>
      </c>
      <c r="D16" s="382">
        <v>6.96</v>
      </c>
      <c r="E16" s="382">
        <v>6.984</v>
      </c>
      <c r="F16" s="382">
        <v>7.016</v>
      </c>
      <c r="G16" s="382">
        <v>7.0460000000000003</v>
      </c>
      <c r="H16" s="382">
        <v>7.0510000000000019</v>
      </c>
      <c r="I16" s="382">
        <v>7.0720000000000018</v>
      </c>
      <c r="J16" s="382">
        <v>7.0800000000000018</v>
      </c>
      <c r="K16" s="382">
        <v>7.0830000000000002</v>
      </c>
      <c r="L16" s="382">
        <v>7.0810000000000004</v>
      </c>
      <c r="M16" s="382">
        <v>7.0830000000000002</v>
      </c>
      <c r="N16" s="382">
        <v>7.1130000000000004</v>
      </c>
    </row>
    <row r="17" spans="1:14" ht="15.95" customHeight="1" x14ac:dyDescent="0.15">
      <c r="A17" s="70" t="s">
        <v>30</v>
      </c>
      <c r="B17" s="957">
        <v>6.7304336756283156</v>
      </c>
      <c r="C17" s="382">
        <v>6.3319999999999999</v>
      </c>
      <c r="D17" s="382">
        <v>6.68</v>
      </c>
      <c r="E17" s="382">
        <v>6.7099999999999991</v>
      </c>
      <c r="F17" s="382">
        <v>6.7320000000000002</v>
      </c>
      <c r="G17" s="382">
        <v>6.7620000000000022</v>
      </c>
      <c r="H17" s="382">
        <v>6.77</v>
      </c>
      <c r="I17" s="382">
        <v>6.7909999999999995</v>
      </c>
      <c r="J17" s="382">
        <v>6.78</v>
      </c>
      <c r="K17" s="382">
        <v>6.7719999999999994</v>
      </c>
      <c r="L17" s="382">
        <v>6.7749999999999995</v>
      </c>
      <c r="M17" s="382">
        <v>6.7805</v>
      </c>
      <c r="N17" s="382">
        <v>6.8010000000000019</v>
      </c>
    </row>
    <row r="18" spans="1:14" ht="15.95" customHeight="1" x14ac:dyDescent="0.15">
      <c r="A18" s="70" t="s">
        <v>31</v>
      </c>
      <c r="B18" s="957">
        <v>6.893675934393122</v>
      </c>
      <c r="C18" s="382">
        <v>6.62</v>
      </c>
      <c r="D18" s="382">
        <v>6.85</v>
      </c>
      <c r="E18" s="382">
        <v>6.91</v>
      </c>
      <c r="F18" s="382">
        <v>6.93</v>
      </c>
      <c r="G18" s="382">
        <v>6.9</v>
      </c>
      <c r="H18" s="382">
        <v>6.9009999999999998</v>
      </c>
      <c r="I18" s="382">
        <v>6.9109999999999996</v>
      </c>
      <c r="J18" s="382">
        <v>6.92</v>
      </c>
      <c r="K18" s="382">
        <v>6.93</v>
      </c>
      <c r="L18" s="382">
        <v>6.924999999999998</v>
      </c>
      <c r="M18" s="382">
        <v>6.92</v>
      </c>
      <c r="N18" s="382">
        <v>6.9400000000000022</v>
      </c>
    </row>
    <row r="19" spans="1:14" ht="15.95" customHeight="1" x14ac:dyDescent="0.15">
      <c r="A19" s="70" t="s">
        <v>32</v>
      </c>
      <c r="B19" s="957">
        <v>6.9565581740172906</v>
      </c>
      <c r="C19" s="382">
        <v>6.7</v>
      </c>
      <c r="D19" s="382">
        <v>6.9400000000000022</v>
      </c>
      <c r="E19" s="382">
        <v>6.9719999999999995</v>
      </c>
      <c r="F19" s="382">
        <v>6.992</v>
      </c>
      <c r="G19" s="382">
        <v>6.9619999999999997</v>
      </c>
      <c r="H19" s="382">
        <v>6.96</v>
      </c>
      <c r="I19" s="382">
        <v>6.97</v>
      </c>
      <c r="J19" s="382">
        <v>6.9720000000000004</v>
      </c>
      <c r="K19" s="382">
        <v>6.9640000000000004</v>
      </c>
      <c r="L19" s="382">
        <v>6.9660000000000002</v>
      </c>
      <c r="M19" s="382">
        <v>6.9649999999999999</v>
      </c>
      <c r="N19" s="382">
        <v>6.9730000000000016</v>
      </c>
    </row>
    <row r="20" spans="1:14" ht="15.95" customHeight="1" x14ac:dyDescent="0.15">
      <c r="A20" s="70" t="s">
        <v>33</v>
      </c>
      <c r="B20" s="957">
        <v>6.9721565453366861</v>
      </c>
      <c r="C20" s="382">
        <v>6.53</v>
      </c>
      <c r="D20" s="382">
        <v>6.95</v>
      </c>
      <c r="E20" s="382">
        <v>6.98</v>
      </c>
      <c r="F20" s="382">
        <v>7.01</v>
      </c>
      <c r="G20" s="382">
        <v>6.9799999999999995</v>
      </c>
      <c r="H20" s="382">
        <v>6.992</v>
      </c>
      <c r="I20" s="382">
        <v>7.009999999999998</v>
      </c>
      <c r="J20" s="382">
        <v>7.0200000000000005</v>
      </c>
      <c r="K20" s="382">
        <v>7.0309999999999997</v>
      </c>
      <c r="L20" s="382">
        <v>7.0279999999999996</v>
      </c>
      <c r="M20" s="382">
        <v>7.0270000000000019</v>
      </c>
      <c r="N20" s="382">
        <v>7.0330000000000021</v>
      </c>
    </row>
    <row r="21" spans="1:14" ht="15.95" customHeight="1" x14ac:dyDescent="0.15">
      <c r="A21" s="70" t="s">
        <v>34</v>
      </c>
      <c r="B21" s="957">
        <v>6.9385539060682468</v>
      </c>
      <c r="C21" s="382">
        <v>6.719999999999998</v>
      </c>
      <c r="D21" s="382">
        <v>6.9340000000000002</v>
      </c>
      <c r="E21" s="382">
        <v>6.96</v>
      </c>
      <c r="F21" s="382">
        <v>6.9809999999999999</v>
      </c>
      <c r="G21" s="382">
        <v>6.9509999999999978</v>
      </c>
      <c r="H21" s="382">
        <v>6.95</v>
      </c>
      <c r="I21" s="382">
        <v>6.9610000000000003</v>
      </c>
      <c r="J21" s="382">
        <v>6.9540000000000006</v>
      </c>
      <c r="K21" s="382">
        <v>6.9550000000000018</v>
      </c>
      <c r="L21" s="382">
        <v>6.9545000000000003</v>
      </c>
      <c r="M21" s="382">
        <v>6.9550000000000001</v>
      </c>
      <c r="N21" s="382">
        <v>6.9740000000000002</v>
      </c>
    </row>
    <row r="22" spans="1:14" ht="15.95" customHeight="1" x14ac:dyDescent="0.15">
      <c r="A22" s="70" t="s">
        <v>35</v>
      </c>
      <c r="B22" s="957">
        <v>6.9217015372628872</v>
      </c>
      <c r="C22" s="382">
        <v>6.5300000000000011</v>
      </c>
      <c r="D22" s="382">
        <v>6.84</v>
      </c>
      <c r="E22" s="382">
        <v>6.9</v>
      </c>
      <c r="F22" s="382">
        <v>6.9319999999999995</v>
      </c>
      <c r="G22" s="382">
        <v>6.9620000000000006</v>
      </c>
      <c r="H22" s="382">
        <v>6.97</v>
      </c>
      <c r="I22" s="382">
        <v>6.9909999999999979</v>
      </c>
      <c r="J22" s="382">
        <v>6.9830000000000005</v>
      </c>
      <c r="K22" s="382">
        <v>6.9810000000000016</v>
      </c>
      <c r="L22" s="382">
        <v>6.9830000000000005</v>
      </c>
      <c r="M22" s="382">
        <v>6.9804999999999984</v>
      </c>
      <c r="N22" s="382">
        <v>7.0110000000000001</v>
      </c>
    </row>
    <row r="23" spans="1:14" ht="15.95" customHeight="1" x14ac:dyDescent="0.15">
      <c r="A23" s="70" t="s">
        <v>36</v>
      </c>
      <c r="B23" s="957">
        <v>6.1686844254539803</v>
      </c>
      <c r="C23" s="382">
        <v>5.830000000000001</v>
      </c>
      <c r="D23" s="382">
        <v>6.12</v>
      </c>
      <c r="E23" s="382">
        <v>6.15</v>
      </c>
      <c r="F23" s="382">
        <v>6.173</v>
      </c>
      <c r="G23" s="382">
        <v>6.2030000000000012</v>
      </c>
      <c r="H23" s="382">
        <v>6.1999999999999993</v>
      </c>
      <c r="I23" s="382">
        <v>6.21</v>
      </c>
      <c r="J23" s="382">
        <v>6.2050000000000001</v>
      </c>
      <c r="K23" s="382">
        <v>6.2069999999999999</v>
      </c>
      <c r="L23" s="382">
        <v>6.2059999999999986</v>
      </c>
      <c r="M23" s="382">
        <v>6.2050000000000001</v>
      </c>
      <c r="N23" s="382">
        <v>6.2199999999999989</v>
      </c>
    </row>
    <row r="24" spans="1:14" ht="15.95" customHeight="1" x14ac:dyDescent="0.15">
      <c r="A24" s="70" t="s">
        <v>37</v>
      </c>
      <c r="B24" s="957">
        <v>6.5180451688731065</v>
      </c>
      <c r="C24" s="382">
        <v>6.2830000000000013</v>
      </c>
      <c r="D24" s="382">
        <v>6.4600000000000009</v>
      </c>
      <c r="E24" s="382">
        <v>6.4799999999999995</v>
      </c>
      <c r="F24" s="382">
        <v>6.5</v>
      </c>
      <c r="G24" s="382">
        <v>6.5300000000000011</v>
      </c>
      <c r="H24" s="382">
        <v>6.54</v>
      </c>
      <c r="I24" s="382">
        <v>6.5510000000000002</v>
      </c>
      <c r="J24" s="382">
        <v>6.56</v>
      </c>
      <c r="K24" s="382">
        <v>6.58</v>
      </c>
      <c r="L24" s="382">
        <v>6.57</v>
      </c>
      <c r="M24" s="382">
        <v>6.5730000000000013</v>
      </c>
      <c r="N24" s="382">
        <v>6.5909999999999993</v>
      </c>
    </row>
    <row r="25" spans="1:14" ht="15.95" customHeight="1" x14ac:dyDescent="0.15">
      <c r="A25" s="70" t="s">
        <v>38</v>
      </c>
      <c r="B25" s="957">
        <v>6.5875828578250992</v>
      </c>
      <c r="C25" s="382">
        <v>6.12</v>
      </c>
      <c r="D25" s="382">
        <v>6.5000000000000009</v>
      </c>
      <c r="E25" s="382">
        <v>6.6200000000000019</v>
      </c>
      <c r="F25" s="382">
        <v>6.6420000000000003</v>
      </c>
      <c r="G25" s="382">
        <v>6.6119999999999992</v>
      </c>
      <c r="H25" s="382">
        <v>6.6020000000000003</v>
      </c>
      <c r="I25" s="382">
        <v>6.6230000000000002</v>
      </c>
      <c r="J25" s="382">
        <v>6.629999999999999</v>
      </c>
      <c r="K25" s="382">
        <v>6.6499999999999995</v>
      </c>
      <c r="L25" s="382">
        <v>6.64</v>
      </c>
      <c r="M25" s="382">
        <v>6.6310000000000002</v>
      </c>
      <c r="N25" s="382">
        <v>6.6510000000000016</v>
      </c>
    </row>
    <row r="26" spans="1:14" ht="15.95" customHeight="1" x14ac:dyDescent="0.15">
      <c r="A26" s="70" t="s">
        <v>39</v>
      </c>
      <c r="B26" s="957">
        <v>6.5532951405926623</v>
      </c>
      <c r="C26" s="382">
        <v>6.3078653934169457</v>
      </c>
      <c r="D26" s="382">
        <v>6.4774622300952496</v>
      </c>
      <c r="E26" s="382">
        <v>6.5851893741283014</v>
      </c>
      <c r="F26" s="382">
        <v>6.6052319435664426</v>
      </c>
      <c r="G26" s="382">
        <v>6.5754694787031172</v>
      </c>
      <c r="H26" s="382">
        <v>6.5750017972549673</v>
      </c>
      <c r="I26" s="382">
        <v>6.5803453122735842</v>
      </c>
      <c r="J26" s="382">
        <v>6.5771363131052105</v>
      </c>
      <c r="K26" s="382">
        <v>6.5853302271485878</v>
      </c>
      <c r="L26" s="382">
        <v>6.582696976838136</v>
      </c>
      <c r="M26" s="382">
        <v>6.5803021312955252</v>
      </c>
      <c r="N26" s="382">
        <v>6.5923837493450002</v>
      </c>
    </row>
    <row r="27" spans="1:14" ht="15.95" customHeight="1" x14ac:dyDescent="0.15">
      <c r="A27" s="70" t="s">
        <v>97</v>
      </c>
      <c r="B27" s="957">
        <v>6.5489832544011568</v>
      </c>
      <c r="C27" s="382">
        <v>6.3</v>
      </c>
      <c r="D27" s="382">
        <v>6.4740000000000002</v>
      </c>
      <c r="E27" s="382">
        <v>6.581999999999999</v>
      </c>
      <c r="F27" s="382">
        <v>6.5999999999999979</v>
      </c>
      <c r="G27" s="382">
        <v>6.5699999999999994</v>
      </c>
      <c r="H27" s="382">
        <v>6.5710000000000015</v>
      </c>
      <c r="I27" s="382">
        <v>6.5730000000000013</v>
      </c>
      <c r="J27" s="382">
        <v>6.5719999999999992</v>
      </c>
      <c r="K27" s="382">
        <v>6.5810000000000022</v>
      </c>
      <c r="L27" s="382">
        <v>6.5789999999999997</v>
      </c>
      <c r="M27" s="382">
        <v>6.577</v>
      </c>
      <c r="N27" s="382">
        <v>6.5919999999999996</v>
      </c>
    </row>
    <row r="28" spans="1:14" ht="15.95" customHeight="1" x14ac:dyDescent="0.15">
      <c r="A28" s="70" t="s">
        <v>98</v>
      </c>
      <c r="B28" s="957">
        <v>6.5601018394871504</v>
      </c>
      <c r="C28" s="382">
        <v>6.32</v>
      </c>
      <c r="D28" s="382">
        <v>6.4830000000000005</v>
      </c>
      <c r="E28" s="382">
        <v>6.5910000000000002</v>
      </c>
      <c r="F28" s="382">
        <v>6.6130000000000013</v>
      </c>
      <c r="G28" s="382">
        <v>6.5830000000000002</v>
      </c>
      <c r="H28" s="382">
        <v>6.5809999999999995</v>
      </c>
      <c r="I28" s="382">
        <v>6.5910000000000002</v>
      </c>
      <c r="J28" s="382">
        <v>6.5859999999999994</v>
      </c>
      <c r="K28" s="382">
        <v>6.5920000000000014</v>
      </c>
      <c r="L28" s="382">
        <v>6.5890000000000013</v>
      </c>
      <c r="M28" s="382">
        <v>6.5860000000000003</v>
      </c>
      <c r="N28" s="382">
        <v>6.5929999999999991</v>
      </c>
    </row>
    <row r="29" spans="1:14" ht="15.95" customHeight="1" x14ac:dyDescent="0.15">
      <c r="A29" s="70" t="s">
        <v>42</v>
      </c>
      <c r="B29" s="957">
        <v>7.0322270031445937</v>
      </c>
      <c r="C29" s="382">
        <v>6.7539999999999996</v>
      </c>
      <c r="D29" s="382">
        <v>6.94</v>
      </c>
      <c r="E29" s="382">
        <v>6.9760000000000018</v>
      </c>
      <c r="F29" s="382">
        <v>7.0180000000000007</v>
      </c>
      <c r="G29" s="382">
        <v>7.048</v>
      </c>
      <c r="H29" s="382">
        <v>7.05</v>
      </c>
      <c r="I29" s="382">
        <v>7.0600000000000005</v>
      </c>
      <c r="J29" s="382">
        <v>7.07</v>
      </c>
      <c r="K29" s="382">
        <v>7.0810000000000004</v>
      </c>
      <c r="L29" s="382">
        <v>7.077</v>
      </c>
      <c r="M29" s="382">
        <v>7.0740000000000007</v>
      </c>
      <c r="N29" s="382">
        <v>7.09</v>
      </c>
    </row>
    <row r="30" spans="1:14" ht="15.95" customHeight="1" x14ac:dyDescent="0.15">
      <c r="A30" s="70" t="s">
        <v>43</v>
      </c>
      <c r="B30" s="957">
        <v>6.8943582614006287</v>
      </c>
      <c r="C30" s="382">
        <v>6.6439999999999992</v>
      </c>
      <c r="D30" s="382">
        <v>6.88</v>
      </c>
      <c r="E30" s="382">
        <v>6.9</v>
      </c>
      <c r="F30" s="382">
        <v>6.9220000000000006</v>
      </c>
      <c r="G30" s="382">
        <v>6.8919999999999995</v>
      </c>
      <c r="H30" s="382">
        <v>6.9</v>
      </c>
      <c r="I30" s="382">
        <v>6.9109999999999978</v>
      </c>
      <c r="J30" s="382">
        <v>6.92</v>
      </c>
      <c r="K30" s="382">
        <v>6.9299999999999979</v>
      </c>
      <c r="L30" s="382">
        <v>6.9249999999999998</v>
      </c>
      <c r="M30" s="382">
        <v>6.9279999999999999</v>
      </c>
      <c r="N30" s="382">
        <v>6.944</v>
      </c>
    </row>
    <row r="31" spans="1:14" ht="15.95" customHeight="1" x14ac:dyDescent="0.15">
      <c r="A31" s="70" t="s">
        <v>44</v>
      </c>
      <c r="B31" s="957">
        <v>6.900189206012219</v>
      </c>
      <c r="C31" s="382">
        <v>6.46</v>
      </c>
      <c r="D31" s="382">
        <v>6.8499999999999979</v>
      </c>
      <c r="E31" s="382">
        <v>6.87</v>
      </c>
      <c r="F31" s="382">
        <v>6.9009999999999998</v>
      </c>
      <c r="G31" s="382">
        <v>6.931</v>
      </c>
      <c r="H31" s="382">
        <v>6.9400000000000022</v>
      </c>
      <c r="I31" s="382">
        <v>6.9610000000000021</v>
      </c>
      <c r="J31" s="382">
        <v>6.9630000000000001</v>
      </c>
      <c r="K31" s="382">
        <v>6.97</v>
      </c>
      <c r="L31" s="382">
        <v>6.9664999999999999</v>
      </c>
      <c r="M31" s="382">
        <v>6.9719999999999995</v>
      </c>
      <c r="N31" s="382">
        <v>7.0010000000000003</v>
      </c>
    </row>
    <row r="32" spans="1:14" ht="15.95" customHeight="1" x14ac:dyDescent="0.15">
      <c r="A32" s="102" t="s">
        <v>45</v>
      </c>
      <c r="B32" s="957">
        <v>7.1114003938796797</v>
      </c>
      <c r="C32" s="384">
        <v>6.8340000000000005</v>
      </c>
      <c r="D32" s="384">
        <v>7.032</v>
      </c>
      <c r="E32" s="384">
        <v>7.049999999999998</v>
      </c>
      <c r="F32" s="384">
        <v>7.0919999999999996</v>
      </c>
      <c r="G32" s="384">
        <v>7.1220000000000008</v>
      </c>
      <c r="H32" s="384">
        <v>7.13</v>
      </c>
      <c r="I32" s="384">
        <v>7.1609999999999996</v>
      </c>
      <c r="J32" s="384">
        <v>7.1630000000000003</v>
      </c>
      <c r="K32" s="384">
        <v>7.1710000000000003</v>
      </c>
      <c r="L32" s="384">
        <v>7.1670000000000007</v>
      </c>
      <c r="M32" s="384">
        <v>7.165</v>
      </c>
      <c r="N32" s="384">
        <v>7.1940000000000008</v>
      </c>
    </row>
    <row r="33" spans="1:14" ht="15.95" customHeight="1" x14ac:dyDescent="0.15">
      <c r="A33" s="70" t="s">
        <v>46</v>
      </c>
      <c r="B33" s="957">
        <v>7.0095665059552514</v>
      </c>
      <c r="C33" s="384">
        <v>6.73</v>
      </c>
      <c r="D33" s="384">
        <v>6.9039999999999981</v>
      </c>
      <c r="E33" s="384">
        <v>6.9719999999999995</v>
      </c>
      <c r="F33" s="384">
        <v>6.9920000000000018</v>
      </c>
      <c r="G33" s="384">
        <v>7.0220000000000002</v>
      </c>
      <c r="H33" s="384">
        <v>7.0309999999999997</v>
      </c>
      <c r="I33" s="384">
        <v>7.0519999999999996</v>
      </c>
      <c r="J33" s="384">
        <v>7.0414999999999983</v>
      </c>
      <c r="K33" s="384">
        <v>7.05</v>
      </c>
      <c r="L33" s="384">
        <v>7.0457499999999991</v>
      </c>
      <c r="M33" s="384">
        <v>7.0449999999999982</v>
      </c>
      <c r="N33" s="384">
        <v>7.0640000000000001</v>
      </c>
    </row>
    <row r="34" spans="1:14" ht="15.95" customHeight="1" thickBot="1" x14ac:dyDescent="0.2">
      <c r="A34" s="118" t="s">
        <v>47</v>
      </c>
      <c r="B34" s="958">
        <v>7.0090164917454647</v>
      </c>
      <c r="C34" s="383">
        <v>6.74</v>
      </c>
      <c r="D34" s="383">
        <v>6.97</v>
      </c>
      <c r="E34" s="383">
        <v>6.98</v>
      </c>
      <c r="F34" s="383">
        <v>6.9999999999999982</v>
      </c>
      <c r="G34" s="383">
        <v>7.03</v>
      </c>
      <c r="H34" s="383">
        <v>7.0419999999999998</v>
      </c>
      <c r="I34" s="383">
        <v>7.0629999999999997</v>
      </c>
      <c r="J34" s="383">
        <v>7.05</v>
      </c>
      <c r="K34" s="383">
        <v>7.0600000000000005</v>
      </c>
      <c r="L34" s="383">
        <v>7.0549999999999997</v>
      </c>
      <c r="M34" s="383">
        <v>7.0570000000000004</v>
      </c>
      <c r="N34" s="383">
        <v>7.0720000000000001</v>
      </c>
    </row>
    <row r="35" spans="1:14" ht="9" customHeight="1" x14ac:dyDescent="0.15">
      <c r="A35" s="468" t="s">
        <v>350</v>
      </c>
      <c r="B35" s="539"/>
      <c r="C35" s="540"/>
      <c r="D35" s="540"/>
      <c r="E35" s="387"/>
      <c r="F35" s="387"/>
      <c r="G35" s="387"/>
      <c r="H35" s="387"/>
      <c r="I35" s="387"/>
      <c r="J35" s="387"/>
      <c r="K35" s="387"/>
      <c r="L35" s="387"/>
      <c r="M35" s="387"/>
      <c r="N35" s="387"/>
    </row>
    <row r="36" spans="1:14" ht="9" customHeight="1" x14ac:dyDescent="0.15">
      <c r="A36" s="468" t="s">
        <v>321</v>
      </c>
      <c r="B36" s="540"/>
      <c r="C36" s="540"/>
      <c r="D36" s="540"/>
      <c r="E36" s="387"/>
      <c r="F36" s="387"/>
      <c r="G36" s="387"/>
      <c r="H36" s="387"/>
      <c r="I36" s="387"/>
      <c r="J36" s="387"/>
      <c r="K36" s="387"/>
      <c r="L36" s="387"/>
      <c r="M36" s="387"/>
      <c r="N36" s="387"/>
    </row>
    <row r="37" spans="1:14" ht="9" customHeight="1" x14ac:dyDescent="0.15">
      <c r="A37" s="470" t="s">
        <v>320</v>
      </c>
      <c r="B37" s="483"/>
      <c r="C37" s="483"/>
      <c r="D37" s="483"/>
      <c r="E37" s="179"/>
      <c r="F37" s="179"/>
      <c r="G37" s="179"/>
      <c r="H37" s="179"/>
      <c r="I37" s="179"/>
      <c r="J37" s="179"/>
      <c r="K37" s="179"/>
      <c r="L37" s="179"/>
      <c r="M37" s="179"/>
      <c r="N37" s="179"/>
    </row>
    <row r="38" spans="1:14" ht="13.35" customHeight="1" x14ac:dyDescent="0.15">
      <c r="A38" s="541"/>
      <c r="B38" s="483"/>
      <c r="C38" s="483"/>
      <c r="D38" s="483"/>
    </row>
    <row r="39" spans="1:14" ht="13.35" customHeight="1" x14ac:dyDescent="0.15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Hoja103">
    <tabColor theme="9" tint="0.59999389629810485"/>
  </sheetPr>
  <dimension ref="A1:AA39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" style="70" customWidth="1"/>
    <col min="2" max="2" width="9" style="70" customWidth="1"/>
    <col min="3" max="14" width="9.25" style="70" customWidth="1"/>
    <col min="15" max="16384" width="7" style="70"/>
  </cols>
  <sheetData>
    <row r="1" spans="1:27" ht="17.100000000000001" customHeight="1" x14ac:dyDescent="0.25">
      <c r="A1" s="388" t="s">
        <v>491</v>
      </c>
      <c r="B1" s="38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78"/>
      <c r="P1" s="78"/>
      <c r="Q1" s="78"/>
    </row>
    <row r="2" spans="1:27" ht="13.35" customHeight="1" x14ac:dyDescent="0.15">
      <c r="A2" s="385" t="s">
        <v>310</v>
      </c>
      <c r="B2" s="232"/>
      <c r="C2" s="106"/>
      <c r="D2" s="106"/>
      <c r="E2" s="106"/>
      <c r="F2" s="106"/>
      <c r="G2" s="109"/>
      <c r="H2" s="108"/>
      <c r="I2" s="106"/>
      <c r="J2" s="106"/>
      <c r="K2" s="106"/>
      <c r="L2" s="106"/>
      <c r="M2" s="106"/>
      <c r="N2" s="106"/>
    </row>
    <row r="3" spans="1:27" ht="6" customHeight="1" thickBot="1" x14ac:dyDescent="0.2">
      <c r="A3" s="108"/>
      <c r="B3" s="106"/>
      <c r="C3" s="106"/>
      <c r="D3" s="106"/>
      <c r="E3" s="106"/>
      <c r="F3" s="106"/>
      <c r="G3" s="109"/>
      <c r="H3" s="108"/>
      <c r="I3" s="106"/>
      <c r="J3" s="106"/>
      <c r="K3" s="106"/>
      <c r="L3" s="106"/>
      <c r="M3" s="106"/>
      <c r="N3" s="106"/>
    </row>
    <row r="4" spans="1:27" ht="18" customHeight="1" x14ac:dyDescent="0.15">
      <c r="A4" s="768" t="s">
        <v>16</v>
      </c>
      <c r="B4" s="768" t="s">
        <v>52</v>
      </c>
      <c r="C4" s="768" t="s">
        <v>53</v>
      </c>
      <c r="D4" s="768" t="s">
        <v>54</v>
      </c>
      <c r="E4" s="768" t="s">
        <v>55</v>
      </c>
      <c r="F4" s="768" t="s">
        <v>56</v>
      </c>
      <c r="G4" s="768" t="s">
        <v>57</v>
      </c>
      <c r="H4" s="768" t="s">
        <v>58</v>
      </c>
      <c r="I4" s="768" t="s">
        <v>59</v>
      </c>
      <c r="J4" s="768" t="s">
        <v>60</v>
      </c>
      <c r="K4" s="768" t="s">
        <v>61</v>
      </c>
      <c r="L4" s="768" t="s">
        <v>62</v>
      </c>
      <c r="M4" s="768" t="s">
        <v>63</v>
      </c>
      <c r="N4" s="768" t="s">
        <v>64</v>
      </c>
    </row>
    <row r="5" spans="1:27" ht="18" customHeight="1" x14ac:dyDescent="0.15">
      <c r="A5" s="726" t="s">
        <v>100</v>
      </c>
      <c r="B5" s="962">
        <v>5.6428020331145419</v>
      </c>
      <c r="C5" s="728">
        <v>5.6247761161617973</v>
      </c>
      <c r="D5" s="728">
        <v>5.6344928934956737</v>
      </c>
      <c r="E5" s="728">
        <v>5.6283327863613124</v>
      </c>
      <c r="F5" s="728">
        <v>5.6442205981216134</v>
      </c>
      <c r="G5" s="728">
        <v>5.6591496078321821</v>
      </c>
      <c r="H5" s="728">
        <v>5.6525489300943743</v>
      </c>
      <c r="I5" s="728">
        <v>5.6523701624693103</v>
      </c>
      <c r="J5" s="728">
        <v>5.6557110298477582</v>
      </c>
      <c r="K5" s="728">
        <v>5.6484915984909101</v>
      </c>
      <c r="L5" s="728">
        <v>5.6403648710199903</v>
      </c>
      <c r="M5" s="728">
        <v>5.6276729087617863</v>
      </c>
      <c r="N5" s="728">
        <v>5.6345836421800159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</row>
    <row r="6" spans="1:27" ht="15.95" customHeight="1" x14ac:dyDescent="0.15">
      <c r="A6" s="70" t="s">
        <v>19</v>
      </c>
      <c r="B6" s="960">
        <v>5.7420187896001753</v>
      </c>
      <c r="C6" s="382">
        <v>5.7319999999999993</v>
      </c>
      <c r="D6" s="382">
        <v>5.7429999999999994</v>
      </c>
      <c r="E6" s="382">
        <v>5.75</v>
      </c>
      <c r="F6" s="382">
        <v>5.7420000000000009</v>
      </c>
      <c r="G6" s="382">
        <v>5.75</v>
      </c>
      <c r="H6" s="382">
        <v>5.7409999999999997</v>
      </c>
      <c r="I6" s="382">
        <v>5.74</v>
      </c>
      <c r="J6" s="382">
        <v>5.7404999999999999</v>
      </c>
      <c r="K6" s="382">
        <v>5.7420000000000009</v>
      </c>
      <c r="L6" s="382">
        <v>5.7409999999999997</v>
      </c>
      <c r="M6" s="382">
        <v>5.74</v>
      </c>
      <c r="N6" s="382">
        <v>5.7429999999999994</v>
      </c>
      <c r="O6" s="106"/>
    </row>
    <row r="7" spans="1:27" ht="15.95" customHeight="1" x14ac:dyDescent="0.15">
      <c r="A7" s="70" t="s">
        <v>20</v>
      </c>
      <c r="B7" s="960">
        <v>5.964813748018984</v>
      </c>
      <c r="C7" s="382">
        <v>5.9399999999999995</v>
      </c>
      <c r="D7" s="382">
        <v>5.95</v>
      </c>
      <c r="E7" s="382">
        <v>5.9600000000000009</v>
      </c>
      <c r="F7" s="382">
        <v>5.9549999999999992</v>
      </c>
      <c r="G7" s="382">
        <v>5.9720000000000004</v>
      </c>
      <c r="H7" s="382">
        <v>5.9700000000000006</v>
      </c>
      <c r="I7" s="382">
        <v>5.972999999999999</v>
      </c>
      <c r="J7" s="382">
        <v>5.9710000000000001</v>
      </c>
      <c r="K7" s="382">
        <v>5.9720000000000004</v>
      </c>
      <c r="L7" s="382">
        <v>5.9710000000000001</v>
      </c>
      <c r="M7" s="382">
        <v>5.9699999999999989</v>
      </c>
      <c r="N7" s="382">
        <v>5.9729999999999999</v>
      </c>
    </row>
    <row r="8" spans="1:27" ht="15.95" customHeight="1" x14ac:dyDescent="0.15">
      <c r="A8" s="70" t="s">
        <v>21</v>
      </c>
      <c r="B8" s="960">
        <v>5.9713845327818555</v>
      </c>
      <c r="C8" s="382">
        <v>5.9510000000000005</v>
      </c>
      <c r="D8" s="382">
        <v>5.9720000000000004</v>
      </c>
      <c r="E8" s="382">
        <v>5.972999999999999</v>
      </c>
      <c r="F8" s="382">
        <v>5.9710000000000001</v>
      </c>
      <c r="G8" s="382">
        <v>5.9829999999999997</v>
      </c>
      <c r="H8" s="382">
        <v>5.9722</v>
      </c>
      <c r="I8" s="382">
        <v>5.9720000000000004</v>
      </c>
      <c r="J8" s="382">
        <v>5.9729999999999999</v>
      </c>
      <c r="K8" s="382">
        <v>5.9741</v>
      </c>
      <c r="L8" s="382">
        <v>5.972999999999999</v>
      </c>
      <c r="M8" s="382">
        <v>5.9710000000000001</v>
      </c>
      <c r="N8" s="382">
        <v>5.9729999999999999</v>
      </c>
    </row>
    <row r="9" spans="1:27" ht="15.95" customHeight="1" x14ac:dyDescent="0.15">
      <c r="A9" s="70" t="s">
        <v>22</v>
      </c>
      <c r="B9" s="960">
        <v>5.9729732802163298</v>
      </c>
      <c r="C9" s="382">
        <v>5.96</v>
      </c>
      <c r="D9" s="382">
        <v>5.963000000000001</v>
      </c>
      <c r="E9" s="382">
        <v>5.9640000000000013</v>
      </c>
      <c r="F9" s="382">
        <v>5.9634999999999998</v>
      </c>
      <c r="G9" s="382">
        <v>5.9820000000000002</v>
      </c>
      <c r="H9" s="382">
        <v>5.98</v>
      </c>
      <c r="I9" s="382">
        <v>5.9770000000000003</v>
      </c>
      <c r="J9" s="382">
        <v>5.9779999999999998</v>
      </c>
      <c r="K9" s="382">
        <v>5.9759999999999991</v>
      </c>
      <c r="L9" s="382">
        <v>5.9770000000000003</v>
      </c>
      <c r="M9" s="382">
        <v>5.9749999999999996</v>
      </c>
      <c r="N9" s="382">
        <v>5.9780000000000006</v>
      </c>
    </row>
    <row r="10" spans="1:27" ht="15.95" customHeight="1" x14ac:dyDescent="0.15">
      <c r="A10" s="70" t="s">
        <v>23</v>
      </c>
      <c r="B10" s="960">
        <v>4.834822651274858</v>
      </c>
      <c r="C10" s="382">
        <v>4.8236977081988996</v>
      </c>
      <c r="D10" s="382">
        <v>4.828538424421307</v>
      </c>
      <c r="E10" s="382">
        <v>4.8364184684992857</v>
      </c>
      <c r="F10" s="382">
        <v>4.8397113055424281</v>
      </c>
      <c r="G10" s="382">
        <v>4.8419776051556145</v>
      </c>
      <c r="H10" s="382">
        <v>4.8256336196863501</v>
      </c>
      <c r="I10" s="382">
        <v>4.831928326747077</v>
      </c>
      <c r="J10" s="382">
        <v>4.8364551980028594</v>
      </c>
      <c r="K10" s="382">
        <v>4.8432855250475484</v>
      </c>
      <c r="L10" s="382">
        <v>4.8399639629413826</v>
      </c>
      <c r="M10" s="382">
        <v>4.8340152548613071</v>
      </c>
      <c r="N10" s="382">
        <v>4.8381266276875339</v>
      </c>
    </row>
    <row r="11" spans="1:27" ht="15.95" customHeight="1" x14ac:dyDescent="0.15">
      <c r="A11" s="70" t="s">
        <v>94</v>
      </c>
      <c r="B11" s="960">
        <v>4.9112550433192954</v>
      </c>
      <c r="C11" s="382">
        <v>4.8999999999999995</v>
      </c>
      <c r="D11" s="382">
        <v>4.9020000000000001</v>
      </c>
      <c r="E11" s="382">
        <v>4.8899999999999997</v>
      </c>
      <c r="F11" s="382">
        <v>4.8960000000000008</v>
      </c>
      <c r="G11" s="382">
        <v>4.9110000000000005</v>
      </c>
      <c r="H11" s="382">
        <v>4.9029999999999996</v>
      </c>
      <c r="I11" s="382">
        <v>4.9109999999999996</v>
      </c>
      <c r="J11" s="382">
        <v>4.92</v>
      </c>
      <c r="K11" s="382">
        <v>4.93</v>
      </c>
      <c r="L11" s="382">
        <v>4.9250000000000007</v>
      </c>
      <c r="M11" s="382">
        <v>4.9230000000000009</v>
      </c>
      <c r="N11" s="382">
        <v>4.9239999999999995</v>
      </c>
    </row>
    <row r="12" spans="1:27" ht="15.95" customHeight="1" x14ac:dyDescent="0.15">
      <c r="A12" s="70" t="s">
        <v>95</v>
      </c>
      <c r="B12" s="960">
        <v>4.6690379942529781</v>
      </c>
      <c r="C12" s="382">
        <v>4.66</v>
      </c>
      <c r="D12" s="382">
        <v>4.6630000000000003</v>
      </c>
      <c r="E12" s="382">
        <v>4.6700000000000008</v>
      </c>
      <c r="F12" s="382">
        <v>4.6620000000000008</v>
      </c>
      <c r="G12" s="382">
        <v>4.6739999999999995</v>
      </c>
      <c r="H12" s="382">
        <v>4.6719999999999997</v>
      </c>
      <c r="I12" s="382">
        <v>4.6659999999999995</v>
      </c>
      <c r="J12" s="382">
        <v>4.6709999999999994</v>
      </c>
      <c r="K12" s="382">
        <v>4.6719999999999997</v>
      </c>
      <c r="L12" s="382">
        <v>4.6715</v>
      </c>
      <c r="M12" s="382">
        <v>4.6709999999999994</v>
      </c>
      <c r="N12" s="382">
        <v>4.6729999999999992</v>
      </c>
    </row>
    <row r="13" spans="1:27" ht="15.95" customHeight="1" x14ac:dyDescent="0.15">
      <c r="A13" s="70" t="s">
        <v>124</v>
      </c>
      <c r="B13" s="960">
        <v>4.6724593068886087</v>
      </c>
      <c r="C13" s="382">
        <v>4.6500000000000012</v>
      </c>
      <c r="D13" s="382">
        <v>4.6634000000000002</v>
      </c>
      <c r="E13" s="382">
        <v>4.67</v>
      </c>
      <c r="F13" s="382">
        <v>4.6710000000000003</v>
      </c>
      <c r="G13" s="382">
        <v>4.6820000000000004</v>
      </c>
      <c r="H13" s="382">
        <v>4.68</v>
      </c>
      <c r="I13" s="382">
        <v>4.6710000000000003</v>
      </c>
      <c r="J13" s="382">
        <v>4.6749999999999998</v>
      </c>
      <c r="K13" s="382">
        <v>4.6760000000000002</v>
      </c>
      <c r="L13" s="382">
        <v>4.6749999999999998</v>
      </c>
      <c r="M13" s="382">
        <v>4.6730000000000009</v>
      </c>
      <c r="N13" s="382">
        <v>4.6749999999999998</v>
      </c>
    </row>
    <row r="14" spans="1:27" ht="15.95" customHeight="1" x14ac:dyDescent="0.15">
      <c r="A14" s="70" t="s">
        <v>27</v>
      </c>
      <c r="B14" s="960">
        <v>5.4669310906160753</v>
      </c>
      <c r="C14" s="382">
        <v>5.4500000000000011</v>
      </c>
      <c r="D14" s="382">
        <v>5.4630000000000001</v>
      </c>
      <c r="E14" s="382">
        <v>5.4720000000000013</v>
      </c>
      <c r="F14" s="382">
        <v>5.4630000000000001</v>
      </c>
      <c r="G14" s="382">
        <v>5.48</v>
      </c>
      <c r="H14" s="382">
        <v>5.47</v>
      </c>
      <c r="I14" s="382">
        <v>5.4669999999999987</v>
      </c>
      <c r="J14" s="382">
        <v>5.468</v>
      </c>
      <c r="K14" s="382">
        <v>5.4690000000000012</v>
      </c>
      <c r="L14" s="382">
        <v>5.468</v>
      </c>
      <c r="M14" s="382">
        <v>5.4660000000000011</v>
      </c>
      <c r="N14" s="382">
        <v>5.468</v>
      </c>
    </row>
    <row r="15" spans="1:27" ht="15.95" customHeight="1" x14ac:dyDescent="0.15">
      <c r="A15" s="70" t="s">
        <v>28</v>
      </c>
      <c r="B15" s="960">
        <v>4.8798375898611539</v>
      </c>
      <c r="C15" s="382">
        <v>4.8529999999999998</v>
      </c>
      <c r="D15" s="382">
        <v>4.8630000000000004</v>
      </c>
      <c r="E15" s="382">
        <v>4.870000000000001</v>
      </c>
      <c r="F15" s="382">
        <v>4.8810000000000002</v>
      </c>
      <c r="G15" s="382">
        <v>4.9000000000000004</v>
      </c>
      <c r="H15" s="382">
        <v>4.891</v>
      </c>
      <c r="I15" s="382">
        <v>4.8899999999999997</v>
      </c>
      <c r="J15" s="382">
        <v>4.891</v>
      </c>
      <c r="K15" s="382">
        <v>4.8930000000000007</v>
      </c>
      <c r="L15" s="382">
        <v>4.8900000000000006</v>
      </c>
      <c r="M15" s="382">
        <v>4.8609999999999998</v>
      </c>
      <c r="N15" s="382">
        <v>4.8754999999999997</v>
      </c>
    </row>
    <row r="16" spans="1:27" ht="15.95" customHeight="1" x14ac:dyDescent="0.15">
      <c r="A16" s="70" t="s">
        <v>29</v>
      </c>
      <c r="B16" s="960">
        <v>6.145882466228846</v>
      </c>
      <c r="C16" s="382">
        <v>6.1230000000000002</v>
      </c>
      <c r="D16" s="382">
        <v>6.1300000000000008</v>
      </c>
      <c r="E16" s="382">
        <v>6.1420000000000012</v>
      </c>
      <c r="F16" s="382">
        <v>6.1360000000000001</v>
      </c>
      <c r="G16" s="382">
        <v>6.1519999999999992</v>
      </c>
      <c r="H16" s="382">
        <v>6.1500000000000012</v>
      </c>
      <c r="I16" s="382">
        <v>6.1519999999999992</v>
      </c>
      <c r="J16" s="382">
        <v>6.1509999999999998</v>
      </c>
      <c r="K16" s="382">
        <v>6.1529999999999987</v>
      </c>
      <c r="L16" s="382">
        <v>6.1519999999999992</v>
      </c>
      <c r="M16" s="382">
        <v>6.1500000000000012</v>
      </c>
      <c r="N16" s="382">
        <v>6.1529999999999987</v>
      </c>
    </row>
    <row r="17" spans="1:14" ht="15.95" customHeight="1" x14ac:dyDescent="0.15">
      <c r="A17" s="70" t="s">
        <v>30</v>
      </c>
      <c r="B17" s="960">
        <v>5.6016871191792115</v>
      </c>
      <c r="C17" s="382">
        <v>5.58</v>
      </c>
      <c r="D17" s="382">
        <v>5.5910000000000002</v>
      </c>
      <c r="E17" s="382">
        <v>5.6</v>
      </c>
      <c r="F17" s="382">
        <v>5.5910000000000011</v>
      </c>
      <c r="G17" s="382">
        <v>5.61</v>
      </c>
      <c r="H17" s="382">
        <v>5.6</v>
      </c>
      <c r="I17" s="382">
        <v>5.5950000000000006</v>
      </c>
      <c r="J17" s="382">
        <v>5.5999999999999988</v>
      </c>
      <c r="K17" s="382">
        <v>5.62</v>
      </c>
      <c r="L17" s="382">
        <v>5.6099999999999994</v>
      </c>
      <c r="M17" s="382">
        <v>5.6020000000000003</v>
      </c>
      <c r="N17" s="382">
        <v>5.6040000000000001</v>
      </c>
    </row>
    <row r="18" spans="1:14" ht="15.95" customHeight="1" x14ac:dyDescent="0.15">
      <c r="A18" s="70" t="s">
        <v>31</v>
      </c>
      <c r="B18" s="960">
        <v>5.5186151806921515</v>
      </c>
      <c r="C18" s="382">
        <v>5.49</v>
      </c>
      <c r="D18" s="382">
        <v>5.5</v>
      </c>
      <c r="E18" s="382">
        <v>5.4999999999999991</v>
      </c>
      <c r="F18" s="382">
        <v>5.5119999999999996</v>
      </c>
      <c r="G18" s="382">
        <v>5.5301999999999998</v>
      </c>
      <c r="H18" s="382">
        <v>5.5220000000000011</v>
      </c>
      <c r="I18" s="382">
        <v>5.5300000000000011</v>
      </c>
      <c r="J18" s="382">
        <v>5.5259999999999998</v>
      </c>
      <c r="K18" s="382">
        <v>5.5279999999999987</v>
      </c>
      <c r="L18" s="382">
        <v>5.5269999999999992</v>
      </c>
      <c r="M18" s="382">
        <v>5.5249999999999995</v>
      </c>
      <c r="N18" s="382">
        <v>5.5279999999999987</v>
      </c>
    </row>
    <row r="19" spans="1:14" ht="15.95" customHeight="1" x14ac:dyDescent="0.15">
      <c r="A19" s="70" t="s">
        <v>32</v>
      </c>
      <c r="B19" s="960">
        <v>5.4309489199392198</v>
      </c>
      <c r="C19" s="382">
        <v>5.4320000000000004</v>
      </c>
      <c r="D19" s="382">
        <v>5.4339999999999993</v>
      </c>
      <c r="E19" s="382">
        <v>5.4230000000000009</v>
      </c>
      <c r="F19" s="382">
        <v>5.4219999999999997</v>
      </c>
      <c r="G19" s="382">
        <v>5.4329999999999998</v>
      </c>
      <c r="H19" s="382">
        <v>5.4230000000000009</v>
      </c>
      <c r="I19" s="382">
        <v>5.4284999999999997</v>
      </c>
      <c r="J19" s="382">
        <v>5.43</v>
      </c>
      <c r="K19" s="382">
        <v>5.45</v>
      </c>
      <c r="L19" s="382">
        <v>5.4399999999999986</v>
      </c>
      <c r="M19" s="382">
        <v>5.42</v>
      </c>
      <c r="N19" s="382">
        <v>5.4399999999999995</v>
      </c>
    </row>
    <row r="20" spans="1:14" ht="15.95" customHeight="1" x14ac:dyDescent="0.15">
      <c r="A20" s="70" t="s">
        <v>33</v>
      </c>
      <c r="B20" s="960">
        <v>5.9626272337890303</v>
      </c>
      <c r="C20" s="382">
        <v>5.96</v>
      </c>
      <c r="D20" s="382">
        <v>5.9699999999999989</v>
      </c>
      <c r="E20" s="382">
        <v>5.9520000000000008</v>
      </c>
      <c r="F20" s="382">
        <v>5.96</v>
      </c>
      <c r="G20" s="382">
        <v>5.9710000000000001</v>
      </c>
      <c r="H20" s="382">
        <v>5.9600000000000009</v>
      </c>
      <c r="I20" s="382">
        <v>5.9610000000000003</v>
      </c>
      <c r="J20" s="382">
        <v>5.9630000000000001</v>
      </c>
      <c r="K20" s="382">
        <v>5.9640000000000022</v>
      </c>
      <c r="L20" s="382">
        <v>5.9634999999999989</v>
      </c>
      <c r="M20" s="382">
        <v>5.9629999999999992</v>
      </c>
      <c r="N20" s="382">
        <v>5.9640000000000013</v>
      </c>
    </row>
    <row r="21" spans="1:14" ht="15.95" customHeight="1" x14ac:dyDescent="0.15">
      <c r="A21" s="70" t="s">
        <v>34</v>
      </c>
      <c r="B21" s="960">
        <v>5.2390499613455255</v>
      </c>
      <c r="C21" s="382">
        <v>5.22</v>
      </c>
      <c r="D21" s="382">
        <v>5.2320000000000002</v>
      </c>
      <c r="E21" s="382">
        <v>5.2210000000000001</v>
      </c>
      <c r="F21" s="382">
        <v>5.2510000000000003</v>
      </c>
      <c r="G21" s="382">
        <v>5.2619999999999987</v>
      </c>
      <c r="H21" s="382">
        <v>5.25</v>
      </c>
      <c r="I21" s="382">
        <v>5.2439999999999998</v>
      </c>
      <c r="J21" s="382">
        <v>5.2299999999999995</v>
      </c>
      <c r="K21" s="382">
        <v>5.2409999999999997</v>
      </c>
      <c r="L21" s="382">
        <v>5.2380000000000004</v>
      </c>
      <c r="M21" s="382">
        <v>5.2359999999999989</v>
      </c>
      <c r="N21" s="382">
        <v>5.2379999999999995</v>
      </c>
    </row>
    <row r="22" spans="1:14" ht="15.95" customHeight="1" x14ac:dyDescent="0.15">
      <c r="A22" s="70" t="s">
        <v>35</v>
      </c>
      <c r="B22" s="960">
        <v>5.6094941735932959</v>
      </c>
      <c r="C22" s="382">
        <v>5.57</v>
      </c>
      <c r="D22" s="382">
        <v>5.5820000000000007</v>
      </c>
      <c r="E22" s="382">
        <v>5.5839999999999996</v>
      </c>
      <c r="F22" s="382">
        <v>5.5830000000000002</v>
      </c>
      <c r="G22" s="382">
        <v>5.6000000000000005</v>
      </c>
      <c r="H22" s="382">
        <v>5.6099999999999994</v>
      </c>
      <c r="I22" s="382">
        <v>5.6220000000000008</v>
      </c>
      <c r="J22" s="382">
        <v>5.63</v>
      </c>
      <c r="K22" s="382">
        <v>5.6499999999999986</v>
      </c>
      <c r="L22" s="382">
        <v>5.64</v>
      </c>
      <c r="M22" s="382">
        <v>5.620000000000001</v>
      </c>
      <c r="N22" s="382">
        <v>5.6319999999999988</v>
      </c>
    </row>
    <row r="23" spans="1:14" ht="15.95" customHeight="1" x14ac:dyDescent="0.15">
      <c r="A23" s="70" t="s">
        <v>36</v>
      </c>
      <c r="B23" s="960">
        <v>5.2636137782408596</v>
      </c>
      <c r="C23" s="382">
        <v>5.25</v>
      </c>
      <c r="D23" s="382">
        <v>5.2629999999999999</v>
      </c>
      <c r="E23" s="382">
        <v>5.261000000000001</v>
      </c>
      <c r="F23" s="382">
        <v>5.2620000000000005</v>
      </c>
      <c r="G23" s="382">
        <v>5.2729999999999997</v>
      </c>
      <c r="H23" s="382">
        <v>5.2619999999999996</v>
      </c>
      <c r="I23" s="382">
        <v>5.261000000000001</v>
      </c>
      <c r="J23" s="382">
        <v>5.2630000000000008</v>
      </c>
      <c r="K23" s="382">
        <v>5.2640000000000002</v>
      </c>
      <c r="L23" s="382">
        <v>5.2635000000000005</v>
      </c>
      <c r="M23" s="382">
        <v>5.2629999999999999</v>
      </c>
      <c r="N23" s="382">
        <v>5.2799999999999994</v>
      </c>
    </row>
    <row r="24" spans="1:14" ht="15.95" customHeight="1" x14ac:dyDescent="0.15">
      <c r="A24" s="70" t="s">
        <v>37</v>
      </c>
      <c r="B24" s="960">
        <v>5.3555512130788046</v>
      </c>
      <c r="C24" s="382">
        <v>5.32</v>
      </c>
      <c r="D24" s="382">
        <v>5.34</v>
      </c>
      <c r="E24" s="382">
        <v>5.35</v>
      </c>
      <c r="F24" s="382">
        <v>5.343</v>
      </c>
      <c r="G24" s="382">
        <v>5.3500000000000005</v>
      </c>
      <c r="H24" s="382">
        <v>5.36</v>
      </c>
      <c r="I24" s="382">
        <v>5.3620000000000001</v>
      </c>
      <c r="J24" s="382">
        <v>5.3610000000000007</v>
      </c>
      <c r="K24" s="382">
        <v>5.3620999999999999</v>
      </c>
      <c r="L24" s="382">
        <v>5.3617999999999997</v>
      </c>
      <c r="M24" s="382">
        <v>5.361600000000001</v>
      </c>
      <c r="N24" s="382">
        <v>5.3810000000000002</v>
      </c>
    </row>
    <row r="25" spans="1:14" ht="15.95" customHeight="1" x14ac:dyDescent="0.15">
      <c r="A25" s="70" t="s">
        <v>38</v>
      </c>
      <c r="B25" s="960">
        <v>5.4305112692812703</v>
      </c>
      <c r="C25" s="386">
        <v>5.42</v>
      </c>
      <c r="D25" s="386">
        <v>5.4230000000000009</v>
      </c>
      <c r="E25" s="386">
        <v>5.41</v>
      </c>
      <c r="F25" s="386">
        <v>5.4130000000000003</v>
      </c>
      <c r="G25" s="386">
        <v>5.4420000000000002</v>
      </c>
      <c r="H25" s="386">
        <v>5.4400000000000013</v>
      </c>
      <c r="I25" s="386">
        <v>5.4309999999999992</v>
      </c>
      <c r="J25" s="386">
        <v>5.4349999999999987</v>
      </c>
      <c r="K25" s="386">
        <v>5.44</v>
      </c>
      <c r="L25" s="386">
        <v>5.4370000000000012</v>
      </c>
      <c r="M25" s="386">
        <v>5.4349999999999996</v>
      </c>
      <c r="N25" s="386">
        <v>5.4370000000000003</v>
      </c>
    </row>
    <row r="26" spans="1:14" ht="15.95" customHeight="1" x14ac:dyDescent="0.15">
      <c r="A26" s="70" t="s">
        <v>39</v>
      </c>
      <c r="B26" s="960">
        <v>4.9096700578946297</v>
      </c>
      <c r="C26" s="382">
        <v>4.9148309763313911</v>
      </c>
      <c r="D26" s="382">
        <v>4.920902503268878</v>
      </c>
      <c r="E26" s="382">
        <v>4.9092387015755738</v>
      </c>
      <c r="F26" s="382">
        <v>4.916092816871533</v>
      </c>
      <c r="G26" s="382">
        <v>4.905522736060802</v>
      </c>
      <c r="H26" s="382">
        <v>4.9069944590403711</v>
      </c>
      <c r="I26" s="382">
        <v>4.901374671651948</v>
      </c>
      <c r="J26" s="382">
        <v>4.9020862336068713</v>
      </c>
      <c r="K26" s="382">
        <v>4.9144975599419123</v>
      </c>
      <c r="L26" s="382">
        <v>4.9081203644398892</v>
      </c>
      <c r="M26" s="382">
        <v>4.9063852093389002</v>
      </c>
      <c r="N26" s="382">
        <v>4.9088616737739876</v>
      </c>
    </row>
    <row r="27" spans="1:14" ht="15.95" customHeight="1" x14ac:dyDescent="0.15">
      <c r="A27" s="70" t="s">
        <v>97</v>
      </c>
      <c r="B27" s="960">
        <v>4.9039582571514337</v>
      </c>
      <c r="C27" s="382">
        <v>4.9000000000000004</v>
      </c>
      <c r="D27" s="382">
        <v>4.9109999999999996</v>
      </c>
      <c r="E27" s="382">
        <v>4.9000000000000004</v>
      </c>
      <c r="F27" s="382">
        <v>4.9119999999999999</v>
      </c>
      <c r="G27" s="382">
        <v>4.9000000000000004</v>
      </c>
      <c r="H27" s="382">
        <v>4.9009999999999998</v>
      </c>
      <c r="I27" s="382">
        <v>4.9000000000000004</v>
      </c>
      <c r="J27" s="382">
        <v>4.900500000000001</v>
      </c>
      <c r="K27" s="382">
        <v>4.91</v>
      </c>
      <c r="L27" s="382">
        <v>4.9050000000000011</v>
      </c>
      <c r="M27" s="382">
        <v>4.9029999999999996</v>
      </c>
      <c r="N27" s="382">
        <v>4.9050000000000011</v>
      </c>
    </row>
    <row r="28" spans="1:14" ht="15.95" customHeight="1" x14ac:dyDescent="0.15">
      <c r="A28" s="70" t="s">
        <v>98</v>
      </c>
      <c r="B28" s="960">
        <v>4.9162491449873151</v>
      </c>
      <c r="C28" s="382">
        <v>4.93</v>
      </c>
      <c r="D28" s="382">
        <v>4.9319999999999995</v>
      </c>
      <c r="E28" s="382">
        <v>4.9200000000000008</v>
      </c>
      <c r="F28" s="382">
        <v>4.9210000000000003</v>
      </c>
      <c r="G28" s="382">
        <v>4.9120000000000008</v>
      </c>
      <c r="H28" s="382">
        <v>4.9139999999999997</v>
      </c>
      <c r="I28" s="382">
        <v>4.9029999999999996</v>
      </c>
      <c r="J28" s="382">
        <v>4.9039999999999999</v>
      </c>
      <c r="K28" s="382">
        <v>4.919999999999999</v>
      </c>
      <c r="L28" s="382">
        <v>4.9119999999999999</v>
      </c>
      <c r="M28" s="382">
        <v>4.91</v>
      </c>
      <c r="N28" s="382">
        <v>4.9130000000000003</v>
      </c>
    </row>
    <row r="29" spans="1:14" ht="15.95" customHeight="1" x14ac:dyDescent="0.15">
      <c r="A29" s="70" t="s">
        <v>42</v>
      </c>
      <c r="B29" s="960">
        <v>5.5938456097622469</v>
      </c>
      <c r="C29" s="382">
        <v>5.5599999999999987</v>
      </c>
      <c r="D29" s="382">
        <v>5.5730000000000013</v>
      </c>
      <c r="E29" s="382">
        <v>5.5800000000000018</v>
      </c>
      <c r="F29" s="382">
        <v>5.5760000000000005</v>
      </c>
      <c r="G29" s="382">
        <v>5.5959999999999992</v>
      </c>
      <c r="H29" s="382">
        <v>5.6000000000000005</v>
      </c>
      <c r="I29" s="382">
        <v>5.6109999999999989</v>
      </c>
      <c r="J29" s="382">
        <v>5.6050000000000013</v>
      </c>
      <c r="K29" s="382">
        <v>5.6060000000000008</v>
      </c>
      <c r="L29" s="382">
        <v>5.6054999999999993</v>
      </c>
      <c r="M29" s="382">
        <v>5.6032000000000002</v>
      </c>
      <c r="N29" s="382">
        <v>5.6050000000000004</v>
      </c>
    </row>
    <row r="30" spans="1:14" ht="15.95" customHeight="1" x14ac:dyDescent="0.15">
      <c r="A30" s="70" t="s">
        <v>43</v>
      </c>
      <c r="B30" s="960">
        <v>5.7685645574929936</v>
      </c>
      <c r="C30" s="382">
        <v>5.78</v>
      </c>
      <c r="D30" s="382">
        <v>5.782</v>
      </c>
      <c r="E30" s="382">
        <v>5.7600000000000007</v>
      </c>
      <c r="F30" s="382">
        <v>5.77</v>
      </c>
      <c r="G30" s="382">
        <v>5.7799999999999994</v>
      </c>
      <c r="H30" s="382">
        <v>5.7659999999999991</v>
      </c>
      <c r="I30" s="382">
        <v>5.77</v>
      </c>
      <c r="J30" s="382">
        <v>5.7680000000000007</v>
      </c>
      <c r="K30" s="382">
        <v>5.77</v>
      </c>
      <c r="L30" s="382">
        <v>5.7689999999999992</v>
      </c>
      <c r="M30" s="382">
        <v>5.7480000000000011</v>
      </c>
      <c r="N30" s="382">
        <v>5.7579999999999991</v>
      </c>
    </row>
    <row r="31" spans="1:14" ht="15.95" customHeight="1" x14ac:dyDescent="0.15">
      <c r="A31" s="70" t="s">
        <v>44</v>
      </c>
      <c r="B31" s="960">
        <v>5.3497992240368859</v>
      </c>
      <c r="C31" s="382">
        <v>5.34</v>
      </c>
      <c r="D31" s="382">
        <v>5.3500000000000014</v>
      </c>
      <c r="E31" s="382">
        <v>5.34</v>
      </c>
      <c r="F31" s="382">
        <v>5.3449999999999989</v>
      </c>
      <c r="G31" s="382">
        <v>5.3550000000000004</v>
      </c>
      <c r="H31" s="382">
        <v>5.3510000000000009</v>
      </c>
      <c r="I31" s="382">
        <v>5.3449999999999989</v>
      </c>
      <c r="J31" s="382">
        <v>5.3479999999999999</v>
      </c>
      <c r="K31" s="382">
        <v>5.36</v>
      </c>
      <c r="L31" s="382">
        <v>5.354000000000001</v>
      </c>
      <c r="M31" s="382">
        <v>5.3520000000000003</v>
      </c>
      <c r="N31" s="382">
        <v>5.354000000000001</v>
      </c>
    </row>
    <row r="32" spans="1:14" ht="15.95" customHeight="1" x14ac:dyDescent="0.15">
      <c r="A32" s="70" t="s">
        <v>45</v>
      </c>
      <c r="B32" s="960">
        <v>4.6842472940794453</v>
      </c>
      <c r="C32" s="382">
        <v>4.67</v>
      </c>
      <c r="D32" s="382">
        <v>4.6799999999999988</v>
      </c>
      <c r="E32" s="382">
        <v>4.6840000000000002</v>
      </c>
      <c r="F32" s="382">
        <v>4.6820000000000004</v>
      </c>
      <c r="G32" s="382">
        <v>4.6929999999999996</v>
      </c>
      <c r="H32" s="382">
        <v>4.6799999999999988</v>
      </c>
      <c r="I32" s="382">
        <v>4.6820000000000004</v>
      </c>
      <c r="J32" s="382">
        <v>4.6840000000000002</v>
      </c>
      <c r="K32" s="382">
        <v>4.6900000000000004</v>
      </c>
      <c r="L32" s="382">
        <v>4.6870000000000003</v>
      </c>
      <c r="M32" s="382">
        <v>4.6849999999999996</v>
      </c>
      <c r="N32" s="382">
        <v>4.6919999999999993</v>
      </c>
    </row>
    <row r="33" spans="1:14" ht="15.95" customHeight="1" x14ac:dyDescent="0.15">
      <c r="A33" s="70" t="s">
        <v>46</v>
      </c>
      <c r="B33" s="960">
        <v>4.8701350194158479</v>
      </c>
      <c r="C33" s="382">
        <v>4.8719999999999999</v>
      </c>
      <c r="D33" s="382">
        <v>4.8740000000000006</v>
      </c>
      <c r="E33" s="382">
        <v>4.8499999999999996</v>
      </c>
      <c r="F33" s="382">
        <v>4.8600000000000003</v>
      </c>
      <c r="G33" s="382">
        <v>4.87</v>
      </c>
      <c r="H33" s="382">
        <v>4.862000000000001</v>
      </c>
      <c r="I33" s="382">
        <v>4.8600000000000003</v>
      </c>
      <c r="J33" s="382">
        <v>4.87</v>
      </c>
      <c r="K33" s="382">
        <v>4.879999999999999</v>
      </c>
      <c r="L33" s="382">
        <v>4.88</v>
      </c>
      <c r="M33" s="382">
        <v>4.8720000000000008</v>
      </c>
      <c r="N33" s="382">
        <v>4.8759999999999994</v>
      </c>
    </row>
    <row r="34" spans="1:14" ht="15.95" customHeight="1" thickBot="1" x14ac:dyDescent="0.2">
      <c r="A34" s="118" t="s">
        <v>47</v>
      </c>
      <c r="B34" s="961">
        <v>5.1133903979098418</v>
      </c>
      <c r="C34" s="383">
        <v>5.1100000000000003</v>
      </c>
      <c r="D34" s="383">
        <v>5.12</v>
      </c>
      <c r="E34" s="383">
        <v>5.1000000000000005</v>
      </c>
      <c r="F34" s="383">
        <v>5.1100000000000003</v>
      </c>
      <c r="G34" s="383">
        <v>5.0999999999999996</v>
      </c>
      <c r="H34" s="383">
        <v>5.0940000000000012</v>
      </c>
      <c r="I34" s="383">
        <v>5.0999999999999996</v>
      </c>
      <c r="J34" s="383">
        <v>5.12</v>
      </c>
      <c r="K34" s="383">
        <v>5.1310000000000002</v>
      </c>
      <c r="L34" s="383">
        <v>5.1280000000000001</v>
      </c>
      <c r="M34" s="383">
        <v>5.1260000000000003</v>
      </c>
      <c r="N34" s="383">
        <v>5.1289999999999996</v>
      </c>
    </row>
    <row r="35" spans="1:14" ht="9" customHeight="1" x14ac:dyDescent="0.15">
      <c r="A35" s="468" t="s">
        <v>350</v>
      </c>
      <c r="B35" s="539"/>
      <c r="C35" s="540"/>
      <c r="D35" s="540"/>
      <c r="E35" s="387"/>
      <c r="F35" s="387"/>
      <c r="G35" s="387"/>
      <c r="H35" s="387"/>
      <c r="I35" s="387"/>
      <c r="J35" s="387"/>
      <c r="K35" s="387"/>
      <c r="L35" s="387"/>
      <c r="M35" s="387"/>
      <c r="N35" s="387"/>
    </row>
    <row r="36" spans="1:14" ht="9" customHeight="1" x14ac:dyDescent="0.15">
      <c r="A36" s="468" t="s">
        <v>321</v>
      </c>
      <c r="B36" s="540"/>
      <c r="C36" s="540"/>
      <c r="D36" s="540"/>
      <c r="E36" s="387"/>
      <c r="F36" s="387"/>
      <c r="G36" s="387"/>
      <c r="H36" s="387"/>
      <c r="I36" s="387"/>
      <c r="J36" s="387"/>
      <c r="K36" s="387"/>
      <c r="L36" s="387"/>
      <c r="M36" s="387"/>
      <c r="N36" s="387"/>
    </row>
    <row r="37" spans="1:14" ht="9" customHeight="1" x14ac:dyDescent="0.15">
      <c r="A37" s="470" t="s">
        <v>320</v>
      </c>
      <c r="B37" s="483"/>
      <c r="C37" s="483"/>
      <c r="D37" s="483"/>
      <c r="E37" s="179"/>
      <c r="F37" s="179"/>
      <c r="G37" s="179"/>
      <c r="H37" s="179"/>
      <c r="I37" s="179"/>
      <c r="J37" s="179"/>
      <c r="K37" s="179"/>
      <c r="L37" s="179"/>
      <c r="M37" s="179"/>
      <c r="N37" s="179"/>
    </row>
    <row r="38" spans="1:14" ht="13.35" customHeight="1" x14ac:dyDescent="0.15">
      <c r="A38" s="541"/>
      <c r="B38" s="483"/>
      <c r="C38" s="483"/>
      <c r="D38" s="483"/>
    </row>
    <row r="39" spans="1:14" ht="13.35" customHeight="1" x14ac:dyDescent="0.15">
      <c r="A39" s="22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Hoja104">
    <tabColor theme="9" tint="0.59999389629810485"/>
  </sheetPr>
  <dimension ref="A1:O39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" style="70" customWidth="1"/>
    <col min="2" max="2" width="9" style="70" customWidth="1"/>
    <col min="3" max="14" width="9.25" style="70" customWidth="1"/>
    <col min="15" max="16384" width="7" style="70"/>
  </cols>
  <sheetData>
    <row r="1" spans="1:15" ht="17.100000000000001" customHeight="1" x14ac:dyDescent="0.25">
      <c r="A1" s="388" t="s">
        <v>492</v>
      </c>
      <c r="B1" s="389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15" ht="13.35" customHeight="1" x14ac:dyDescent="0.15">
      <c r="A2" s="385" t="s">
        <v>310</v>
      </c>
      <c r="B2" s="232"/>
      <c r="C2" s="106"/>
      <c r="D2" s="106"/>
      <c r="E2" s="106"/>
      <c r="F2" s="106"/>
      <c r="G2" s="109"/>
      <c r="H2" s="108"/>
      <c r="I2" s="106"/>
      <c r="J2" s="106"/>
      <c r="K2" s="106"/>
      <c r="L2" s="106"/>
      <c r="M2" s="106"/>
      <c r="N2" s="106"/>
    </row>
    <row r="3" spans="1:15" ht="6" customHeight="1" thickBot="1" x14ac:dyDescent="0.2">
      <c r="A3" s="108"/>
      <c r="B3" s="106"/>
      <c r="C3" s="106"/>
      <c r="D3" s="106"/>
      <c r="E3" s="106"/>
      <c r="F3" s="106"/>
      <c r="G3" s="109"/>
      <c r="H3" s="108"/>
      <c r="I3" s="106"/>
      <c r="J3" s="106"/>
      <c r="K3" s="106"/>
      <c r="L3" s="106"/>
      <c r="M3" s="106"/>
      <c r="N3" s="106"/>
    </row>
    <row r="4" spans="1:15" ht="18" customHeight="1" x14ac:dyDescent="0.15">
      <c r="A4" s="768" t="s">
        <v>16</v>
      </c>
      <c r="B4" s="768" t="s">
        <v>52</v>
      </c>
      <c r="C4" s="768" t="s">
        <v>53</v>
      </c>
      <c r="D4" s="768" t="s">
        <v>54</v>
      </c>
      <c r="E4" s="768" t="s">
        <v>55</v>
      </c>
      <c r="F4" s="768" t="s">
        <v>56</v>
      </c>
      <c r="G4" s="768" t="s">
        <v>57</v>
      </c>
      <c r="H4" s="768" t="s">
        <v>58</v>
      </c>
      <c r="I4" s="768" t="s">
        <v>59</v>
      </c>
      <c r="J4" s="768" t="s">
        <v>60</v>
      </c>
      <c r="K4" s="768" t="s">
        <v>61</v>
      </c>
      <c r="L4" s="768" t="s">
        <v>62</v>
      </c>
      <c r="M4" s="768" t="s">
        <v>63</v>
      </c>
      <c r="N4" s="768" t="s">
        <v>64</v>
      </c>
    </row>
    <row r="5" spans="1:15" ht="18" customHeight="1" x14ac:dyDescent="0.15">
      <c r="A5" s="726" t="s">
        <v>100</v>
      </c>
      <c r="B5" s="962">
        <v>7.1917169662497269</v>
      </c>
      <c r="C5" s="728">
        <v>7.0313977913108321</v>
      </c>
      <c r="D5" s="728">
        <v>7.0866983862909017</v>
      </c>
      <c r="E5" s="728">
        <v>7.1045108547687947</v>
      </c>
      <c r="F5" s="728">
        <v>7.1418767453771927</v>
      </c>
      <c r="G5" s="728">
        <v>7.1545773566710054</v>
      </c>
      <c r="H5" s="728">
        <v>7.1764034264451499</v>
      </c>
      <c r="I5" s="728">
        <v>7.2366340662224609</v>
      </c>
      <c r="J5" s="728">
        <v>7.2412085753054125</v>
      </c>
      <c r="K5" s="728">
        <v>7.2419794344715349</v>
      </c>
      <c r="L5" s="728">
        <v>7.2486005481420026</v>
      </c>
      <c r="M5" s="728">
        <v>7.2547963340899715</v>
      </c>
      <c r="N5" s="728">
        <v>7.3057029606914785</v>
      </c>
    </row>
    <row r="6" spans="1:15" ht="15.95" customHeight="1" x14ac:dyDescent="0.15">
      <c r="A6" s="70" t="s">
        <v>19</v>
      </c>
      <c r="B6" s="960">
        <v>7.1535325428117478</v>
      </c>
      <c r="C6" s="382">
        <v>7.0410000000000004</v>
      </c>
      <c r="D6" s="382">
        <v>7.0599999999999987</v>
      </c>
      <c r="E6" s="382">
        <v>7.08</v>
      </c>
      <c r="F6" s="382">
        <v>7.101</v>
      </c>
      <c r="G6" s="382">
        <v>7.129999999999999</v>
      </c>
      <c r="H6" s="382">
        <v>7.1500000000000012</v>
      </c>
      <c r="I6" s="382">
        <v>7.1820000000000004</v>
      </c>
      <c r="J6" s="382">
        <v>7.1910000000000007</v>
      </c>
      <c r="K6" s="382">
        <v>7.1900000000000013</v>
      </c>
      <c r="L6" s="382">
        <v>7.1905000000000001</v>
      </c>
      <c r="M6" s="382">
        <v>7.21</v>
      </c>
      <c r="N6" s="382">
        <v>7.3219999999999992</v>
      </c>
      <c r="O6" s="106"/>
    </row>
    <row r="7" spans="1:15" ht="15.95" customHeight="1" x14ac:dyDescent="0.15">
      <c r="A7" s="70" t="s">
        <v>20</v>
      </c>
      <c r="B7" s="960">
        <v>6.6181502568556834</v>
      </c>
      <c r="C7" s="382">
        <v>6.4899999999999993</v>
      </c>
      <c r="D7" s="382">
        <v>6.5010000000000012</v>
      </c>
      <c r="E7" s="382">
        <v>6.52</v>
      </c>
      <c r="F7" s="382">
        <v>6.5520000000000005</v>
      </c>
      <c r="G7" s="382">
        <v>6.5809999999999995</v>
      </c>
      <c r="H7" s="382">
        <v>6.6</v>
      </c>
      <c r="I7" s="382">
        <v>6.6409999999999982</v>
      </c>
      <c r="J7" s="382">
        <v>6.65</v>
      </c>
      <c r="K7" s="382">
        <v>6.66</v>
      </c>
      <c r="L7" s="382">
        <v>6.67</v>
      </c>
      <c r="M7" s="382">
        <v>6.6819999999999995</v>
      </c>
      <c r="N7" s="382">
        <v>6.8230000000000004</v>
      </c>
    </row>
    <row r="8" spans="1:15" ht="15.95" customHeight="1" x14ac:dyDescent="0.15">
      <c r="A8" s="70" t="s">
        <v>21</v>
      </c>
      <c r="B8" s="960">
        <v>6.5616891139235207</v>
      </c>
      <c r="C8" s="382">
        <v>6.4300000000000006</v>
      </c>
      <c r="D8" s="382">
        <v>6.4499999999999993</v>
      </c>
      <c r="E8" s="382">
        <v>6.4740000000000011</v>
      </c>
      <c r="F8" s="382">
        <v>6.51</v>
      </c>
      <c r="G8" s="382">
        <v>6.5339999999999998</v>
      </c>
      <c r="H8" s="382">
        <v>6.5510000000000019</v>
      </c>
      <c r="I8" s="382">
        <v>6.5930000000000017</v>
      </c>
      <c r="J8" s="382">
        <v>6.6010000000000009</v>
      </c>
      <c r="K8" s="382">
        <v>6.6020000000000021</v>
      </c>
      <c r="L8" s="382">
        <v>6.6014999999999997</v>
      </c>
      <c r="M8" s="382">
        <v>6.601700000000001</v>
      </c>
      <c r="N8" s="382">
        <v>6.73</v>
      </c>
    </row>
    <row r="9" spans="1:15" ht="15.95" customHeight="1" x14ac:dyDescent="0.15">
      <c r="A9" s="70" t="s">
        <v>22</v>
      </c>
      <c r="B9" s="960">
        <v>7.3627388872157358</v>
      </c>
      <c r="C9" s="382">
        <v>7.2309999999999999</v>
      </c>
      <c r="D9" s="382">
        <v>7.251999999999998</v>
      </c>
      <c r="E9" s="382">
        <v>7.2720000000000002</v>
      </c>
      <c r="F9" s="382">
        <v>7.3199999999999985</v>
      </c>
      <c r="G9" s="382">
        <v>7.3450000000000006</v>
      </c>
      <c r="H9" s="382">
        <v>7.3630000000000004</v>
      </c>
      <c r="I9" s="382">
        <v>7.4020000000000001</v>
      </c>
      <c r="J9" s="382">
        <v>7.4029999999999987</v>
      </c>
      <c r="K9" s="382">
        <v>7.4039999999999999</v>
      </c>
      <c r="L9" s="382">
        <v>7.4059999999999997</v>
      </c>
      <c r="M9" s="382">
        <v>7.4079999999999995</v>
      </c>
      <c r="N9" s="382">
        <v>7.55</v>
      </c>
    </row>
    <row r="10" spans="1:15" ht="15.95" customHeight="1" x14ac:dyDescent="0.15">
      <c r="A10" s="70" t="s">
        <v>23</v>
      </c>
      <c r="B10" s="960">
        <v>6.394058614651124</v>
      </c>
      <c r="C10" s="382">
        <v>6.3068797639162542</v>
      </c>
      <c r="D10" s="382">
        <v>6.3128170950064053</v>
      </c>
      <c r="E10" s="382">
        <v>6.3453825900758734</v>
      </c>
      <c r="F10" s="382">
        <v>6.4445592541232628</v>
      </c>
      <c r="G10" s="382">
        <v>6.470162644065427</v>
      </c>
      <c r="H10" s="382">
        <v>6.4021186641367809</v>
      </c>
      <c r="I10" s="382">
        <v>6.4160232907094112</v>
      </c>
      <c r="J10" s="382">
        <v>6.4036537156358788</v>
      </c>
      <c r="K10" s="382">
        <v>6.4151651517449828</v>
      </c>
      <c r="L10" s="382">
        <v>6.4105372600270041</v>
      </c>
      <c r="M10" s="382">
        <v>6.3355149775309032</v>
      </c>
      <c r="N10" s="382">
        <v>6.4663036755026582</v>
      </c>
    </row>
    <row r="11" spans="1:15" ht="15.95" customHeight="1" x14ac:dyDescent="0.15">
      <c r="A11" s="70" t="s">
        <v>94</v>
      </c>
      <c r="B11" s="960">
        <v>6.7007063033795013</v>
      </c>
      <c r="C11" s="382">
        <v>6.629999999999999</v>
      </c>
      <c r="D11" s="382">
        <v>6.6319999999999997</v>
      </c>
      <c r="E11" s="382">
        <v>6.6400000000000006</v>
      </c>
      <c r="F11" s="382">
        <v>6.67</v>
      </c>
      <c r="G11" s="382">
        <v>6.6819999999999995</v>
      </c>
      <c r="H11" s="382">
        <v>6.6840000000000011</v>
      </c>
      <c r="I11" s="382">
        <v>6.7130000000000001</v>
      </c>
      <c r="J11" s="382">
        <v>6.7140000000000004</v>
      </c>
      <c r="K11" s="382">
        <v>6.7130000000000001</v>
      </c>
      <c r="L11" s="382">
        <v>6.7135000000000007</v>
      </c>
      <c r="M11" s="382">
        <v>6.7160000000000011</v>
      </c>
      <c r="N11" s="382">
        <v>6.886000000000001</v>
      </c>
    </row>
    <row r="12" spans="1:15" ht="15.95" customHeight="1" x14ac:dyDescent="0.15">
      <c r="A12" s="70" t="s">
        <v>95</v>
      </c>
      <c r="B12" s="960">
        <v>5.6779341726868031</v>
      </c>
      <c r="C12" s="382">
        <v>5.6</v>
      </c>
      <c r="D12" s="382">
        <v>5.6099999999999994</v>
      </c>
      <c r="E12" s="382">
        <v>5.62</v>
      </c>
      <c r="F12" s="382">
        <v>5.6439999999999992</v>
      </c>
      <c r="G12" s="382">
        <v>5.6630000000000003</v>
      </c>
      <c r="H12" s="382">
        <v>5.641</v>
      </c>
      <c r="I12" s="382">
        <v>5.6810000000000009</v>
      </c>
      <c r="J12" s="382">
        <v>5.68</v>
      </c>
      <c r="K12" s="382">
        <v>5.6809999999999992</v>
      </c>
      <c r="L12" s="382">
        <v>5.6805000000000003</v>
      </c>
      <c r="M12" s="382">
        <v>5.7000000000000011</v>
      </c>
      <c r="N12" s="382">
        <v>5.8330000000000002</v>
      </c>
    </row>
    <row r="13" spans="1:15" ht="15.95" customHeight="1" x14ac:dyDescent="0.15">
      <c r="A13" s="70" t="s">
        <v>124</v>
      </c>
      <c r="B13" s="960">
        <v>6.8008213114228937</v>
      </c>
      <c r="C13" s="382">
        <v>6.6909999999999998</v>
      </c>
      <c r="D13" s="382">
        <v>6.7099999999999991</v>
      </c>
      <c r="E13" s="382">
        <v>6.7299999999999995</v>
      </c>
      <c r="F13" s="382">
        <v>6.7520000000000007</v>
      </c>
      <c r="G13" s="382">
        <v>6.7799999999999994</v>
      </c>
      <c r="H13" s="382">
        <v>6.8</v>
      </c>
      <c r="I13" s="382">
        <v>6.8310000000000004</v>
      </c>
      <c r="J13" s="382">
        <v>6.8419999999999987</v>
      </c>
      <c r="K13" s="382">
        <v>6.843</v>
      </c>
      <c r="L13" s="382">
        <v>6.8440000000000003</v>
      </c>
      <c r="M13" s="382">
        <v>6.8460000000000001</v>
      </c>
      <c r="N13" s="382">
        <v>6.94</v>
      </c>
    </row>
    <row r="14" spans="1:15" ht="15.95" customHeight="1" x14ac:dyDescent="0.15">
      <c r="A14" s="70" t="s">
        <v>27</v>
      </c>
      <c r="B14" s="960">
        <v>6.7028612127770444</v>
      </c>
      <c r="C14" s="382">
        <v>6.6340000000000003</v>
      </c>
      <c r="D14" s="382">
        <v>6.6420000000000012</v>
      </c>
      <c r="E14" s="382">
        <v>6.6539999999999999</v>
      </c>
      <c r="F14" s="382">
        <v>6.6840000000000011</v>
      </c>
      <c r="G14" s="382">
        <v>6.6999999999999993</v>
      </c>
      <c r="H14" s="382">
        <v>6.705000000000001</v>
      </c>
      <c r="I14" s="382">
        <v>6.7330000000000005</v>
      </c>
      <c r="J14" s="382">
        <v>6.7220000000000004</v>
      </c>
      <c r="K14" s="382">
        <v>6.7240000000000002</v>
      </c>
      <c r="L14" s="382">
        <v>6.7230000000000016</v>
      </c>
      <c r="M14" s="382">
        <v>6.7010000000000005</v>
      </c>
      <c r="N14" s="382">
        <v>6.7910000000000004</v>
      </c>
    </row>
    <row r="15" spans="1:15" ht="15.95" customHeight="1" x14ac:dyDescent="0.15">
      <c r="A15" s="70" t="s">
        <v>28</v>
      </c>
      <c r="B15" s="960">
        <v>7.1230519737440954</v>
      </c>
      <c r="C15" s="382">
        <v>7.0230000000000006</v>
      </c>
      <c r="D15" s="382">
        <v>7.0599999999999978</v>
      </c>
      <c r="E15" s="382">
        <v>7.073999999999999</v>
      </c>
      <c r="F15" s="382">
        <v>7.102999999999998</v>
      </c>
      <c r="G15" s="382">
        <v>7.121999999999999</v>
      </c>
      <c r="H15" s="382">
        <v>7.1330000000000009</v>
      </c>
      <c r="I15" s="382">
        <v>7.16</v>
      </c>
      <c r="J15" s="382">
        <v>7.1465000000000014</v>
      </c>
      <c r="K15" s="382">
        <v>7.1440000000000001</v>
      </c>
      <c r="L15" s="382">
        <v>7.1451999999999991</v>
      </c>
      <c r="M15" s="382">
        <v>7.1446000000000005</v>
      </c>
      <c r="N15" s="382">
        <v>7.2140000000000004</v>
      </c>
    </row>
    <row r="16" spans="1:15" ht="15.95" customHeight="1" x14ac:dyDescent="0.15">
      <c r="A16" s="70" t="s">
        <v>29</v>
      </c>
      <c r="B16" s="960">
        <v>7.4041220986620369</v>
      </c>
      <c r="C16" s="382">
        <v>7.2539999999999996</v>
      </c>
      <c r="D16" s="382">
        <v>7.27</v>
      </c>
      <c r="E16" s="382">
        <v>7.2899999999999991</v>
      </c>
      <c r="F16" s="382">
        <v>7.32</v>
      </c>
      <c r="G16" s="382">
        <v>7.3500000000000005</v>
      </c>
      <c r="H16" s="382">
        <v>7.370000000000001</v>
      </c>
      <c r="I16" s="382">
        <v>7.4099999999999993</v>
      </c>
      <c r="J16" s="382">
        <v>7.4229999999999992</v>
      </c>
      <c r="K16" s="382">
        <v>7.43</v>
      </c>
      <c r="L16" s="382">
        <v>7.4559999999999995</v>
      </c>
      <c r="M16" s="382">
        <v>7.452</v>
      </c>
      <c r="N16" s="382">
        <v>7.5800000000000018</v>
      </c>
    </row>
    <row r="17" spans="1:14" ht="15.95" customHeight="1" x14ac:dyDescent="0.15">
      <c r="A17" s="70" t="s">
        <v>30</v>
      </c>
      <c r="B17" s="960">
        <v>6.9983443806672785</v>
      </c>
      <c r="C17" s="382">
        <v>6.8739999999999997</v>
      </c>
      <c r="D17" s="382">
        <v>6.8999999999999995</v>
      </c>
      <c r="E17" s="382">
        <v>6.9200000000000017</v>
      </c>
      <c r="F17" s="382">
        <v>6.9510000000000005</v>
      </c>
      <c r="G17" s="382">
        <v>6.9720000000000013</v>
      </c>
      <c r="H17" s="382">
        <v>6.9819999999999993</v>
      </c>
      <c r="I17" s="382">
        <v>7.02</v>
      </c>
      <c r="J17" s="382">
        <v>7.0410000000000004</v>
      </c>
      <c r="K17" s="382">
        <v>7.0429999999999993</v>
      </c>
      <c r="L17" s="382">
        <v>7.0420000000000016</v>
      </c>
      <c r="M17" s="382">
        <v>7.0439999999999996</v>
      </c>
      <c r="N17" s="382">
        <v>7.1739999999999995</v>
      </c>
    </row>
    <row r="18" spans="1:14" ht="15.95" customHeight="1" x14ac:dyDescent="0.15">
      <c r="A18" s="70" t="s">
        <v>31</v>
      </c>
      <c r="B18" s="960">
        <v>7.134294991972169</v>
      </c>
      <c r="C18" s="382">
        <v>7.0699999999999985</v>
      </c>
      <c r="D18" s="382">
        <v>7.080000000000001</v>
      </c>
      <c r="E18" s="382">
        <v>7.0840000000000005</v>
      </c>
      <c r="F18" s="382">
        <v>7.1020000000000003</v>
      </c>
      <c r="G18" s="382">
        <v>7.1240000000000006</v>
      </c>
      <c r="H18" s="382">
        <v>7.1400000000000006</v>
      </c>
      <c r="I18" s="382">
        <v>7.1619999999999999</v>
      </c>
      <c r="J18" s="382">
        <v>7.150999999999998</v>
      </c>
      <c r="K18" s="382">
        <v>7.1420000000000012</v>
      </c>
      <c r="L18" s="382">
        <v>7.1464999999999996</v>
      </c>
      <c r="M18" s="382">
        <v>7.1440000000000019</v>
      </c>
      <c r="N18" s="382">
        <v>7.1900000000000022</v>
      </c>
    </row>
    <row r="19" spans="1:14" ht="15.95" customHeight="1" x14ac:dyDescent="0.15">
      <c r="A19" s="70" t="s">
        <v>32</v>
      </c>
      <c r="B19" s="960">
        <v>6.5592129994045445</v>
      </c>
      <c r="C19" s="382">
        <v>6.4830000000000005</v>
      </c>
      <c r="D19" s="382">
        <v>6.4920000000000009</v>
      </c>
      <c r="E19" s="382">
        <v>6.4939999999999989</v>
      </c>
      <c r="F19" s="382">
        <v>6.5440000000000005</v>
      </c>
      <c r="G19" s="382">
        <v>6.5499999999999989</v>
      </c>
      <c r="H19" s="382">
        <v>6.5719999999999992</v>
      </c>
      <c r="I19" s="382">
        <v>6.5909999999999993</v>
      </c>
      <c r="J19" s="382">
        <v>6.5814999999999992</v>
      </c>
      <c r="K19" s="382">
        <v>6.5739999999999998</v>
      </c>
      <c r="L19" s="382">
        <v>6.5759999999999987</v>
      </c>
      <c r="M19" s="382">
        <v>6.5520000000000005</v>
      </c>
      <c r="N19" s="382">
        <v>6.6220000000000008</v>
      </c>
    </row>
    <row r="20" spans="1:14" ht="15.95" customHeight="1" x14ac:dyDescent="0.15">
      <c r="A20" s="70" t="s">
        <v>33</v>
      </c>
      <c r="B20" s="960">
        <v>7.1480606271147593</v>
      </c>
      <c r="C20" s="382">
        <v>7.0640000000000001</v>
      </c>
      <c r="D20" s="382">
        <v>7.08</v>
      </c>
      <c r="E20" s="382">
        <v>7.1</v>
      </c>
      <c r="F20" s="382">
        <v>7.1230000000000002</v>
      </c>
      <c r="G20" s="382">
        <v>7.1319999999999997</v>
      </c>
      <c r="H20" s="382">
        <v>7.1420000000000012</v>
      </c>
      <c r="I20" s="382">
        <v>7.1710000000000012</v>
      </c>
      <c r="J20" s="382">
        <v>7.18</v>
      </c>
      <c r="K20" s="382">
        <v>7.17</v>
      </c>
      <c r="L20" s="382">
        <v>7.1749999999999998</v>
      </c>
      <c r="M20" s="382">
        <v>7.1769999999999996</v>
      </c>
      <c r="N20" s="382">
        <v>7.2469999999999999</v>
      </c>
    </row>
    <row r="21" spans="1:14" ht="15.95" customHeight="1" x14ac:dyDescent="0.15">
      <c r="A21" s="70" t="s">
        <v>34</v>
      </c>
      <c r="B21" s="960">
        <v>6.0259670247193871</v>
      </c>
      <c r="C21" s="382">
        <v>5.93</v>
      </c>
      <c r="D21" s="382">
        <v>5.95</v>
      </c>
      <c r="E21" s="382">
        <v>5.97</v>
      </c>
      <c r="F21" s="382">
        <v>5.9880000000000013</v>
      </c>
      <c r="G21" s="382">
        <v>6</v>
      </c>
      <c r="H21" s="382">
        <v>6.0199999999999978</v>
      </c>
      <c r="I21" s="382">
        <v>6.05</v>
      </c>
      <c r="J21" s="382">
        <v>6.043000000000001</v>
      </c>
      <c r="K21" s="382">
        <v>6.0420000000000007</v>
      </c>
      <c r="L21" s="382">
        <v>6.0425000000000004</v>
      </c>
      <c r="M21" s="382">
        <v>6.0421999999999993</v>
      </c>
      <c r="N21" s="382">
        <v>6.2122000000000011</v>
      </c>
    </row>
    <row r="22" spans="1:14" ht="15.95" customHeight="1" x14ac:dyDescent="0.15">
      <c r="A22" s="70" t="s">
        <v>35</v>
      </c>
      <c r="B22" s="960">
        <v>6.3416347902898611</v>
      </c>
      <c r="C22" s="382">
        <v>6.22</v>
      </c>
      <c r="D22" s="382">
        <v>6.2419999999999991</v>
      </c>
      <c r="E22" s="382">
        <v>6.2620000000000005</v>
      </c>
      <c r="F22" s="382">
        <v>6.2839999999999989</v>
      </c>
      <c r="G22" s="382">
        <v>6.3099999999999987</v>
      </c>
      <c r="H22" s="382">
        <v>6.33</v>
      </c>
      <c r="I22" s="382">
        <v>6.3610000000000007</v>
      </c>
      <c r="J22" s="382">
        <v>6.3719999999999999</v>
      </c>
      <c r="K22" s="382">
        <v>6.3800000000000008</v>
      </c>
      <c r="L22" s="382">
        <v>6.3919999999999995</v>
      </c>
      <c r="M22" s="382">
        <v>6.3960000000000008</v>
      </c>
      <c r="N22" s="382">
        <v>6.53</v>
      </c>
    </row>
    <row r="23" spans="1:14" ht="15.95" customHeight="1" x14ac:dyDescent="0.15">
      <c r="A23" s="70" t="s">
        <v>36</v>
      </c>
      <c r="B23" s="960">
        <v>6.0014876566082282</v>
      </c>
      <c r="C23" s="382">
        <v>5.9320000000000004</v>
      </c>
      <c r="D23" s="382">
        <v>5.9420000000000002</v>
      </c>
      <c r="E23" s="382">
        <v>5.9519999999999982</v>
      </c>
      <c r="F23" s="382">
        <v>5.9719999999999995</v>
      </c>
      <c r="G23" s="382">
        <v>5.98</v>
      </c>
      <c r="H23" s="382">
        <v>5.9939999999999998</v>
      </c>
      <c r="I23" s="382">
        <v>6.0309999999999988</v>
      </c>
      <c r="J23" s="382">
        <v>6.0229999999999988</v>
      </c>
      <c r="K23" s="382">
        <v>6.027000000000001</v>
      </c>
      <c r="L23" s="382">
        <v>6.0250000000000004</v>
      </c>
      <c r="M23" s="382">
        <v>6.027000000000001</v>
      </c>
      <c r="N23" s="382">
        <v>6.0969999999999995</v>
      </c>
    </row>
    <row r="24" spans="1:14" ht="15.95" customHeight="1" x14ac:dyDescent="0.15">
      <c r="A24" s="70" t="s">
        <v>37</v>
      </c>
      <c r="B24" s="960">
        <v>6.7162003667521049</v>
      </c>
      <c r="C24" s="382">
        <v>6.6329999999999991</v>
      </c>
      <c r="D24" s="382">
        <v>6.65</v>
      </c>
      <c r="E24" s="382">
        <v>6.663000000000002</v>
      </c>
      <c r="F24" s="382">
        <v>6.6900000000000013</v>
      </c>
      <c r="G24" s="382">
        <v>6.7</v>
      </c>
      <c r="H24" s="382">
        <v>6.7029999999999985</v>
      </c>
      <c r="I24" s="382">
        <v>6.73</v>
      </c>
      <c r="J24" s="382">
        <v>6.7419999999999991</v>
      </c>
      <c r="K24" s="382">
        <v>6.7400000000000011</v>
      </c>
      <c r="L24" s="382">
        <v>6.7410000000000014</v>
      </c>
      <c r="M24" s="382">
        <v>6.76</v>
      </c>
      <c r="N24" s="382">
        <v>6.8100000000000005</v>
      </c>
    </row>
    <row r="25" spans="1:14" ht="15.95" customHeight="1" x14ac:dyDescent="0.15">
      <c r="A25" s="70" t="s">
        <v>38</v>
      </c>
      <c r="B25" s="960">
        <v>6.4502349541361941</v>
      </c>
      <c r="C25" s="382">
        <v>6.3939999999999992</v>
      </c>
      <c r="D25" s="382">
        <v>6.4009999999999998</v>
      </c>
      <c r="E25" s="382">
        <v>6.4029999999999996</v>
      </c>
      <c r="F25" s="382">
        <v>6.43</v>
      </c>
      <c r="G25" s="382">
        <v>6.4450000000000003</v>
      </c>
      <c r="H25" s="382">
        <v>6.46</v>
      </c>
      <c r="I25" s="382">
        <v>6.4809999999999999</v>
      </c>
      <c r="J25" s="382">
        <v>6.4704999999999995</v>
      </c>
      <c r="K25" s="382">
        <v>6.4610000000000012</v>
      </c>
      <c r="L25" s="382">
        <v>6.463000000000001</v>
      </c>
      <c r="M25" s="382">
        <v>6.452</v>
      </c>
      <c r="N25" s="382">
        <v>6.5220000000000002</v>
      </c>
    </row>
    <row r="26" spans="1:14" ht="15.95" customHeight="1" x14ac:dyDescent="0.15">
      <c r="A26" s="70" t="s">
        <v>39</v>
      </c>
      <c r="B26" s="960">
        <v>5.4032158911738071</v>
      </c>
      <c r="C26" s="382">
        <v>5.3538848758516497</v>
      </c>
      <c r="D26" s="382">
        <v>5.3583538128843724</v>
      </c>
      <c r="E26" s="382">
        <v>5.3664392478243714</v>
      </c>
      <c r="F26" s="382">
        <v>5.3862304952731161</v>
      </c>
      <c r="G26" s="382">
        <v>5.3934571610257667</v>
      </c>
      <c r="H26" s="382">
        <v>5.4088386584397332</v>
      </c>
      <c r="I26" s="382">
        <v>5.4242879700264179</v>
      </c>
      <c r="J26" s="382">
        <v>5.4177155449231895</v>
      </c>
      <c r="K26" s="382">
        <v>5.4169244975736728</v>
      </c>
      <c r="L26" s="382">
        <v>5.4174781435948516</v>
      </c>
      <c r="M26" s="382">
        <v>5.4151765700658405</v>
      </c>
      <c r="N26" s="382">
        <v>5.4894823036569349</v>
      </c>
    </row>
    <row r="27" spans="1:14" ht="15.95" customHeight="1" x14ac:dyDescent="0.15">
      <c r="A27" s="70" t="s">
        <v>97</v>
      </c>
      <c r="B27" s="960">
        <v>5.3907197295400113</v>
      </c>
      <c r="C27" s="382">
        <v>5.343</v>
      </c>
      <c r="D27" s="382">
        <v>5.3500000000000005</v>
      </c>
      <c r="E27" s="382">
        <v>5.3599999999999994</v>
      </c>
      <c r="F27" s="382">
        <v>5.3740000000000006</v>
      </c>
      <c r="G27" s="382">
        <v>5.3819999999999988</v>
      </c>
      <c r="H27" s="382">
        <v>5.3899999999999988</v>
      </c>
      <c r="I27" s="382">
        <v>5.4109999999999987</v>
      </c>
      <c r="J27" s="382">
        <v>5.4009999999999998</v>
      </c>
      <c r="K27" s="382">
        <v>5.402000000000001</v>
      </c>
      <c r="L27" s="382">
        <v>5.4015000000000004</v>
      </c>
      <c r="M27" s="382">
        <v>5.4013</v>
      </c>
      <c r="N27" s="382">
        <v>5.4830000000000005</v>
      </c>
    </row>
    <row r="28" spans="1:14" ht="15.95" customHeight="1" x14ac:dyDescent="0.15">
      <c r="A28" s="70" t="s">
        <v>98</v>
      </c>
      <c r="B28" s="960">
        <v>5.410196488040393</v>
      </c>
      <c r="C28" s="382">
        <v>5.36</v>
      </c>
      <c r="D28" s="382">
        <v>5.3629999999999995</v>
      </c>
      <c r="E28" s="382">
        <v>5.37</v>
      </c>
      <c r="F28" s="382">
        <v>5.3929999999999989</v>
      </c>
      <c r="G28" s="382">
        <v>5.4</v>
      </c>
      <c r="H28" s="382">
        <v>5.419999999999999</v>
      </c>
      <c r="I28" s="382">
        <v>5.4320000000000004</v>
      </c>
      <c r="J28" s="382">
        <v>5.4270000000000005</v>
      </c>
      <c r="K28" s="382">
        <v>5.4249999999999998</v>
      </c>
      <c r="L28" s="382">
        <v>5.4260000000000002</v>
      </c>
      <c r="M28" s="382">
        <v>5.423</v>
      </c>
      <c r="N28" s="382">
        <v>5.4930000000000003</v>
      </c>
    </row>
    <row r="29" spans="1:14" ht="15.95" customHeight="1" x14ac:dyDescent="0.15">
      <c r="A29" s="70" t="s">
        <v>42</v>
      </c>
      <c r="B29" s="960">
        <v>7.5787448681063339</v>
      </c>
      <c r="C29" s="382">
        <v>7.48</v>
      </c>
      <c r="D29" s="382">
        <v>7.5699999999999976</v>
      </c>
      <c r="E29" s="382">
        <v>7.52</v>
      </c>
      <c r="F29" s="382">
        <v>7.5400000000000009</v>
      </c>
      <c r="G29" s="382">
        <v>7.5530000000000008</v>
      </c>
      <c r="H29" s="382">
        <v>7.5699999999999985</v>
      </c>
      <c r="I29" s="382">
        <v>7.5900000000000007</v>
      </c>
      <c r="J29" s="382">
        <v>7.6009999999999991</v>
      </c>
      <c r="K29" s="382">
        <v>7.602999999999998</v>
      </c>
      <c r="L29" s="382">
        <v>7.6019999999999994</v>
      </c>
      <c r="M29" s="382">
        <v>7.6050000000000004</v>
      </c>
      <c r="N29" s="382">
        <v>7.7050000000000001</v>
      </c>
    </row>
    <row r="30" spans="1:14" ht="15.95" customHeight="1" x14ac:dyDescent="0.15">
      <c r="A30" s="70" t="s">
        <v>43</v>
      </c>
      <c r="B30" s="960">
        <v>7.4579491841580383</v>
      </c>
      <c r="C30" s="382">
        <v>7.38</v>
      </c>
      <c r="D30" s="382">
        <v>7.3999999999999986</v>
      </c>
      <c r="E30" s="382">
        <v>7.41</v>
      </c>
      <c r="F30" s="382">
        <v>7.43</v>
      </c>
      <c r="G30" s="382">
        <v>7.45</v>
      </c>
      <c r="H30" s="382">
        <v>7.4630000000000001</v>
      </c>
      <c r="I30" s="382">
        <v>7.4920000000000009</v>
      </c>
      <c r="J30" s="382">
        <v>7.4789999999999992</v>
      </c>
      <c r="K30" s="382">
        <v>7.4799999999999995</v>
      </c>
      <c r="L30" s="382">
        <v>7.4794999999999998</v>
      </c>
      <c r="M30" s="382">
        <v>7.4809999999999999</v>
      </c>
      <c r="N30" s="382">
        <v>7.551000000000001</v>
      </c>
    </row>
    <row r="31" spans="1:14" ht="15.95" customHeight="1" x14ac:dyDescent="0.15">
      <c r="A31" s="70" t="s">
        <v>44</v>
      </c>
      <c r="B31" s="960">
        <v>6.9442066740958346</v>
      </c>
      <c r="C31" s="382">
        <v>6.854000000000001</v>
      </c>
      <c r="D31" s="382">
        <v>6.8629999999999995</v>
      </c>
      <c r="E31" s="382">
        <v>6.8640000000000008</v>
      </c>
      <c r="F31" s="382">
        <v>6.8900000000000006</v>
      </c>
      <c r="G31" s="382">
        <v>6.9120000000000008</v>
      </c>
      <c r="H31" s="382">
        <v>6.93</v>
      </c>
      <c r="I31" s="382">
        <v>6.9619999999999997</v>
      </c>
      <c r="J31" s="382">
        <v>6.9759999999999991</v>
      </c>
      <c r="K31" s="382">
        <v>6.98</v>
      </c>
      <c r="L31" s="382">
        <v>6.9929999999999986</v>
      </c>
      <c r="M31" s="382">
        <v>6.9969999999999999</v>
      </c>
      <c r="N31" s="382">
        <v>7.0670000000000011</v>
      </c>
    </row>
    <row r="32" spans="1:14" ht="15.95" customHeight="1" x14ac:dyDescent="0.15">
      <c r="A32" s="70" t="s">
        <v>45</v>
      </c>
      <c r="B32" s="960">
        <v>6.9149856940235548</v>
      </c>
      <c r="C32" s="382">
        <v>6.8200000000000021</v>
      </c>
      <c r="D32" s="382">
        <v>6.84</v>
      </c>
      <c r="E32" s="382">
        <v>6.8510000000000009</v>
      </c>
      <c r="F32" s="382">
        <v>6.87</v>
      </c>
      <c r="G32" s="382">
        <v>6.8899999999999988</v>
      </c>
      <c r="H32" s="382">
        <v>6.9009999999999998</v>
      </c>
      <c r="I32" s="382">
        <v>6.9309999999999992</v>
      </c>
      <c r="J32" s="382">
        <v>6.9459999999999997</v>
      </c>
      <c r="K32" s="382">
        <v>6.9500000000000011</v>
      </c>
      <c r="L32" s="382">
        <v>6.9480000000000004</v>
      </c>
      <c r="M32" s="382">
        <v>6.9720000000000013</v>
      </c>
      <c r="N32" s="382">
        <v>7.0419999999999998</v>
      </c>
    </row>
    <row r="33" spans="1:14" ht="15.95" customHeight="1" x14ac:dyDescent="0.15">
      <c r="A33" s="70" t="s">
        <v>46</v>
      </c>
      <c r="B33" s="960">
        <v>6.9438463474405427</v>
      </c>
      <c r="C33" s="382">
        <v>6.8299999999999992</v>
      </c>
      <c r="D33" s="382">
        <v>6.85</v>
      </c>
      <c r="E33" s="382">
        <v>6.8739999999999997</v>
      </c>
      <c r="F33" s="382">
        <v>6.8899999999999988</v>
      </c>
      <c r="G33" s="382">
        <v>6.9120000000000008</v>
      </c>
      <c r="H33" s="382">
        <v>6.9219999999999997</v>
      </c>
      <c r="I33" s="382">
        <v>6.9610000000000003</v>
      </c>
      <c r="J33" s="382">
        <v>6.9710000000000001</v>
      </c>
      <c r="K33" s="382">
        <v>6.98</v>
      </c>
      <c r="L33" s="382">
        <v>6.9755000000000003</v>
      </c>
      <c r="M33" s="382">
        <v>6.9829999999999988</v>
      </c>
      <c r="N33" s="382">
        <v>7.0529999999999999</v>
      </c>
    </row>
    <row r="34" spans="1:14" ht="15.95" customHeight="1" thickBot="1" x14ac:dyDescent="0.2">
      <c r="A34" s="118" t="s">
        <v>47</v>
      </c>
      <c r="B34" s="961">
        <v>6.6465532396958089</v>
      </c>
      <c r="C34" s="383">
        <v>6.5220000000000002</v>
      </c>
      <c r="D34" s="383">
        <v>6.5400000000000018</v>
      </c>
      <c r="E34" s="383">
        <v>6.5630000000000006</v>
      </c>
      <c r="F34" s="383">
        <v>6.5910000000000002</v>
      </c>
      <c r="G34" s="383">
        <v>6.6020000000000003</v>
      </c>
      <c r="H34" s="383">
        <v>6.6199999999999992</v>
      </c>
      <c r="I34" s="383">
        <v>6.6609999999999996</v>
      </c>
      <c r="J34" s="383">
        <v>6.673</v>
      </c>
      <c r="K34" s="383">
        <v>6.68</v>
      </c>
      <c r="L34" s="383">
        <v>6.6929999999999996</v>
      </c>
      <c r="M34" s="383">
        <v>6.7199999999999989</v>
      </c>
      <c r="N34" s="383">
        <v>6.74</v>
      </c>
    </row>
    <row r="35" spans="1:14" ht="9" customHeight="1" x14ac:dyDescent="0.15">
      <c r="A35" s="468" t="s">
        <v>350</v>
      </c>
      <c r="B35" s="539"/>
      <c r="C35" s="540"/>
      <c r="D35" s="540"/>
      <c r="E35" s="387"/>
      <c r="F35" s="387"/>
      <c r="G35" s="387"/>
      <c r="H35" s="387"/>
      <c r="I35" s="387"/>
      <c r="J35" s="387"/>
      <c r="K35" s="387"/>
      <c r="L35" s="387"/>
      <c r="M35" s="387"/>
      <c r="N35" s="387"/>
    </row>
    <row r="36" spans="1:14" ht="9" customHeight="1" x14ac:dyDescent="0.15">
      <c r="A36" s="468" t="s">
        <v>321</v>
      </c>
      <c r="B36" s="540"/>
      <c r="C36" s="540"/>
      <c r="D36" s="540"/>
      <c r="E36" s="387"/>
      <c r="F36" s="387"/>
      <c r="G36" s="387"/>
      <c r="H36" s="387"/>
      <c r="I36" s="387"/>
      <c r="J36" s="387"/>
      <c r="K36" s="387"/>
      <c r="L36" s="387"/>
      <c r="M36" s="387"/>
      <c r="N36" s="387"/>
    </row>
    <row r="37" spans="1:14" ht="9" customHeight="1" x14ac:dyDescent="0.15">
      <c r="A37" s="470" t="s">
        <v>320</v>
      </c>
      <c r="B37" s="483"/>
      <c r="C37" s="483"/>
      <c r="D37" s="483"/>
      <c r="E37" s="179"/>
      <c r="F37" s="179"/>
      <c r="G37" s="179"/>
      <c r="H37" s="179"/>
      <c r="I37" s="179"/>
      <c r="J37" s="179"/>
      <c r="K37" s="179"/>
      <c r="L37" s="179"/>
      <c r="M37" s="179"/>
      <c r="N37" s="179"/>
    </row>
    <row r="38" spans="1:14" ht="13.35" customHeight="1" x14ac:dyDescent="0.15">
      <c r="A38" s="541"/>
      <c r="B38" s="483"/>
      <c r="C38" s="483"/>
      <c r="D38" s="483"/>
    </row>
    <row r="39" spans="1:14" ht="13.35" customHeight="1" x14ac:dyDescent="0.15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Hoja105">
    <tabColor theme="9" tint="0.59999389629810485"/>
  </sheetPr>
  <dimension ref="A1:AB39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" style="70" customWidth="1"/>
    <col min="2" max="2" width="9" style="70" customWidth="1"/>
    <col min="3" max="14" width="9.25" style="70" customWidth="1"/>
    <col min="15" max="16384" width="7" style="70"/>
  </cols>
  <sheetData>
    <row r="1" spans="1:28" ht="17.100000000000001" customHeight="1" x14ac:dyDescent="0.25">
      <c r="A1" s="389" t="s">
        <v>493</v>
      </c>
      <c r="B1" s="389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28" ht="13.35" customHeight="1" x14ac:dyDescent="0.15">
      <c r="A2" s="385" t="s">
        <v>310</v>
      </c>
      <c r="B2" s="232"/>
      <c r="C2" s="106"/>
      <c r="D2" s="106"/>
      <c r="E2" s="106"/>
      <c r="F2" s="106"/>
      <c r="G2" s="109"/>
      <c r="H2" s="108"/>
      <c r="I2" s="106"/>
      <c r="J2" s="106"/>
      <c r="K2" s="106"/>
      <c r="L2" s="106"/>
      <c r="M2" s="106"/>
      <c r="N2" s="106"/>
    </row>
    <row r="3" spans="1:28" ht="6" customHeight="1" thickBot="1" x14ac:dyDescent="0.2">
      <c r="A3" s="108"/>
      <c r="B3" s="106"/>
      <c r="C3" s="106"/>
      <c r="D3" s="106"/>
      <c r="E3" s="106"/>
      <c r="F3" s="106"/>
      <c r="G3" s="109"/>
      <c r="H3" s="108"/>
      <c r="I3" s="106"/>
      <c r="J3" s="106"/>
      <c r="K3" s="106"/>
      <c r="L3" s="106"/>
      <c r="M3" s="106"/>
      <c r="N3" s="106"/>
    </row>
    <row r="4" spans="1:28" ht="18" customHeight="1" x14ac:dyDescent="0.15">
      <c r="A4" s="768" t="s">
        <v>16</v>
      </c>
      <c r="B4" s="768" t="s">
        <v>52</v>
      </c>
      <c r="C4" s="768" t="s">
        <v>53</v>
      </c>
      <c r="D4" s="768" t="s">
        <v>54</v>
      </c>
      <c r="E4" s="768" t="s">
        <v>55</v>
      </c>
      <c r="F4" s="768" t="s">
        <v>56</v>
      </c>
      <c r="G4" s="768" t="s">
        <v>57</v>
      </c>
      <c r="H4" s="768" t="s">
        <v>58</v>
      </c>
      <c r="I4" s="768" t="s">
        <v>59</v>
      </c>
      <c r="J4" s="768" t="s">
        <v>60</v>
      </c>
      <c r="K4" s="768" t="s">
        <v>61</v>
      </c>
      <c r="L4" s="768" t="s">
        <v>62</v>
      </c>
      <c r="M4" s="768" t="s">
        <v>63</v>
      </c>
      <c r="N4" s="768" t="s">
        <v>64</v>
      </c>
    </row>
    <row r="5" spans="1:28" ht="18" customHeight="1" x14ac:dyDescent="0.15">
      <c r="A5" s="726" t="s">
        <v>100</v>
      </c>
      <c r="B5" s="959">
        <v>5.859728679189117</v>
      </c>
      <c r="C5" s="728">
        <v>5.8638496570524765</v>
      </c>
      <c r="D5" s="728">
        <v>5.8705441974655947</v>
      </c>
      <c r="E5" s="728">
        <v>5.8591164133662712</v>
      </c>
      <c r="F5" s="728">
        <v>5.8536293466457625</v>
      </c>
      <c r="G5" s="728">
        <v>5.8601760749716307</v>
      </c>
      <c r="H5" s="728">
        <v>5.8554887535303193</v>
      </c>
      <c r="I5" s="728">
        <v>5.8530358611448392</v>
      </c>
      <c r="J5" s="728">
        <v>5.8621897944360351</v>
      </c>
      <c r="K5" s="728">
        <v>5.866672041902496</v>
      </c>
      <c r="L5" s="728">
        <v>5.8699930520857482</v>
      </c>
      <c r="M5" s="728">
        <v>5.8569466619265382</v>
      </c>
      <c r="N5" s="728">
        <v>5.8471593510059794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</row>
    <row r="6" spans="1:28" ht="15.95" customHeight="1" x14ac:dyDescent="0.15">
      <c r="A6" s="70" t="s">
        <v>19</v>
      </c>
      <c r="B6" s="960">
        <v>5.9422445341211896</v>
      </c>
      <c r="C6" s="382">
        <v>5.923</v>
      </c>
      <c r="D6" s="382">
        <v>5.9399999999999995</v>
      </c>
      <c r="E6" s="382">
        <v>5.9329999999999998</v>
      </c>
      <c r="F6" s="382">
        <v>5.94</v>
      </c>
      <c r="G6" s="382">
        <v>5.9359999999999999</v>
      </c>
      <c r="H6" s="382">
        <v>5.9329999999999998</v>
      </c>
      <c r="I6" s="382">
        <v>5.94</v>
      </c>
      <c r="J6" s="382">
        <v>5.9509999999999987</v>
      </c>
      <c r="K6" s="382">
        <v>5.9530000000000003</v>
      </c>
      <c r="L6" s="382">
        <v>5.952</v>
      </c>
      <c r="M6" s="382">
        <v>5.9500000000000011</v>
      </c>
      <c r="N6" s="382">
        <v>5.9530000000000003</v>
      </c>
      <c r="O6" s="106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</row>
    <row r="7" spans="1:28" ht="15.95" customHeight="1" x14ac:dyDescent="0.15">
      <c r="A7" s="70" t="s">
        <v>20</v>
      </c>
      <c r="B7" s="960">
        <v>5.9568331021457075</v>
      </c>
      <c r="C7" s="382">
        <v>5.9520000000000008</v>
      </c>
      <c r="D7" s="382">
        <v>5.9609999999999994</v>
      </c>
      <c r="E7" s="382">
        <v>5.9539999999999997</v>
      </c>
      <c r="F7" s="382">
        <v>5.9500000000000011</v>
      </c>
      <c r="G7" s="382">
        <v>5.952</v>
      </c>
      <c r="H7" s="382">
        <v>5.9420000000000002</v>
      </c>
      <c r="I7" s="382">
        <v>5.9519999999999991</v>
      </c>
      <c r="J7" s="382">
        <v>5.9619999999999989</v>
      </c>
      <c r="K7" s="382">
        <v>5.963000000000001</v>
      </c>
      <c r="L7" s="382">
        <v>5.9625000000000004</v>
      </c>
      <c r="M7" s="382">
        <v>5.9639999999999995</v>
      </c>
      <c r="N7" s="382">
        <v>5.9650000000000007</v>
      </c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</row>
    <row r="8" spans="1:28" ht="15.95" customHeight="1" x14ac:dyDescent="0.15">
      <c r="A8" s="70" t="s">
        <v>21</v>
      </c>
      <c r="B8" s="960">
        <v>6.0501602140275885</v>
      </c>
      <c r="C8" s="382">
        <v>6.05</v>
      </c>
      <c r="D8" s="382">
        <v>6.06</v>
      </c>
      <c r="E8" s="382">
        <v>6.0519999999999996</v>
      </c>
      <c r="F8" s="382">
        <v>6.052999999999999</v>
      </c>
      <c r="G8" s="382">
        <v>6.0540000000000003</v>
      </c>
      <c r="H8" s="382">
        <v>6.04</v>
      </c>
      <c r="I8" s="382">
        <v>6.0509999999999993</v>
      </c>
      <c r="J8" s="382">
        <v>6.0410000000000013</v>
      </c>
      <c r="K8" s="382">
        <v>6.0499999999999989</v>
      </c>
      <c r="L8" s="382">
        <v>6.0469999999999997</v>
      </c>
      <c r="M8" s="382">
        <v>6.0490000000000004</v>
      </c>
      <c r="N8" s="382">
        <v>6.0519999999999996</v>
      </c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</row>
    <row r="9" spans="1:28" ht="15.95" customHeight="1" x14ac:dyDescent="0.15">
      <c r="A9" s="70" t="s">
        <v>22</v>
      </c>
      <c r="B9" s="960">
        <v>6.4599774008619431</v>
      </c>
      <c r="C9" s="382">
        <v>6.44</v>
      </c>
      <c r="D9" s="382">
        <v>6.46</v>
      </c>
      <c r="E9" s="382">
        <v>6.4529999999999994</v>
      </c>
      <c r="F9" s="382">
        <v>6.4500000000000011</v>
      </c>
      <c r="G9" s="382">
        <v>6.452</v>
      </c>
      <c r="H9" s="382">
        <v>6.4399999999999995</v>
      </c>
      <c r="I9" s="382">
        <v>6.4530000000000012</v>
      </c>
      <c r="J9" s="382">
        <v>6.4730000000000008</v>
      </c>
      <c r="K9" s="382">
        <v>6.4740000000000011</v>
      </c>
      <c r="L9" s="382">
        <v>6.4729999999999999</v>
      </c>
      <c r="M9" s="382">
        <v>6.4730000000000008</v>
      </c>
      <c r="N9" s="382">
        <v>6.4749999999999996</v>
      </c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</row>
    <row r="10" spans="1:28" ht="15.95" customHeight="1" x14ac:dyDescent="0.15">
      <c r="A10" s="70" t="s">
        <v>23</v>
      </c>
      <c r="B10" s="960">
        <v>6.1737101921225799</v>
      </c>
      <c r="C10" s="382">
        <v>6.1533413452485926</v>
      </c>
      <c r="D10" s="382">
        <v>6.1588205025708191</v>
      </c>
      <c r="E10" s="382">
        <v>6.1535235371653423</v>
      </c>
      <c r="F10" s="382">
        <v>6.1586586453705241</v>
      </c>
      <c r="G10" s="382">
        <v>6.1811824514105798</v>
      </c>
      <c r="H10" s="382">
        <v>6.1820191669620561</v>
      </c>
      <c r="I10" s="382">
        <v>6.1793126866996451</v>
      </c>
      <c r="J10" s="382">
        <v>6.1816924595370626</v>
      </c>
      <c r="K10" s="382">
        <v>6.1833922896011995</v>
      </c>
      <c r="L10" s="382">
        <v>6.1838147764709319</v>
      </c>
      <c r="M10" s="382">
        <v>6.1776088985028839</v>
      </c>
      <c r="N10" s="382">
        <v>6.1857969656548457</v>
      </c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</row>
    <row r="11" spans="1:28" ht="15.95" customHeight="1" x14ac:dyDescent="0.15">
      <c r="A11" s="70" t="s">
        <v>94</v>
      </c>
      <c r="B11" s="960">
        <v>6.1462416241557198</v>
      </c>
      <c r="C11" s="382">
        <v>6.1500000000000012</v>
      </c>
      <c r="D11" s="382">
        <v>6.1529999999999996</v>
      </c>
      <c r="E11" s="382">
        <v>6.1440000000000001</v>
      </c>
      <c r="F11" s="382">
        <v>6.14</v>
      </c>
      <c r="G11" s="382">
        <v>6.1419999999999986</v>
      </c>
      <c r="H11" s="382">
        <v>6.1399999999999988</v>
      </c>
      <c r="I11" s="382">
        <v>6.1420000000000003</v>
      </c>
      <c r="J11" s="382">
        <v>6.1520000000000001</v>
      </c>
      <c r="K11" s="382">
        <v>6.1500000000000012</v>
      </c>
      <c r="L11" s="382">
        <v>6.1509999999999998</v>
      </c>
      <c r="M11" s="382">
        <v>6.14</v>
      </c>
      <c r="N11" s="382">
        <v>6.15</v>
      </c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</row>
    <row r="12" spans="1:28" ht="15.95" customHeight="1" x14ac:dyDescent="0.15">
      <c r="A12" s="70" t="s">
        <v>95</v>
      </c>
      <c r="B12" s="960">
        <v>6.1368297529583078</v>
      </c>
      <c r="C12" s="382">
        <v>6.141</v>
      </c>
      <c r="D12" s="382">
        <v>6.1440000000000001</v>
      </c>
      <c r="E12" s="382">
        <v>6.13</v>
      </c>
      <c r="F12" s="382">
        <v>6.1319999999999997</v>
      </c>
      <c r="G12" s="382">
        <v>6.1310000000000002</v>
      </c>
      <c r="H12" s="382">
        <v>6.13</v>
      </c>
      <c r="I12" s="382">
        <v>6.1319999999999997</v>
      </c>
      <c r="J12" s="382">
        <v>6.1420000000000003</v>
      </c>
      <c r="K12" s="382">
        <v>6.141</v>
      </c>
      <c r="L12" s="382">
        <v>6.1429999999999998</v>
      </c>
      <c r="M12" s="382">
        <v>6.1399999999999988</v>
      </c>
      <c r="N12" s="382">
        <v>6.133</v>
      </c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</row>
    <row r="13" spans="1:28" ht="15.95" customHeight="1" x14ac:dyDescent="0.15">
      <c r="A13" s="70" t="s">
        <v>124</v>
      </c>
      <c r="B13" s="960">
        <v>6.2958983788896798</v>
      </c>
      <c r="C13" s="382">
        <v>6.1829999999999989</v>
      </c>
      <c r="D13" s="382">
        <v>6.2000000000000011</v>
      </c>
      <c r="E13" s="382">
        <v>6.22</v>
      </c>
      <c r="F13" s="382">
        <v>6.2309999999999999</v>
      </c>
      <c r="G13" s="382">
        <v>6.3019999999999996</v>
      </c>
      <c r="H13" s="382">
        <v>6.3099999999999987</v>
      </c>
      <c r="I13" s="382">
        <v>6.330000000000001</v>
      </c>
      <c r="J13" s="382">
        <v>6.3339999999999996</v>
      </c>
      <c r="K13" s="382">
        <v>6.35</v>
      </c>
      <c r="L13" s="382">
        <v>6.3420000000000005</v>
      </c>
      <c r="M13" s="382">
        <v>6.36</v>
      </c>
      <c r="N13" s="382">
        <v>6.3730000000000002</v>
      </c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</row>
    <row r="14" spans="1:28" ht="15.95" customHeight="1" x14ac:dyDescent="0.15">
      <c r="A14" s="70" t="s">
        <v>27</v>
      </c>
      <c r="B14" s="960">
        <v>5.7346932761953235</v>
      </c>
      <c r="C14" s="382">
        <v>5.72</v>
      </c>
      <c r="D14" s="382">
        <v>5.7319999999999993</v>
      </c>
      <c r="E14" s="382">
        <v>5.72</v>
      </c>
      <c r="F14" s="382">
        <v>5.7299999999999995</v>
      </c>
      <c r="G14" s="382">
        <v>5.7249999999999988</v>
      </c>
      <c r="H14" s="382">
        <v>5.72</v>
      </c>
      <c r="I14" s="382">
        <v>5.730999999999999</v>
      </c>
      <c r="J14" s="382">
        <v>5.7409999999999997</v>
      </c>
      <c r="K14" s="382">
        <v>5.7420000000000009</v>
      </c>
      <c r="L14" s="382">
        <v>5.74</v>
      </c>
      <c r="M14" s="382">
        <v>5.76</v>
      </c>
      <c r="N14" s="382">
        <v>5.75</v>
      </c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</row>
    <row r="15" spans="1:28" ht="15.95" customHeight="1" x14ac:dyDescent="0.15">
      <c r="A15" s="70" t="s">
        <v>28</v>
      </c>
      <c r="B15" s="960">
        <v>5.52764590123713</v>
      </c>
      <c r="C15" s="382">
        <v>5.53</v>
      </c>
      <c r="D15" s="382">
        <v>5.55</v>
      </c>
      <c r="E15" s="382">
        <v>5.54</v>
      </c>
      <c r="F15" s="382">
        <v>5.5319999999999991</v>
      </c>
      <c r="G15" s="382">
        <v>5.5339999999999998</v>
      </c>
      <c r="H15" s="382">
        <v>5.52</v>
      </c>
      <c r="I15" s="382">
        <v>5.5139999999999993</v>
      </c>
      <c r="J15" s="382">
        <v>5.524</v>
      </c>
      <c r="K15" s="382">
        <v>5.5200000000000014</v>
      </c>
      <c r="L15" s="382">
        <v>5.5220000000000002</v>
      </c>
      <c r="M15" s="382">
        <v>5.5200000000000005</v>
      </c>
      <c r="N15" s="382">
        <v>5.5139999999999993</v>
      </c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</row>
    <row r="16" spans="1:28" ht="15.95" customHeight="1" x14ac:dyDescent="0.15">
      <c r="A16" s="70" t="s">
        <v>29</v>
      </c>
      <c r="B16" s="960">
        <v>5.8489227271566007</v>
      </c>
      <c r="C16" s="382">
        <v>5.8410000000000002</v>
      </c>
      <c r="D16" s="382">
        <v>5.8529999999999998</v>
      </c>
      <c r="E16" s="382">
        <v>5.843</v>
      </c>
      <c r="F16" s="382">
        <v>5.839999999999999</v>
      </c>
      <c r="G16" s="382">
        <v>5.8420000000000005</v>
      </c>
      <c r="H16" s="382">
        <v>5.8309999999999995</v>
      </c>
      <c r="I16" s="382">
        <v>5.8420000000000014</v>
      </c>
      <c r="J16" s="382">
        <v>5.8500000000000005</v>
      </c>
      <c r="K16" s="382">
        <v>5.86</v>
      </c>
      <c r="L16" s="382">
        <v>5.8550000000000004</v>
      </c>
      <c r="M16" s="382">
        <v>5.8620000000000001</v>
      </c>
      <c r="N16" s="382">
        <v>5.863999999999999</v>
      </c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 spans="1:28" ht="15.95" customHeight="1" x14ac:dyDescent="0.15">
      <c r="A17" s="70" t="s">
        <v>30</v>
      </c>
      <c r="B17" s="960">
        <v>5.7368503721722064</v>
      </c>
      <c r="C17" s="382">
        <v>5.7330000000000005</v>
      </c>
      <c r="D17" s="382">
        <v>5.7439999999999998</v>
      </c>
      <c r="E17" s="382">
        <v>5.7319999999999993</v>
      </c>
      <c r="F17" s="382">
        <v>5.7299999999999995</v>
      </c>
      <c r="G17" s="382">
        <v>5.7309999999999999</v>
      </c>
      <c r="H17" s="382">
        <v>5.7220000000000004</v>
      </c>
      <c r="I17" s="382">
        <v>5.73</v>
      </c>
      <c r="J17" s="382">
        <v>5.742</v>
      </c>
      <c r="K17" s="382">
        <v>5.7429999999999994</v>
      </c>
      <c r="L17" s="382">
        <v>5.7424999999999997</v>
      </c>
      <c r="M17" s="382">
        <v>5.7459999999999996</v>
      </c>
      <c r="N17" s="382">
        <v>5.7439999999999998</v>
      </c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ht="15.95" customHeight="1" x14ac:dyDescent="0.15">
      <c r="A18" s="70" t="s">
        <v>31</v>
      </c>
      <c r="B18" s="960">
        <v>5.5949449167960754</v>
      </c>
      <c r="C18" s="382">
        <v>5.620000000000001</v>
      </c>
      <c r="D18" s="382">
        <v>5.6130000000000013</v>
      </c>
      <c r="E18" s="382">
        <v>5.6</v>
      </c>
      <c r="F18" s="382">
        <v>5.6009999999999991</v>
      </c>
      <c r="G18" s="382">
        <v>5.6020000000000012</v>
      </c>
      <c r="H18" s="382">
        <v>5.6</v>
      </c>
      <c r="I18" s="382">
        <v>5.5860000000000003</v>
      </c>
      <c r="J18" s="382">
        <v>5.59</v>
      </c>
      <c r="K18" s="382">
        <v>5.593</v>
      </c>
      <c r="L18" s="382">
        <v>5.5920000000000005</v>
      </c>
      <c r="M18" s="382">
        <v>5.5699999999999994</v>
      </c>
      <c r="N18" s="382">
        <v>5.58</v>
      </c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</row>
    <row r="19" spans="1:28" ht="15.95" customHeight="1" x14ac:dyDescent="0.15">
      <c r="A19" s="70" t="s">
        <v>32</v>
      </c>
      <c r="B19" s="960">
        <v>5.549996568608746</v>
      </c>
      <c r="C19" s="382">
        <v>5.5519999999999996</v>
      </c>
      <c r="D19" s="382">
        <v>5.5510000000000002</v>
      </c>
      <c r="E19" s="382">
        <v>5.5600000000000014</v>
      </c>
      <c r="F19" s="382">
        <v>5.5509999999999993</v>
      </c>
      <c r="G19" s="382">
        <v>5.552999999999999</v>
      </c>
      <c r="H19" s="382">
        <v>5.55</v>
      </c>
      <c r="I19" s="382">
        <v>5.5429999999999993</v>
      </c>
      <c r="J19" s="382">
        <v>5.5509999999999993</v>
      </c>
      <c r="K19" s="382">
        <v>5.55</v>
      </c>
      <c r="L19" s="382">
        <v>5.5519999999999996</v>
      </c>
      <c r="M19" s="382">
        <v>5.55</v>
      </c>
      <c r="N19" s="382">
        <v>5.5439999999999996</v>
      </c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</row>
    <row r="20" spans="1:28" ht="15.95" customHeight="1" x14ac:dyDescent="0.15">
      <c r="A20" s="70" t="s">
        <v>33</v>
      </c>
      <c r="B20" s="960">
        <v>6.3692640804870715</v>
      </c>
      <c r="C20" s="382">
        <v>6.4009999999999998</v>
      </c>
      <c r="D20" s="382">
        <v>6.4030000000000014</v>
      </c>
      <c r="E20" s="382">
        <v>6.3800000000000008</v>
      </c>
      <c r="F20" s="382">
        <v>6.3739999999999979</v>
      </c>
      <c r="G20" s="382">
        <v>6.3519999999999994</v>
      </c>
      <c r="H20" s="382">
        <v>6.3509999999999991</v>
      </c>
      <c r="I20" s="382">
        <v>6.3500000000000005</v>
      </c>
      <c r="J20" s="382">
        <v>6.36</v>
      </c>
      <c r="K20" s="382">
        <v>6.3699999999999992</v>
      </c>
      <c r="L20" s="382">
        <v>6.3650000000000011</v>
      </c>
      <c r="M20" s="382">
        <v>6.3630000000000004</v>
      </c>
      <c r="N20" s="382">
        <v>6.3650000000000002</v>
      </c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</row>
    <row r="21" spans="1:28" ht="15.95" customHeight="1" x14ac:dyDescent="0.15">
      <c r="A21" s="70" t="s">
        <v>34</v>
      </c>
      <c r="B21" s="960">
        <v>5.3029017936085552</v>
      </c>
      <c r="C21" s="382">
        <v>5.35</v>
      </c>
      <c r="D21" s="382">
        <v>5.3529999999999998</v>
      </c>
      <c r="E21" s="382">
        <v>5.3299999999999992</v>
      </c>
      <c r="F21" s="382">
        <v>5.3209999999999997</v>
      </c>
      <c r="G21" s="382">
        <v>5.3219999999999992</v>
      </c>
      <c r="H21" s="382">
        <v>5.3000000000000007</v>
      </c>
      <c r="I21" s="382">
        <v>5.2859999999999996</v>
      </c>
      <c r="J21" s="382">
        <v>5.2920000000000007</v>
      </c>
      <c r="K21" s="382">
        <v>5.29</v>
      </c>
      <c r="L21" s="382">
        <v>5.2910000000000004</v>
      </c>
      <c r="M21" s="382">
        <v>5.2550000000000008</v>
      </c>
      <c r="N21" s="382">
        <v>5.2540000000000004</v>
      </c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</row>
    <row r="22" spans="1:28" ht="15.95" customHeight="1" x14ac:dyDescent="0.15">
      <c r="A22" s="70" t="s">
        <v>35</v>
      </c>
      <c r="B22" s="960">
        <v>5.96313408199756</v>
      </c>
      <c r="C22" s="382">
        <v>5.9599999999999991</v>
      </c>
      <c r="D22" s="382">
        <v>5.9730000000000008</v>
      </c>
      <c r="E22" s="382">
        <v>5.9509999999999996</v>
      </c>
      <c r="F22" s="382">
        <v>5.9619999999999997</v>
      </c>
      <c r="G22" s="382">
        <v>5.963000000000001</v>
      </c>
      <c r="H22" s="382">
        <v>5.9530000000000003</v>
      </c>
      <c r="I22" s="382">
        <v>5.9619999999999997</v>
      </c>
      <c r="J22" s="382">
        <v>5.9719999999999995</v>
      </c>
      <c r="K22" s="382">
        <v>5.9740000000000002</v>
      </c>
      <c r="L22" s="382">
        <v>5.9730000000000016</v>
      </c>
      <c r="M22" s="382">
        <v>5.9500000000000011</v>
      </c>
      <c r="N22" s="382">
        <v>5.9620000000000006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</row>
    <row r="23" spans="1:28" ht="15.95" customHeight="1" x14ac:dyDescent="0.15">
      <c r="A23" s="70" t="s">
        <v>36</v>
      </c>
      <c r="B23" s="960">
        <v>5.7113941559299164</v>
      </c>
      <c r="C23" s="382">
        <v>5.7399999999999993</v>
      </c>
      <c r="D23" s="382">
        <v>5.7519999999999998</v>
      </c>
      <c r="E23" s="382">
        <v>5.7299999999999995</v>
      </c>
      <c r="F23" s="382">
        <v>5.72</v>
      </c>
      <c r="G23" s="382">
        <v>5.7249999999999996</v>
      </c>
      <c r="H23" s="382">
        <v>5.71</v>
      </c>
      <c r="I23" s="382">
        <v>5.7009999999999996</v>
      </c>
      <c r="J23" s="382">
        <v>5.7000000000000011</v>
      </c>
      <c r="K23" s="382">
        <v>5.6929999999999996</v>
      </c>
      <c r="L23" s="382">
        <v>5.694</v>
      </c>
      <c r="M23" s="382">
        <v>5.6920000000000002</v>
      </c>
      <c r="N23" s="382">
        <v>5.6900000000000013</v>
      </c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</row>
    <row r="24" spans="1:28" ht="15.95" customHeight="1" x14ac:dyDescent="0.15">
      <c r="A24" s="70" t="s">
        <v>37</v>
      </c>
      <c r="B24" s="960">
        <v>5.9028429793104067</v>
      </c>
      <c r="C24" s="382">
        <v>5.8600000000000012</v>
      </c>
      <c r="D24" s="382">
        <v>5.8730000000000002</v>
      </c>
      <c r="E24" s="382">
        <v>5.88</v>
      </c>
      <c r="F24" s="382">
        <v>5.9000000000000012</v>
      </c>
      <c r="G24" s="382">
        <v>5.9109999999999996</v>
      </c>
      <c r="H24" s="382">
        <v>5.9000000000000012</v>
      </c>
      <c r="I24" s="382">
        <v>5.9210000000000003</v>
      </c>
      <c r="J24" s="382">
        <v>5.913000000000002</v>
      </c>
      <c r="K24" s="382">
        <v>5.9200000000000008</v>
      </c>
      <c r="L24" s="382">
        <v>5.916500000000001</v>
      </c>
      <c r="M24" s="382">
        <v>5.9130000000000011</v>
      </c>
      <c r="N24" s="382">
        <v>5.9150000000000009</v>
      </c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</row>
    <row r="25" spans="1:28" ht="15.95" customHeight="1" x14ac:dyDescent="0.15">
      <c r="A25" s="70" t="s">
        <v>38</v>
      </c>
      <c r="B25" s="960">
        <v>5.4340665501978522</v>
      </c>
      <c r="C25" s="382">
        <v>5.4619999999999989</v>
      </c>
      <c r="D25" s="382">
        <v>5.4729999999999999</v>
      </c>
      <c r="E25" s="386">
        <v>5.4509999999999996</v>
      </c>
      <c r="F25" s="382">
        <v>5.4429999999999987</v>
      </c>
      <c r="G25" s="382">
        <v>5.4470000000000001</v>
      </c>
      <c r="H25" s="382">
        <v>5.4399999999999995</v>
      </c>
      <c r="I25" s="382">
        <v>5.4240000000000004</v>
      </c>
      <c r="J25" s="382">
        <v>5.4160000000000004</v>
      </c>
      <c r="K25" s="382">
        <v>5.4210000000000003</v>
      </c>
      <c r="L25" s="382">
        <v>5.42</v>
      </c>
      <c r="M25" s="382">
        <v>5.4000000000000012</v>
      </c>
      <c r="N25" s="382">
        <v>5.4119999999999999</v>
      </c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</row>
    <row r="26" spans="1:28" ht="15.95" customHeight="1" x14ac:dyDescent="0.15">
      <c r="A26" s="70" t="s">
        <v>39</v>
      </c>
      <c r="B26" s="960">
        <v>5.1403439479338981</v>
      </c>
      <c r="C26" s="382">
        <v>5.1485728904183876</v>
      </c>
      <c r="D26" s="382">
        <v>5.1536209636744701</v>
      </c>
      <c r="E26" s="382">
        <v>5.1499660587069629</v>
      </c>
      <c r="F26" s="382">
        <v>5.14592002713478</v>
      </c>
      <c r="G26" s="382">
        <v>5.1480389045781303</v>
      </c>
      <c r="H26" s="382">
        <v>5.1375270483859801</v>
      </c>
      <c r="I26" s="382">
        <v>5.1350087114241187</v>
      </c>
      <c r="J26" s="382">
        <v>5.1319425050830922</v>
      </c>
      <c r="K26" s="382">
        <v>5.13247123733212</v>
      </c>
      <c r="L26" s="382">
        <v>5.1321993872271232</v>
      </c>
      <c r="M26" s="382">
        <v>5.1298725497590629</v>
      </c>
      <c r="N26" s="382">
        <v>5.1348604977140715</v>
      </c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</row>
    <row r="27" spans="1:28" ht="15.95" customHeight="1" x14ac:dyDescent="0.15">
      <c r="A27" s="70" t="s">
        <v>97</v>
      </c>
      <c r="B27" s="960">
        <v>5.1379520133862213</v>
      </c>
      <c r="C27" s="382">
        <v>5.1539999999999999</v>
      </c>
      <c r="D27" s="382">
        <v>5.1609999999999996</v>
      </c>
      <c r="E27" s="382">
        <v>5.1470000000000002</v>
      </c>
      <c r="F27" s="382">
        <v>5.1399999999999988</v>
      </c>
      <c r="G27" s="382">
        <v>5.1429999999999998</v>
      </c>
      <c r="H27" s="382">
        <v>5.1330000000000009</v>
      </c>
      <c r="I27" s="382">
        <v>5.13</v>
      </c>
      <c r="J27" s="382">
        <v>5.128000000000001</v>
      </c>
      <c r="K27" s="382">
        <v>5.13</v>
      </c>
      <c r="L27" s="382">
        <v>5.1289999999999996</v>
      </c>
      <c r="M27" s="382">
        <v>5.1250000000000009</v>
      </c>
      <c r="N27" s="382">
        <v>5.1300000000000008</v>
      </c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</row>
    <row r="28" spans="1:28" ht="15.95" customHeight="1" x14ac:dyDescent="0.15">
      <c r="A28" s="70" t="s">
        <v>98</v>
      </c>
      <c r="B28" s="960">
        <v>5.1427886732967698</v>
      </c>
      <c r="C28" s="382">
        <v>5.1429999999999998</v>
      </c>
      <c r="D28" s="382">
        <v>5.1460000000000008</v>
      </c>
      <c r="E28" s="382">
        <v>5.1529999999999987</v>
      </c>
      <c r="F28" s="382">
        <v>5.152000000000001</v>
      </c>
      <c r="G28" s="382">
        <v>5.1529999999999987</v>
      </c>
      <c r="H28" s="382">
        <v>5.1420000000000003</v>
      </c>
      <c r="I28" s="382">
        <v>5.14</v>
      </c>
      <c r="J28" s="382">
        <v>5.1360000000000001</v>
      </c>
      <c r="K28" s="382">
        <v>5.1349999999999998</v>
      </c>
      <c r="L28" s="382">
        <v>5.1355000000000004</v>
      </c>
      <c r="M28" s="382">
        <v>5.1349999999999989</v>
      </c>
      <c r="N28" s="382">
        <v>5.14</v>
      </c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</row>
    <row r="29" spans="1:28" ht="15.95" customHeight="1" x14ac:dyDescent="0.15">
      <c r="A29" s="70" t="s">
        <v>42</v>
      </c>
      <c r="B29" s="960">
        <v>6.242650430194491</v>
      </c>
      <c r="C29" s="382">
        <v>6.22</v>
      </c>
      <c r="D29" s="382">
        <v>6.24</v>
      </c>
      <c r="E29" s="382">
        <v>6.25</v>
      </c>
      <c r="F29" s="382">
        <v>6.242</v>
      </c>
      <c r="G29" s="382">
        <v>6.2439999999999998</v>
      </c>
      <c r="H29" s="382">
        <v>6.2320000000000002</v>
      </c>
      <c r="I29" s="382">
        <v>6.25</v>
      </c>
      <c r="J29" s="382">
        <v>6.2429999999999994</v>
      </c>
      <c r="K29" s="382">
        <v>6.25</v>
      </c>
      <c r="L29" s="382">
        <v>6.2459999999999996</v>
      </c>
      <c r="M29" s="382">
        <v>6.2439999999999989</v>
      </c>
      <c r="N29" s="382">
        <v>6.25</v>
      </c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</row>
    <row r="30" spans="1:28" ht="15.95" customHeight="1" x14ac:dyDescent="0.15">
      <c r="A30" s="70" t="s">
        <v>43</v>
      </c>
      <c r="B30" s="960">
        <v>5.8390363595192252</v>
      </c>
      <c r="C30" s="382">
        <v>5.8719999999999999</v>
      </c>
      <c r="D30" s="382">
        <v>5.8739999999999988</v>
      </c>
      <c r="E30" s="382">
        <v>5.85</v>
      </c>
      <c r="F30" s="382">
        <v>5.8440000000000012</v>
      </c>
      <c r="G30" s="382">
        <v>5.8449999999999998</v>
      </c>
      <c r="H30" s="382">
        <v>5.8319999999999999</v>
      </c>
      <c r="I30" s="382">
        <v>5.83</v>
      </c>
      <c r="J30" s="382">
        <v>5.8230000000000013</v>
      </c>
      <c r="K30" s="382">
        <v>5.83</v>
      </c>
      <c r="L30" s="382">
        <v>5.8260000000000005</v>
      </c>
      <c r="M30" s="382">
        <v>5.823999999999999</v>
      </c>
      <c r="N30" s="382">
        <v>5.8299999999999992</v>
      </c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</row>
    <row r="31" spans="1:28" ht="15.95" customHeight="1" x14ac:dyDescent="0.15">
      <c r="A31" s="70" t="s">
        <v>44</v>
      </c>
      <c r="B31" s="960">
        <v>5.9534855737547643</v>
      </c>
      <c r="C31" s="382">
        <v>5.9340000000000011</v>
      </c>
      <c r="D31" s="382">
        <v>5.9500000000000011</v>
      </c>
      <c r="E31" s="382">
        <v>5.96</v>
      </c>
      <c r="F31" s="382">
        <v>5.95</v>
      </c>
      <c r="G31" s="382">
        <v>5.9530000000000003</v>
      </c>
      <c r="H31" s="382">
        <v>5.9409999999999998</v>
      </c>
      <c r="I31" s="382">
        <v>5.9500000000000011</v>
      </c>
      <c r="J31" s="382">
        <v>5.9600000000000009</v>
      </c>
      <c r="K31" s="382">
        <v>5.9619999999999989</v>
      </c>
      <c r="L31" s="382">
        <v>5.9609999999999994</v>
      </c>
      <c r="M31" s="382">
        <v>5.9589999999999987</v>
      </c>
      <c r="N31" s="382">
        <v>5.9619999999999997</v>
      </c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</row>
    <row r="32" spans="1:28" ht="15.95" customHeight="1" x14ac:dyDescent="0.15">
      <c r="A32" s="70" t="s">
        <v>45</v>
      </c>
      <c r="B32" s="960">
        <v>5.9114740231264511</v>
      </c>
      <c r="C32" s="382">
        <v>5.9000000000000012</v>
      </c>
      <c r="D32" s="382">
        <v>5.92</v>
      </c>
      <c r="E32" s="382">
        <v>5.9</v>
      </c>
      <c r="F32" s="382">
        <v>5.9139999999999997</v>
      </c>
      <c r="G32" s="382">
        <v>5.915</v>
      </c>
      <c r="H32" s="382">
        <v>5.9</v>
      </c>
      <c r="I32" s="382">
        <v>5.9120000000000008</v>
      </c>
      <c r="J32" s="382">
        <v>5.9200000000000008</v>
      </c>
      <c r="K32" s="382">
        <v>5.9230000000000009</v>
      </c>
      <c r="L32" s="382">
        <v>5.92</v>
      </c>
      <c r="M32" s="382">
        <v>5.9009999999999998</v>
      </c>
      <c r="N32" s="382">
        <v>5.9120000000000008</v>
      </c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</row>
    <row r="33" spans="1:28" ht="15.95" customHeight="1" x14ac:dyDescent="0.15">
      <c r="A33" s="70" t="s">
        <v>46</v>
      </c>
      <c r="B33" s="960">
        <v>5.7508591215997429</v>
      </c>
      <c r="C33" s="382">
        <v>5.7499999999999991</v>
      </c>
      <c r="D33" s="382">
        <v>5.7710000000000017</v>
      </c>
      <c r="E33" s="382">
        <v>5.7539999999999996</v>
      </c>
      <c r="F33" s="382">
        <v>5.7510000000000003</v>
      </c>
      <c r="G33" s="382">
        <v>5.7520000000000007</v>
      </c>
      <c r="H33" s="382">
        <v>5.7410000000000005</v>
      </c>
      <c r="I33" s="382">
        <v>5.75</v>
      </c>
      <c r="J33" s="382">
        <v>5.7469999999999999</v>
      </c>
      <c r="K33" s="382">
        <v>5.75</v>
      </c>
      <c r="L33" s="382">
        <v>5.7485000000000008</v>
      </c>
      <c r="M33" s="382">
        <v>5.7480000000000002</v>
      </c>
      <c r="N33" s="382">
        <v>5.75</v>
      </c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</row>
    <row r="34" spans="1:28" ht="15.95" customHeight="1" thickBot="1" x14ac:dyDescent="0.2">
      <c r="A34" s="118" t="s">
        <v>47</v>
      </c>
      <c r="B34" s="961">
        <v>5.7663216122070171</v>
      </c>
      <c r="C34" s="383">
        <v>5.7729999999999997</v>
      </c>
      <c r="D34" s="383">
        <v>5.7839999999999998</v>
      </c>
      <c r="E34" s="383">
        <v>5.7730000000000006</v>
      </c>
      <c r="F34" s="383">
        <v>5.7629999999999999</v>
      </c>
      <c r="G34" s="383">
        <v>5.7700000000000005</v>
      </c>
      <c r="H34" s="383">
        <v>5.7499999999999991</v>
      </c>
      <c r="I34" s="383">
        <v>5.7600000000000007</v>
      </c>
      <c r="J34" s="383">
        <v>5.7709999999999999</v>
      </c>
      <c r="K34" s="383">
        <v>5.7729999999999988</v>
      </c>
      <c r="L34" s="383">
        <v>5.7700000000000005</v>
      </c>
      <c r="M34" s="383">
        <v>5.7520000000000007</v>
      </c>
      <c r="N34" s="383">
        <v>5.7600000000000007</v>
      </c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</row>
    <row r="35" spans="1:28" ht="9" customHeight="1" x14ac:dyDescent="0.15">
      <c r="A35" s="468" t="s">
        <v>350</v>
      </c>
      <c r="B35" s="539"/>
      <c r="C35" s="540"/>
      <c r="D35" s="540"/>
      <c r="E35" s="387"/>
      <c r="F35" s="387"/>
      <c r="G35" s="387"/>
      <c r="H35" s="387"/>
      <c r="I35" s="387"/>
      <c r="J35" s="387"/>
      <c r="K35" s="387"/>
      <c r="L35" s="387"/>
      <c r="M35" s="387"/>
      <c r="N35" s="387"/>
    </row>
    <row r="36" spans="1:28" ht="9" customHeight="1" x14ac:dyDescent="0.15">
      <c r="A36" s="468" t="s">
        <v>321</v>
      </c>
      <c r="B36" s="540"/>
      <c r="C36" s="540"/>
      <c r="D36" s="540"/>
      <c r="E36" s="387"/>
      <c r="F36" s="387"/>
      <c r="G36" s="387"/>
      <c r="H36" s="387"/>
      <c r="I36" s="387"/>
      <c r="J36" s="387"/>
      <c r="K36" s="387"/>
      <c r="L36" s="387"/>
      <c r="M36" s="387"/>
      <c r="N36" s="387"/>
    </row>
    <row r="37" spans="1:28" ht="9" customHeight="1" x14ac:dyDescent="0.15">
      <c r="A37" s="470" t="s">
        <v>320</v>
      </c>
      <c r="B37" s="483"/>
      <c r="C37" s="483"/>
      <c r="D37" s="483"/>
      <c r="E37" s="179"/>
      <c r="F37" s="179"/>
      <c r="G37" s="179"/>
      <c r="H37" s="179"/>
      <c r="I37" s="179"/>
      <c r="J37" s="179"/>
      <c r="K37" s="179"/>
      <c r="L37" s="179"/>
      <c r="M37" s="179"/>
      <c r="N37" s="179"/>
    </row>
    <row r="38" spans="1:28" ht="13.35" customHeight="1" x14ac:dyDescent="0.15">
      <c r="A38" s="541"/>
      <c r="B38" s="483"/>
      <c r="C38" s="483"/>
      <c r="D38" s="483"/>
    </row>
    <row r="39" spans="1:28" ht="13.35" customHeight="1" x14ac:dyDescent="0.15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Hoja106">
    <tabColor theme="9" tint="0.59999389629810485"/>
  </sheetPr>
  <dimension ref="A1:AA39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" style="70" customWidth="1"/>
    <col min="2" max="2" width="9" style="70" customWidth="1"/>
    <col min="3" max="14" width="9.25" style="70" customWidth="1"/>
    <col min="15" max="16384" width="7" style="70"/>
  </cols>
  <sheetData>
    <row r="1" spans="1:27" ht="17.100000000000001" customHeight="1" x14ac:dyDescent="0.25">
      <c r="A1" s="389" t="s">
        <v>494</v>
      </c>
      <c r="B1" s="389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27" ht="13.35" customHeight="1" x14ac:dyDescent="0.15">
      <c r="A2" s="385" t="s">
        <v>310</v>
      </c>
      <c r="B2" s="232"/>
      <c r="C2" s="106"/>
      <c r="D2" s="106"/>
      <c r="E2" s="106"/>
      <c r="F2" s="106"/>
      <c r="G2" s="109"/>
      <c r="H2" s="108"/>
      <c r="I2" s="106"/>
      <c r="J2" s="106"/>
      <c r="K2" s="106"/>
      <c r="L2" s="106"/>
      <c r="M2" s="106"/>
      <c r="N2" s="106"/>
    </row>
    <row r="3" spans="1:27" ht="6" customHeight="1" thickBot="1" x14ac:dyDescent="0.2">
      <c r="A3" s="108"/>
      <c r="B3" s="106"/>
      <c r="C3" s="106"/>
      <c r="D3" s="106"/>
      <c r="E3" s="106"/>
      <c r="F3" s="106"/>
      <c r="G3" s="109"/>
      <c r="H3" s="108"/>
      <c r="I3" s="106"/>
      <c r="J3" s="106"/>
      <c r="K3" s="106"/>
      <c r="L3" s="106"/>
      <c r="M3" s="106"/>
      <c r="N3" s="106"/>
    </row>
    <row r="4" spans="1:27" ht="18" customHeight="1" x14ac:dyDescent="0.15">
      <c r="A4" s="768" t="s">
        <v>16</v>
      </c>
      <c r="B4" s="768" t="s">
        <v>52</v>
      </c>
      <c r="C4" s="768" t="s">
        <v>53</v>
      </c>
      <c r="D4" s="768" t="s">
        <v>54</v>
      </c>
      <c r="E4" s="768" t="s">
        <v>55</v>
      </c>
      <c r="F4" s="768" t="s">
        <v>56</v>
      </c>
      <c r="G4" s="768" t="s">
        <v>57</v>
      </c>
      <c r="H4" s="768" t="s">
        <v>58</v>
      </c>
      <c r="I4" s="768" t="s">
        <v>59</v>
      </c>
      <c r="J4" s="768" t="s">
        <v>60</v>
      </c>
      <c r="K4" s="768" t="s">
        <v>61</v>
      </c>
      <c r="L4" s="768" t="s">
        <v>62</v>
      </c>
      <c r="M4" s="768" t="s">
        <v>63</v>
      </c>
      <c r="N4" s="768" t="s">
        <v>64</v>
      </c>
    </row>
    <row r="5" spans="1:27" ht="18" customHeight="1" x14ac:dyDescent="0.15">
      <c r="A5" s="726" t="s">
        <v>100</v>
      </c>
      <c r="B5" s="959">
        <v>4.8108362060649332</v>
      </c>
      <c r="C5" s="728">
        <v>4.8091400192351204</v>
      </c>
      <c r="D5" s="728">
        <v>4.8347653889946489</v>
      </c>
      <c r="E5" s="728">
        <v>4.8073187810869706</v>
      </c>
      <c r="F5" s="728">
        <v>4.802635110139259</v>
      </c>
      <c r="G5" s="728">
        <v>4.8014883424276498</v>
      </c>
      <c r="H5" s="728">
        <v>4.8054180823240733</v>
      </c>
      <c r="I5" s="728">
        <v>4.807673143993715</v>
      </c>
      <c r="J5" s="728">
        <v>4.8133626612546339</v>
      </c>
      <c r="K5" s="728">
        <v>4.8165248629193158</v>
      </c>
      <c r="L5" s="728">
        <v>4.809954264477418</v>
      </c>
      <c r="M5" s="728">
        <v>4.8091431464137155</v>
      </c>
      <c r="N5" s="728">
        <v>4.8150343484806264</v>
      </c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</row>
    <row r="6" spans="1:27" ht="15.95" customHeight="1" x14ac:dyDescent="0.15">
      <c r="A6" s="70" t="s">
        <v>19</v>
      </c>
      <c r="B6" s="960">
        <v>4.5479237381960278</v>
      </c>
      <c r="C6" s="382">
        <v>4.551000000000001</v>
      </c>
      <c r="D6" s="382">
        <v>4.5599999999999996</v>
      </c>
      <c r="E6" s="382">
        <v>4.5529999999999999</v>
      </c>
      <c r="F6" s="382">
        <v>4.5599999999999987</v>
      </c>
      <c r="G6" s="382">
        <v>4.55</v>
      </c>
      <c r="H6" s="382">
        <v>4.5419999999999998</v>
      </c>
      <c r="I6" s="382">
        <v>4.5459999999999994</v>
      </c>
      <c r="J6" s="382">
        <v>4.5439999999999996</v>
      </c>
      <c r="K6" s="382">
        <v>4.5449999999999999</v>
      </c>
      <c r="L6" s="382">
        <v>4.54</v>
      </c>
      <c r="M6" s="382">
        <v>4.5419999999999998</v>
      </c>
      <c r="N6" s="382">
        <v>4.5410000000000004</v>
      </c>
      <c r="O6" s="106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</row>
    <row r="7" spans="1:27" ht="15.95" customHeight="1" x14ac:dyDescent="0.15">
      <c r="A7" s="70" t="s">
        <v>20</v>
      </c>
      <c r="B7" s="960">
        <v>4.8649688487215483</v>
      </c>
      <c r="C7" s="382">
        <v>4.8630000000000004</v>
      </c>
      <c r="D7" s="382">
        <v>4.87</v>
      </c>
      <c r="E7" s="382">
        <v>4.8620000000000001</v>
      </c>
      <c r="F7" s="382">
        <v>4.8600000000000003</v>
      </c>
      <c r="G7" s="382">
        <v>4.8719999999999999</v>
      </c>
      <c r="H7" s="382">
        <v>4.8620000000000001</v>
      </c>
      <c r="I7" s="382">
        <v>4.867</v>
      </c>
      <c r="J7" s="382">
        <v>4.8639999999999999</v>
      </c>
      <c r="K7" s="382">
        <v>4.8650000000000002</v>
      </c>
      <c r="L7" s="382">
        <v>4.8644999999999996</v>
      </c>
      <c r="M7" s="382">
        <v>4.8639999999999999</v>
      </c>
      <c r="N7" s="382">
        <v>4.8659999999999997</v>
      </c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</row>
    <row r="8" spans="1:27" ht="15.95" customHeight="1" x14ac:dyDescent="0.15">
      <c r="A8" s="70" t="s">
        <v>21</v>
      </c>
      <c r="B8" s="960">
        <v>4.7386933943232483</v>
      </c>
      <c r="C8" s="382">
        <v>4.7519999999999998</v>
      </c>
      <c r="D8" s="382">
        <v>4.7619999999999996</v>
      </c>
      <c r="E8" s="382">
        <v>4.75</v>
      </c>
      <c r="F8" s="382">
        <v>4.7519999999999989</v>
      </c>
      <c r="G8" s="382">
        <v>4.74</v>
      </c>
      <c r="H8" s="382">
        <v>4.7329999999999997</v>
      </c>
      <c r="I8" s="382">
        <v>4.7320000000000002</v>
      </c>
      <c r="J8" s="382">
        <v>4.7300000000000004</v>
      </c>
      <c r="K8" s="382">
        <v>4.7309999999999999</v>
      </c>
      <c r="L8" s="382">
        <v>4.7300000000000004</v>
      </c>
      <c r="M8" s="382">
        <v>4.7305000000000001</v>
      </c>
      <c r="N8" s="382">
        <v>4.7340000000000009</v>
      </c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</row>
    <row r="9" spans="1:27" ht="15.95" customHeight="1" x14ac:dyDescent="0.15">
      <c r="A9" s="70" t="s">
        <v>22</v>
      </c>
      <c r="B9" s="960">
        <v>5.6237700975586193</v>
      </c>
      <c r="C9" s="382">
        <v>5.620000000000001</v>
      </c>
      <c r="D9" s="382">
        <v>5.6400000000000006</v>
      </c>
      <c r="E9" s="382">
        <v>5.6310000000000002</v>
      </c>
      <c r="F9" s="382">
        <v>5.6400000000000006</v>
      </c>
      <c r="G9" s="382">
        <v>5.6219999999999999</v>
      </c>
      <c r="H9" s="382">
        <v>5.61</v>
      </c>
      <c r="I9" s="382">
        <v>5.6129999999999995</v>
      </c>
      <c r="J9" s="382">
        <v>5.62</v>
      </c>
      <c r="K9" s="382">
        <v>5.617</v>
      </c>
      <c r="L9" s="382">
        <v>5.6189999999999998</v>
      </c>
      <c r="M9" s="382">
        <v>5.6219999999999999</v>
      </c>
      <c r="N9" s="382">
        <v>5.6310000000000002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</row>
    <row r="10" spans="1:27" ht="15.95" customHeight="1" x14ac:dyDescent="0.15">
      <c r="A10" s="70" t="s">
        <v>23</v>
      </c>
      <c r="B10" s="960">
        <v>4.3640434162275685</v>
      </c>
      <c r="C10" s="382">
        <v>4.3639755908975273</v>
      </c>
      <c r="D10" s="382">
        <v>4.3700447991818088</v>
      </c>
      <c r="E10" s="382">
        <v>4.3635899307270334</v>
      </c>
      <c r="F10" s="382">
        <v>4.377242879646186</v>
      </c>
      <c r="G10" s="382">
        <v>4.3842385690525516</v>
      </c>
      <c r="H10" s="382">
        <v>4.3731070594163723</v>
      </c>
      <c r="I10" s="382">
        <v>4.376712743944462</v>
      </c>
      <c r="J10" s="382">
        <v>4.3499612626935136</v>
      </c>
      <c r="K10" s="382">
        <v>4.3534612305193034</v>
      </c>
      <c r="L10" s="382">
        <v>4.3493976166141799</v>
      </c>
      <c r="M10" s="382">
        <v>4.3489366555803937</v>
      </c>
      <c r="N10" s="382">
        <v>4.354535937645851</v>
      </c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</row>
    <row r="11" spans="1:27" ht="15.95" customHeight="1" x14ac:dyDescent="0.15">
      <c r="A11" s="70" t="s">
        <v>94</v>
      </c>
      <c r="B11" s="960">
        <v>4.3100155220062701</v>
      </c>
      <c r="C11" s="382">
        <v>4.32</v>
      </c>
      <c r="D11" s="382">
        <v>4.322000000000001</v>
      </c>
      <c r="E11" s="382">
        <v>4.33</v>
      </c>
      <c r="F11" s="382">
        <v>4.3199999999999994</v>
      </c>
      <c r="G11" s="382">
        <v>4.3109999999999991</v>
      </c>
      <c r="H11" s="382">
        <v>4.3019999999999987</v>
      </c>
      <c r="I11" s="382">
        <v>4.3029999999999999</v>
      </c>
      <c r="J11" s="382">
        <v>4.3025000000000002</v>
      </c>
      <c r="K11" s="382">
        <v>4.3029999999999999</v>
      </c>
      <c r="L11" s="382">
        <v>4.3019999999999987</v>
      </c>
      <c r="M11" s="382">
        <v>4.3024999999999993</v>
      </c>
      <c r="N11" s="382">
        <v>4.3029999999999999</v>
      </c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</row>
    <row r="12" spans="1:27" ht="15.95" customHeight="1" x14ac:dyDescent="0.15">
      <c r="A12" s="70" t="s">
        <v>95</v>
      </c>
      <c r="B12" s="960">
        <v>4.052973295847667</v>
      </c>
      <c r="C12" s="382">
        <v>4.0810000000000013</v>
      </c>
      <c r="D12" s="382">
        <v>4.0839999999999996</v>
      </c>
      <c r="E12" s="382">
        <v>4.0719999999999992</v>
      </c>
      <c r="F12" s="382">
        <v>4.0629999999999997</v>
      </c>
      <c r="G12" s="382">
        <v>4.05</v>
      </c>
      <c r="H12" s="382">
        <v>4.0420000000000007</v>
      </c>
      <c r="I12" s="382">
        <v>4.043000000000001</v>
      </c>
      <c r="J12" s="382">
        <v>4.0410000000000004</v>
      </c>
      <c r="K12" s="382">
        <v>4.0419999999999989</v>
      </c>
      <c r="L12" s="382">
        <v>4.0415000000000001</v>
      </c>
      <c r="M12" s="382">
        <v>4.0411999999999999</v>
      </c>
      <c r="N12" s="382">
        <v>4.0419999999999989</v>
      </c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</row>
    <row r="13" spans="1:27" ht="15.95" customHeight="1" x14ac:dyDescent="0.15">
      <c r="A13" s="70" t="s">
        <v>124</v>
      </c>
      <c r="B13" s="960">
        <v>4.503490673697832</v>
      </c>
      <c r="C13" s="382">
        <v>4.4999999999999991</v>
      </c>
      <c r="D13" s="382">
        <v>4.51</v>
      </c>
      <c r="E13" s="382">
        <v>4.5</v>
      </c>
      <c r="F13" s="382">
        <v>4.5010000000000003</v>
      </c>
      <c r="G13" s="382">
        <v>4.5</v>
      </c>
      <c r="H13" s="382">
        <v>4.5009999999999994</v>
      </c>
      <c r="I13" s="382">
        <v>4.5030000000000001</v>
      </c>
      <c r="J13" s="382">
        <v>4.5020000000000007</v>
      </c>
      <c r="K13" s="382">
        <v>4.5040000000000004</v>
      </c>
      <c r="L13" s="382">
        <v>4.5049999999999999</v>
      </c>
      <c r="M13" s="382">
        <v>4.5070000000000006</v>
      </c>
      <c r="N13" s="382">
        <v>4.5119999999999987</v>
      </c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</row>
    <row r="14" spans="1:27" ht="15.95" customHeight="1" x14ac:dyDescent="0.15">
      <c r="A14" s="70" t="s">
        <v>27</v>
      </c>
      <c r="B14" s="960">
        <v>4.5154914653843026</v>
      </c>
      <c r="C14" s="382">
        <v>4.5199999999999987</v>
      </c>
      <c r="D14" s="382">
        <v>4.5309999999999997</v>
      </c>
      <c r="E14" s="382">
        <v>4.5199999999999987</v>
      </c>
      <c r="F14" s="382">
        <v>4.516</v>
      </c>
      <c r="G14" s="382">
        <v>4.5129999999999999</v>
      </c>
      <c r="H14" s="382">
        <v>4.51</v>
      </c>
      <c r="I14" s="382">
        <v>4.5114999999999998</v>
      </c>
      <c r="J14" s="382">
        <v>4.5119999999999996</v>
      </c>
      <c r="K14" s="382">
        <v>4.5099999999999989</v>
      </c>
      <c r="L14" s="382">
        <v>4.5119999999999996</v>
      </c>
      <c r="M14" s="382">
        <v>4.5140000000000011</v>
      </c>
      <c r="N14" s="382">
        <v>4.5159999999999991</v>
      </c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</row>
    <row r="15" spans="1:27" ht="15.95" customHeight="1" x14ac:dyDescent="0.15">
      <c r="A15" s="70" t="s">
        <v>28</v>
      </c>
      <c r="B15" s="960">
        <v>4.4183496165066183</v>
      </c>
      <c r="C15" s="382">
        <v>4.423</v>
      </c>
      <c r="D15" s="382">
        <v>4.4320000000000013</v>
      </c>
      <c r="E15" s="382">
        <v>4.4329999999999989</v>
      </c>
      <c r="F15" s="382">
        <v>4.42</v>
      </c>
      <c r="G15" s="382">
        <v>4.4219999999999997</v>
      </c>
      <c r="H15" s="382">
        <v>4.4130000000000003</v>
      </c>
      <c r="I15" s="382">
        <v>4.4129999999999994</v>
      </c>
      <c r="J15" s="382">
        <v>4.4139999999999997</v>
      </c>
      <c r="K15" s="382">
        <v>4.4119999999999999</v>
      </c>
      <c r="L15" s="382">
        <v>4.4129999999999994</v>
      </c>
      <c r="M15" s="382">
        <v>4.4140000000000006</v>
      </c>
      <c r="N15" s="382">
        <v>4.4160000000000004</v>
      </c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</row>
    <row r="16" spans="1:27" ht="15.95" customHeight="1" x14ac:dyDescent="0.15">
      <c r="A16" s="70" t="s">
        <v>29</v>
      </c>
      <c r="B16" s="960">
        <v>5.6537996854810073</v>
      </c>
      <c r="C16" s="382">
        <v>5.620000000000001</v>
      </c>
      <c r="D16" s="382">
        <v>5.6310000000000002</v>
      </c>
      <c r="E16" s="382">
        <v>5.64</v>
      </c>
      <c r="F16" s="382">
        <v>5.65</v>
      </c>
      <c r="G16" s="382">
        <v>5.6630000000000011</v>
      </c>
      <c r="H16" s="382">
        <v>5.6499999999999995</v>
      </c>
      <c r="I16" s="382">
        <v>5.6609999999999996</v>
      </c>
      <c r="J16" s="382">
        <v>5.6700000000000008</v>
      </c>
      <c r="K16" s="382">
        <v>5.6660000000000013</v>
      </c>
      <c r="L16" s="382">
        <v>5.66</v>
      </c>
      <c r="M16" s="382">
        <v>5.6630000000000003</v>
      </c>
      <c r="N16" s="382">
        <v>5.6639999999999997</v>
      </c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</row>
    <row r="17" spans="1:27" ht="15.95" customHeight="1" x14ac:dyDescent="0.15">
      <c r="A17" s="70" t="s">
        <v>30</v>
      </c>
      <c r="B17" s="960">
        <v>5.2051810347070235</v>
      </c>
      <c r="C17" s="382">
        <v>5.2110000000000012</v>
      </c>
      <c r="D17" s="382">
        <v>5.2229999999999999</v>
      </c>
      <c r="E17" s="382">
        <v>5.2140000000000013</v>
      </c>
      <c r="F17" s="382">
        <v>5.2110000000000012</v>
      </c>
      <c r="G17" s="382">
        <v>5.2</v>
      </c>
      <c r="H17" s="382">
        <v>5.1920000000000002</v>
      </c>
      <c r="I17" s="382">
        <v>5.1940000000000008</v>
      </c>
      <c r="J17" s="382">
        <v>5.2</v>
      </c>
      <c r="K17" s="382">
        <v>5.1969999999999992</v>
      </c>
      <c r="L17" s="382">
        <v>5.1982999999999997</v>
      </c>
      <c r="M17" s="382">
        <v>5.1987999999999994</v>
      </c>
      <c r="N17" s="382">
        <v>5.22</v>
      </c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</row>
    <row r="18" spans="1:27" ht="15.95" customHeight="1" x14ac:dyDescent="0.15">
      <c r="A18" s="70" t="s">
        <v>31</v>
      </c>
      <c r="B18" s="960">
        <v>4.8675026736921865</v>
      </c>
      <c r="C18" s="382">
        <v>4.8800000000000008</v>
      </c>
      <c r="D18" s="382">
        <v>4.8840000000000003</v>
      </c>
      <c r="E18" s="382">
        <v>4.8730000000000002</v>
      </c>
      <c r="F18" s="382">
        <v>4.87</v>
      </c>
      <c r="G18" s="382">
        <v>4.8719999999999999</v>
      </c>
      <c r="H18" s="382">
        <v>4.8599999999999994</v>
      </c>
      <c r="I18" s="382">
        <v>4.862000000000001</v>
      </c>
      <c r="J18" s="382">
        <v>4.8610000000000015</v>
      </c>
      <c r="K18" s="382">
        <v>4.8600000000000003</v>
      </c>
      <c r="L18" s="382">
        <v>4.8630000000000013</v>
      </c>
      <c r="M18" s="382">
        <v>4.8650000000000002</v>
      </c>
      <c r="N18" s="382">
        <v>4.8659999999999997</v>
      </c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</row>
    <row r="19" spans="1:27" ht="15.95" customHeight="1" x14ac:dyDescent="0.15">
      <c r="A19" s="70" t="s">
        <v>32</v>
      </c>
      <c r="B19" s="960">
        <v>4.0128792576113339</v>
      </c>
      <c r="C19" s="382">
        <v>3.9999999999999996</v>
      </c>
      <c r="D19" s="382">
        <v>4.0220000000000002</v>
      </c>
      <c r="E19" s="382">
        <v>4.0109999999999992</v>
      </c>
      <c r="F19" s="382">
        <v>4.0199999999999987</v>
      </c>
      <c r="G19" s="382">
        <v>4.0199999999999996</v>
      </c>
      <c r="H19" s="382">
        <v>4.0110000000000001</v>
      </c>
      <c r="I19" s="382">
        <v>4.0129999999999999</v>
      </c>
      <c r="J19" s="382">
        <v>4.0120000000000005</v>
      </c>
      <c r="K19" s="382">
        <v>4.0099999999999989</v>
      </c>
      <c r="L19" s="382">
        <v>4.0119999999999996</v>
      </c>
      <c r="M19" s="382">
        <v>4.01</v>
      </c>
      <c r="N19" s="382">
        <v>4.0119999999999996</v>
      </c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</row>
    <row r="20" spans="1:27" ht="15.95" customHeight="1" x14ac:dyDescent="0.15">
      <c r="A20" s="70" t="s">
        <v>33</v>
      </c>
      <c r="B20" s="960">
        <v>4.7150914093396725</v>
      </c>
      <c r="C20" s="382">
        <v>4.7119999999999997</v>
      </c>
      <c r="D20" s="382">
        <v>4.72</v>
      </c>
      <c r="E20" s="382">
        <v>4.7130000000000001</v>
      </c>
      <c r="F20" s="382">
        <v>4.7230000000000008</v>
      </c>
      <c r="G20" s="382">
        <v>4.72</v>
      </c>
      <c r="H20" s="382">
        <v>4.7120000000000006</v>
      </c>
      <c r="I20" s="382">
        <v>4.7129999999999992</v>
      </c>
      <c r="J20" s="382">
        <v>4.7140000000000004</v>
      </c>
      <c r="K20" s="382">
        <v>4.7120000000000006</v>
      </c>
      <c r="L20" s="382">
        <v>4.7140000000000004</v>
      </c>
      <c r="M20" s="382">
        <v>4.7130000000000001</v>
      </c>
      <c r="N20" s="382">
        <v>4.714999999999999</v>
      </c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</row>
    <row r="21" spans="1:27" ht="15.95" customHeight="1" x14ac:dyDescent="0.15">
      <c r="A21" s="70" t="s">
        <v>34</v>
      </c>
      <c r="B21" s="960">
        <v>4.1143147677656238</v>
      </c>
      <c r="C21" s="382">
        <v>4.1319999999999988</v>
      </c>
      <c r="D21" s="382">
        <v>4.1420000000000003</v>
      </c>
      <c r="E21" s="382">
        <v>4.1319999999999988</v>
      </c>
      <c r="F21" s="382">
        <v>4.1239999999999997</v>
      </c>
      <c r="G21" s="382">
        <v>4.121999999999999</v>
      </c>
      <c r="H21" s="382">
        <v>4.1030000000000006</v>
      </c>
      <c r="I21" s="382">
        <v>4.1100000000000003</v>
      </c>
      <c r="J21" s="382">
        <v>4.1000000000000005</v>
      </c>
      <c r="K21" s="382">
        <v>4.1050000000000004</v>
      </c>
      <c r="L21" s="382">
        <v>4.1029999999999998</v>
      </c>
      <c r="M21" s="382">
        <v>4.1040000000000001</v>
      </c>
      <c r="N21" s="382">
        <v>4.1024000000000003</v>
      </c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</row>
    <row r="22" spans="1:27" ht="15.95" customHeight="1" x14ac:dyDescent="0.15">
      <c r="A22" s="70" t="s">
        <v>35</v>
      </c>
      <c r="B22" s="960">
        <v>4.7555874908888427</v>
      </c>
      <c r="C22" s="382">
        <v>4.74</v>
      </c>
      <c r="D22" s="382">
        <v>4.75</v>
      </c>
      <c r="E22" s="382">
        <v>4.7629999999999999</v>
      </c>
      <c r="F22" s="382">
        <v>4.7599999999999989</v>
      </c>
      <c r="G22" s="382">
        <v>4.7610000000000001</v>
      </c>
      <c r="H22" s="382">
        <v>4.7529999999999992</v>
      </c>
      <c r="I22" s="382">
        <v>4.7539999999999996</v>
      </c>
      <c r="J22" s="382">
        <v>4.7599999999999989</v>
      </c>
      <c r="K22" s="382">
        <v>4.7569999999999997</v>
      </c>
      <c r="L22" s="382">
        <v>4.7582000000000004</v>
      </c>
      <c r="M22" s="382">
        <v>4.7709999999999999</v>
      </c>
      <c r="N22" s="382">
        <v>4.742</v>
      </c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</row>
    <row r="23" spans="1:27" ht="15.95" customHeight="1" x14ac:dyDescent="0.15">
      <c r="A23" s="70" t="s">
        <v>36</v>
      </c>
      <c r="B23" s="960">
        <v>4.2060665552402883</v>
      </c>
      <c r="C23" s="382">
        <v>4.2</v>
      </c>
      <c r="D23" s="382">
        <v>4.2200000000000006</v>
      </c>
      <c r="E23" s="382">
        <v>4.2130000000000001</v>
      </c>
      <c r="F23" s="382">
        <v>4.2</v>
      </c>
      <c r="G23" s="382">
        <v>4.21</v>
      </c>
      <c r="H23" s="382">
        <v>4.2030000000000012</v>
      </c>
      <c r="I23" s="382">
        <v>4.2050000000000001</v>
      </c>
      <c r="J23" s="382">
        <v>4.2039999999999997</v>
      </c>
      <c r="K23" s="382">
        <v>4.2050000000000001</v>
      </c>
      <c r="L23" s="382">
        <v>4.2039999999999997</v>
      </c>
      <c r="M23" s="382">
        <v>4.2044999999999986</v>
      </c>
      <c r="N23" s="382">
        <v>4.2060000000000013</v>
      </c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</row>
    <row r="24" spans="1:27" ht="15.95" customHeight="1" x14ac:dyDescent="0.15">
      <c r="A24" s="70" t="s">
        <v>37</v>
      </c>
      <c r="B24" s="960">
        <v>4.5251713610619317</v>
      </c>
      <c r="C24" s="382">
        <v>4.5220000000000002</v>
      </c>
      <c r="D24" s="382">
        <v>4.53</v>
      </c>
      <c r="E24" s="382">
        <v>4.524</v>
      </c>
      <c r="F24" s="382">
        <v>4.5199999999999987</v>
      </c>
      <c r="G24" s="382">
        <v>4.53</v>
      </c>
      <c r="H24" s="382">
        <v>4.524</v>
      </c>
      <c r="I24" s="382">
        <v>4.5270000000000001</v>
      </c>
      <c r="J24" s="382">
        <v>4.5254999999999992</v>
      </c>
      <c r="K24" s="382">
        <v>4.5259999999999998</v>
      </c>
      <c r="L24" s="382">
        <v>4.5229999999999997</v>
      </c>
      <c r="M24" s="382">
        <v>4.524</v>
      </c>
      <c r="N24" s="382">
        <v>4.5259999999999998</v>
      </c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</row>
    <row r="25" spans="1:27" ht="15.95" customHeight="1" x14ac:dyDescent="0.15">
      <c r="A25" s="70" t="s">
        <v>38</v>
      </c>
      <c r="B25" s="960">
        <v>4.0872172613381315</v>
      </c>
      <c r="C25" s="382">
        <v>4.0999999999999996</v>
      </c>
      <c r="D25" s="382">
        <v>4.1119999999999992</v>
      </c>
      <c r="E25" s="386">
        <v>4.1020000000000003</v>
      </c>
      <c r="F25" s="382">
        <v>4.0940000000000012</v>
      </c>
      <c r="G25" s="382">
        <v>4.09</v>
      </c>
      <c r="H25" s="382">
        <v>4.081999999999999</v>
      </c>
      <c r="I25" s="382">
        <v>4.0810000000000013</v>
      </c>
      <c r="J25" s="382">
        <v>4.081500000000001</v>
      </c>
      <c r="K25" s="382">
        <v>4.0810000000000004</v>
      </c>
      <c r="L25" s="382">
        <v>4.080000000000001</v>
      </c>
      <c r="M25" s="382">
        <v>4.0710000000000006</v>
      </c>
      <c r="N25" s="382">
        <v>4.0759999999999996</v>
      </c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</row>
    <row r="26" spans="1:27" ht="15.95" customHeight="1" x14ac:dyDescent="0.15">
      <c r="A26" s="70" t="s">
        <v>39</v>
      </c>
      <c r="B26" s="960">
        <v>3.5567646120633238</v>
      </c>
      <c r="C26" s="382">
        <v>3.5653523021487405</v>
      </c>
      <c r="D26" s="382">
        <v>3.5698563079888213</v>
      </c>
      <c r="E26" s="382">
        <v>3.5617358902660095</v>
      </c>
      <c r="F26" s="382">
        <v>3.5634398195441799</v>
      </c>
      <c r="G26" s="382">
        <v>3.5646884852462613</v>
      </c>
      <c r="H26" s="382">
        <v>3.5546582276425838</v>
      </c>
      <c r="I26" s="382">
        <v>3.5470769123773822</v>
      </c>
      <c r="J26" s="382">
        <v>3.5553855842952844</v>
      </c>
      <c r="K26" s="382">
        <v>3.5481543935574544</v>
      </c>
      <c r="L26" s="382">
        <v>3.5496317815996501</v>
      </c>
      <c r="M26" s="382">
        <v>3.5488775749911023</v>
      </c>
      <c r="N26" s="382">
        <v>3.5454675135788061</v>
      </c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</row>
    <row r="27" spans="1:27" ht="15.95" customHeight="1" x14ac:dyDescent="0.15">
      <c r="A27" s="70" t="s">
        <v>97</v>
      </c>
      <c r="B27" s="960">
        <v>3.6279443353345044</v>
      </c>
      <c r="C27" s="382">
        <v>3.6339999999999999</v>
      </c>
      <c r="D27" s="382">
        <v>3.641</v>
      </c>
      <c r="E27" s="382">
        <v>3.6339999999999999</v>
      </c>
      <c r="F27" s="382">
        <v>3.64</v>
      </c>
      <c r="G27" s="382">
        <v>3.63</v>
      </c>
      <c r="H27" s="382">
        <v>3.6240000000000006</v>
      </c>
      <c r="I27" s="382">
        <v>3.6229999999999998</v>
      </c>
      <c r="J27" s="382">
        <v>3.6230000000000007</v>
      </c>
      <c r="K27" s="382">
        <v>3.6200000000000006</v>
      </c>
      <c r="L27" s="382">
        <v>3.6219999999999999</v>
      </c>
      <c r="M27" s="382">
        <v>3.6209999999999996</v>
      </c>
      <c r="N27" s="382">
        <v>3.6199999999999997</v>
      </c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</row>
    <row r="28" spans="1:27" ht="15.95" customHeight="1" x14ac:dyDescent="0.15">
      <c r="A28" s="70" t="s">
        <v>98</v>
      </c>
      <c r="B28" s="960">
        <v>3.5229164545445997</v>
      </c>
      <c r="C28" s="382">
        <v>3.5320000000000009</v>
      </c>
      <c r="D28" s="382">
        <v>3.54</v>
      </c>
      <c r="E28" s="382">
        <v>3.5320000000000009</v>
      </c>
      <c r="F28" s="382">
        <v>3.5299999999999994</v>
      </c>
      <c r="G28" s="382">
        <v>3.5309999999999997</v>
      </c>
      <c r="H28" s="382">
        <v>3.5219999999999994</v>
      </c>
      <c r="I28" s="382">
        <v>3.5109999999999992</v>
      </c>
      <c r="J28" s="382">
        <v>3.5199999999999996</v>
      </c>
      <c r="K28" s="382">
        <v>3.5110000000000001</v>
      </c>
      <c r="L28" s="382">
        <v>3.5130000000000003</v>
      </c>
      <c r="M28" s="382">
        <v>3.512</v>
      </c>
      <c r="N28" s="382">
        <v>3.51</v>
      </c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</row>
    <row r="29" spans="1:27" ht="15.95" customHeight="1" x14ac:dyDescent="0.15">
      <c r="A29" s="70" t="s">
        <v>42</v>
      </c>
      <c r="B29" s="960">
        <v>4.9355166547767659</v>
      </c>
      <c r="C29" s="382">
        <v>4.9340000000000011</v>
      </c>
      <c r="D29" s="382">
        <v>4.9409999999999998</v>
      </c>
      <c r="E29" s="382">
        <v>4.9329999999999998</v>
      </c>
      <c r="F29" s="382">
        <v>4.9400000000000004</v>
      </c>
      <c r="G29" s="382">
        <v>4.9409999999999989</v>
      </c>
      <c r="H29" s="382">
        <v>4.931</v>
      </c>
      <c r="I29" s="382">
        <v>4.9340000000000002</v>
      </c>
      <c r="J29" s="382">
        <v>4.9329999999999998</v>
      </c>
      <c r="K29" s="382">
        <v>4.9340000000000011</v>
      </c>
      <c r="L29" s="382">
        <v>4.9350000000000005</v>
      </c>
      <c r="M29" s="382">
        <v>4.9359999999999999</v>
      </c>
      <c r="N29" s="382">
        <v>4.9341999999999997</v>
      </c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</row>
    <row r="30" spans="1:27" ht="15.95" customHeight="1" x14ac:dyDescent="0.15">
      <c r="A30" s="70" t="s">
        <v>43</v>
      </c>
      <c r="B30" s="960">
        <v>0</v>
      </c>
      <c r="C30" s="382">
        <v>0</v>
      </c>
      <c r="D30" s="382">
        <v>0</v>
      </c>
      <c r="E30" s="382">
        <v>0</v>
      </c>
      <c r="F30" s="382">
        <v>0</v>
      </c>
      <c r="G30" s="382">
        <v>0</v>
      </c>
      <c r="H30" s="382">
        <v>0</v>
      </c>
      <c r="I30" s="382">
        <v>0</v>
      </c>
      <c r="J30" s="382">
        <v>0</v>
      </c>
      <c r="K30" s="382">
        <v>0</v>
      </c>
      <c r="L30" s="382">
        <v>0</v>
      </c>
      <c r="M30" s="382">
        <v>0</v>
      </c>
      <c r="N30" s="382">
        <v>0</v>
      </c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</row>
    <row r="31" spans="1:27" ht="15.95" customHeight="1" x14ac:dyDescent="0.15">
      <c r="A31" s="70" t="s">
        <v>44</v>
      </c>
      <c r="B31" s="960">
        <v>0</v>
      </c>
      <c r="C31" s="382">
        <v>0</v>
      </c>
      <c r="D31" s="382">
        <v>0</v>
      </c>
      <c r="E31" s="382">
        <v>0</v>
      </c>
      <c r="F31" s="382">
        <v>0</v>
      </c>
      <c r="G31" s="382">
        <v>0</v>
      </c>
      <c r="H31" s="382">
        <v>0</v>
      </c>
      <c r="I31" s="382">
        <v>0</v>
      </c>
      <c r="J31" s="382">
        <v>0</v>
      </c>
      <c r="K31" s="382">
        <v>0</v>
      </c>
      <c r="L31" s="382">
        <v>0</v>
      </c>
      <c r="M31" s="382">
        <v>0</v>
      </c>
      <c r="N31" s="382">
        <v>0</v>
      </c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</row>
    <row r="32" spans="1:27" ht="15.95" customHeight="1" x14ac:dyDescent="0.15">
      <c r="A32" s="70" t="s">
        <v>45</v>
      </c>
      <c r="B32" s="960">
        <v>4.7945656082631976</v>
      </c>
      <c r="C32" s="382">
        <v>4.8099999999999987</v>
      </c>
      <c r="D32" s="382">
        <v>4.8140000000000001</v>
      </c>
      <c r="E32" s="382">
        <v>4.8020000000000005</v>
      </c>
      <c r="F32" s="382">
        <v>4.8</v>
      </c>
      <c r="G32" s="382">
        <v>4.79</v>
      </c>
      <c r="H32" s="382">
        <v>4.7919999999999998</v>
      </c>
      <c r="I32" s="382">
        <v>4.7910000000000013</v>
      </c>
      <c r="J32" s="382">
        <v>4.7915000000000001</v>
      </c>
      <c r="K32" s="382">
        <v>4.7900000000000009</v>
      </c>
      <c r="L32" s="382">
        <v>4.7919999999999998</v>
      </c>
      <c r="M32" s="382">
        <v>4.7910000000000004</v>
      </c>
      <c r="N32" s="382">
        <v>4.7809999999999997</v>
      </c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</row>
    <row r="33" spans="1:27" ht="15.95" customHeight="1" x14ac:dyDescent="0.15">
      <c r="A33" s="70" t="s">
        <v>46</v>
      </c>
      <c r="B33" s="960">
        <v>0</v>
      </c>
      <c r="C33" s="382">
        <v>0</v>
      </c>
      <c r="D33" s="382">
        <v>0</v>
      </c>
      <c r="E33" s="382">
        <v>0</v>
      </c>
      <c r="F33" s="382">
        <v>0</v>
      </c>
      <c r="G33" s="382">
        <v>0</v>
      </c>
      <c r="H33" s="382">
        <v>0</v>
      </c>
      <c r="I33" s="382">
        <v>0</v>
      </c>
      <c r="J33" s="382">
        <v>0</v>
      </c>
      <c r="K33" s="382">
        <v>0</v>
      </c>
      <c r="L33" s="382">
        <v>0</v>
      </c>
      <c r="M33" s="382">
        <v>0</v>
      </c>
      <c r="N33" s="382">
        <v>0</v>
      </c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</row>
    <row r="34" spans="1:27" ht="15.95" customHeight="1" thickBot="1" x14ac:dyDescent="0.2">
      <c r="A34" s="118" t="s">
        <v>47</v>
      </c>
      <c r="B34" s="961">
        <v>0</v>
      </c>
      <c r="C34" s="383">
        <v>0</v>
      </c>
      <c r="D34" s="383">
        <v>0</v>
      </c>
      <c r="E34" s="383">
        <v>0</v>
      </c>
      <c r="F34" s="383">
        <v>0</v>
      </c>
      <c r="G34" s="383">
        <v>0</v>
      </c>
      <c r="H34" s="383">
        <v>0</v>
      </c>
      <c r="I34" s="383">
        <v>0</v>
      </c>
      <c r="J34" s="383">
        <v>0</v>
      </c>
      <c r="K34" s="383">
        <v>0</v>
      </c>
      <c r="L34" s="383">
        <v>0</v>
      </c>
      <c r="M34" s="383">
        <v>0</v>
      </c>
      <c r="N34" s="383">
        <v>0</v>
      </c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</row>
    <row r="35" spans="1:27" ht="9" customHeight="1" x14ac:dyDescent="0.15">
      <c r="A35" s="468" t="s">
        <v>350</v>
      </c>
      <c r="B35" s="539"/>
      <c r="C35" s="540"/>
      <c r="D35" s="540"/>
      <c r="E35" s="387"/>
      <c r="F35" s="387"/>
      <c r="G35" s="387"/>
      <c r="H35" s="387"/>
      <c r="I35" s="387"/>
      <c r="J35" s="387"/>
      <c r="K35" s="387"/>
      <c r="L35" s="387"/>
      <c r="M35" s="387"/>
      <c r="N35" s="387"/>
    </row>
    <row r="36" spans="1:27" ht="9" customHeight="1" x14ac:dyDescent="0.15">
      <c r="A36" s="468" t="s">
        <v>321</v>
      </c>
      <c r="B36" s="540"/>
      <c r="C36" s="540"/>
      <c r="D36" s="540"/>
      <c r="E36" s="387"/>
      <c r="F36" s="387"/>
      <c r="G36" s="387"/>
      <c r="H36" s="387"/>
      <c r="I36" s="387"/>
      <c r="J36" s="387"/>
      <c r="K36" s="387"/>
      <c r="L36" s="387"/>
      <c r="M36" s="387"/>
      <c r="N36" s="387"/>
    </row>
    <row r="37" spans="1:27" ht="9" customHeight="1" x14ac:dyDescent="0.15">
      <c r="A37" s="470" t="s">
        <v>320</v>
      </c>
      <c r="B37" s="483"/>
      <c r="C37" s="483"/>
      <c r="D37" s="483"/>
      <c r="E37" s="179"/>
      <c r="F37" s="179"/>
      <c r="G37" s="179"/>
      <c r="H37" s="179"/>
      <c r="I37" s="179"/>
      <c r="J37" s="179"/>
      <c r="K37" s="179"/>
      <c r="L37" s="179"/>
      <c r="M37" s="179"/>
      <c r="N37" s="179"/>
    </row>
    <row r="38" spans="1:27" ht="13.35" customHeight="1" x14ac:dyDescent="0.15">
      <c r="A38" s="541"/>
      <c r="B38" s="483"/>
      <c r="C38" s="483"/>
      <c r="D38" s="483"/>
    </row>
    <row r="39" spans="1:27" ht="13.35" customHeight="1" x14ac:dyDescent="0.15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Hoja107">
    <tabColor theme="9" tint="0.59999389629810485"/>
  </sheetPr>
  <dimension ref="A1:AB39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" style="70" customWidth="1"/>
    <col min="2" max="2" width="9" style="70" customWidth="1"/>
    <col min="3" max="14" width="9.25" style="70" customWidth="1"/>
    <col min="15" max="16384" width="7" style="70"/>
  </cols>
  <sheetData>
    <row r="1" spans="1:28" ht="17.100000000000001" customHeight="1" x14ac:dyDescent="0.25">
      <c r="A1" s="389" t="s">
        <v>495</v>
      </c>
      <c r="B1" s="389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28" ht="13.35" customHeight="1" x14ac:dyDescent="0.15">
      <c r="A2" s="385" t="s">
        <v>310</v>
      </c>
      <c r="B2" s="232"/>
      <c r="C2" s="106"/>
      <c r="D2" s="106"/>
      <c r="E2" s="106"/>
      <c r="F2" s="106"/>
      <c r="G2" s="109"/>
      <c r="H2" s="108"/>
      <c r="I2" s="106"/>
      <c r="J2" s="106"/>
      <c r="K2" s="106"/>
      <c r="L2" s="106"/>
      <c r="M2" s="106"/>
      <c r="N2" s="106"/>
    </row>
    <row r="3" spans="1:28" ht="6" customHeight="1" thickBot="1" x14ac:dyDescent="0.2">
      <c r="A3" s="108"/>
      <c r="B3" s="106"/>
      <c r="C3" s="106"/>
      <c r="D3" s="106"/>
      <c r="E3" s="106"/>
      <c r="F3" s="106"/>
      <c r="G3" s="109"/>
      <c r="H3" s="108"/>
      <c r="I3" s="106"/>
      <c r="J3" s="106"/>
      <c r="K3" s="106"/>
      <c r="L3" s="106"/>
      <c r="M3" s="106"/>
      <c r="N3" s="106"/>
    </row>
    <row r="4" spans="1:28" ht="18" customHeight="1" x14ac:dyDescent="0.15">
      <c r="A4" s="768" t="s">
        <v>16</v>
      </c>
      <c r="B4" s="768" t="s">
        <v>52</v>
      </c>
      <c r="C4" s="768" t="s">
        <v>53</v>
      </c>
      <c r="D4" s="768" t="s">
        <v>54</v>
      </c>
      <c r="E4" s="768" t="s">
        <v>55</v>
      </c>
      <c r="F4" s="768" t="s">
        <v>56</v>
      </c>
      <c r="G4" s="768" t="s">
        <v>57</v>
      </c>
      <c r="H4" s="768" t="s">
        <v>58</v>
      </c>
      <c r="I4" s="768" t="s">
        <v>59</v>
      </c>
      <c r="J4" s="768" t="s">
        <v>60</v>
      </c>
      <c r="K4" s="768" t="s">
        <v>61</v>
      </c>
      <c r="L4" s="768" t="s">
        <v>62</v>
      </c>
      <c r="M4" s="768" t="s">
        <v>63</v>
      </c>
      <c r="N4" s="768" t="s">
        <v>64</v>
      </c>
    </row>
    <row r="5" spans="1:28" ht="18" customHeight="1" x14ac:dyDescent="0.15">
      <c r="A5" s="726" t="s">
        <v>100</v>
      </c>
      <c r="B5" s="959">
        <v>4.7835597341010958</v>
      </c>
      <c r="C5" s="728">
        <v>4.7484699114983302</v>
      </c>
      <c r="D5" s="728">
        <v>4.8096088518438744</v>
      </c>
      <c r="E5" s="728">
        <v>4.8137991845525212</v>
      </c>
      <c r="F5" s="728">
        <v>4.8419665489144101</v>
      </c>
      <c r="G5" s="728">
        <v>4.8234261869484634</v>
      </c>
      <c r="H5" s="728">
        <v>4.7966742783686778</v>
      </c>
      <c r="I5" s="728">
        <v>4.7897057005585921</v>
      </c>
      <c r="J5" s="728">
        <v>4.7859919876070567</v>
      </c>
      <c r="K5" s="728">
        <v>4.7631911216945344</v>
      </c>
      <c r="L5" s="728">
        <v>4.7457209260323276</v>
      </c>
      <c r="M5" s="728">
        <v>4.734250054765389</v>
      </c>
      <c r="N5" s="728">
        <v>4.6770398140173324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</row>
    <row r="6" spans="1:28" ht="15.95" customHeight="1" x14ac:dyDescent="0.15">
      <c r="A6" s="70" t="s">
        <v>19</v>
      </c>
      <c r="B6" s="960">
        <v>0</v>
      </c>
      <c r="C6" s="382">
        <v>0</v>
      </c>
      <c r="D6" s="382">
        <v>0</v>
      </c>
      <c r="E6" s="382">
        <v>0</v>
      </c>
      <c r="F6" s="382">
        <v>0</v>
      </c>
      <c r="G6" s="382">
        <v>0</v>
      </c>
      <c r="H6" s="382">
        <v>0</v>
      </c>
      <c r="I6" s="382">
        <v>0</v>
      </c>
      <c r="J6" s="382">
        <v>0</v>
      </c>
      <c r="K6" s="382">
        <v>0</v>
      </c>
      <c r="L6" s="382">
        <v>0</v>
      </c>
      <c r="M6" s="382">
        <v>0</v>
      </c>
      <c r="N6" s="382">
        <v>0</v>
      </c>
      <c r="O6" s="106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</row>
    <row r="7" spans="1:28" ht="15.95" customHeight="1" x14ac:dyDescent="0.15">
      <c r="A7" s="70" t="s">
        <v>20</v>
      </c>
      <c r="B7" s="960">
        <v>0</v>
      </c>
      <c r="C7" s="382">
        <v>0</v>
      </c>
      <c r="D7" s="382">
        <v>0</v>
      </c>
      <c r="E7" s="382">
        <v>0</v>
      </c>
      <c r="F7" s="382">
        <v>0</v>
      </c>
      <c r="G7" s="382">
        <v>0</v>
      </c>
      <c r="H7" s="382">
        <v>0</v>
      </c>
      <c r="I7" s="382">
        <v>0</v>
      </c>
      <c r="J7" s="382">
        <v>0</v>
      </c>
      <c r="K7" s="382">
        <v>0</v>
      </c>
      <c r="L7" s="382">
        <v>0</v>
      </c>
      <c r="M7" s="382">
        <v>0</v>
      </c>
      <c r="N7" s="382">
        <v>0</v>
      </c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</row>
    <row r="8" spans="1:28" ht="15.95" customHeight="1" x14ac:dyDescent="0.15">
      <c r="A8" s="70" t="s">
        <v>21</v>
      </c>
      <c r="B8" s="960">
        <v>0</v>
      </c>
      <c r="C8" s="382">
        <v>0</v>
      </c>
      <c r="D8" s="382">
        <v>0</v>
      </c>
      <c r="E8" s="382">
        <v>0</v>
      </c>
      <c r="F8" s="382">
        <v>0</v>
      </c>
      <c r="G8" s="382">
        <v>0</v>
      </c>
      <c r="H8" s="382">
        <v>0</v>
      </c>
      <c r="I8" s="382">
        <v>0</v>
      </c>
      <c r="J8" s="382">
        <v>0</v>
      </c>
      <c r="K8" s="382">
        <v>0</v>
      </c>
      <c r="L8" s="382">
        <v>0</v>
      </c>
      <c r="M8" s="382">
        <v>0</v>
      </c>
      <c r="N8" s="382">
        <v>0</v>
      </c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</row>
    <row r="9" spans="1:28" ht="15.95" customHeight="1" x14ac:dyDescent="0.15">
      <c r="A9" s="70" t="s">
        <v>22</v>
      </c>
      <c r="B9" s="960">
        <v>4.4436200867078304</v>
      </c>
      <c r="C9" s="382">
        <v>4.452</v>
      </c>
      <c r="D9" s="382">
        <v>0</v>
      </c>
      <c r="E9" s="382">
        <v>0</v>
      </c>
      <c r="F9" s="382">
        <v>4.45</v>
      </c>
      <c r="G9" s="382">
        <v>4.46</v>
      </c>
      <c r="H9" s="382">
        <v>4.45</v>
      </c>
      <c r="I9" s="382">
        <v>4.4420000000000002</v>
      </c>
      <c r="J9" s="382">
        <v>4.4310000000000009</v>
      </c>
      <c r="K9" s="382">
        <v>4.4370000000000003</v>
      </c>
      <c r="L9" s="382">
        <v>4.4340000000000002</v>
      </c>
      <c r="M9" s="382">
        <v>4.4349999999999996</v>
      </c>
      <c r="N9" s="382">
        <v>4.43</v>
      </c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</row>
    <row r="10" spans="1:28" ht="15.95" customHeight="1" x14ac:dyDescent="0.15">
      <c r="A10" s="70" t="s">
        <v>23</v>
      </c>
      <c r="B10" s="960">
        <v>0</v>
      </c>
      <c r="C10" s="382">
        <v>0</v>
      </c>
      <c r="D10" s="382">
        <v>0</v>
      </c>
      <c r="E10" s="382">
        <v>0</v>
      </c>
      <c r="F10" s="382">
        <v>0</v>
      </c>
      <c r="G10" s="382">
        <v>0</v>
      </c>
      <c r="H10" s="382">
        <v>0</v>
      </c>
      <c r="I10" s="382">
        <v>0</v>
      </c>
      <c r="J10" s="382">
        <v>0</v>
      </c>
      <c r="K10" s="382">
        <v>0</v>
      </c>
      <c r="L10" s="382">
        <v>0</v>
      </c>
      <c r="M10" s="382">
        <v>0</v>
      </c>
      <c r="N10" s="382">
        <v>0</v>
      </c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</row>
    <row r="11" spans="1:28" ht="15.95" customHeight="1" x14ac:dyDescent="0.15">
      <c r="A11" s="70" t="s">
        <v>94</v>
      </c>
      <c r="B11" s="960">
        <v>0</v>
      </c>
      <c r="C11" s="382">
        <v>0</v>
      </c>
      <c r="D11" s="382">
        <v>0</v>
      </c>
      <c r="E11" s="382">
        <v>0</v>
      </c>
      <c r="F11" s="382">
        <v>0</v>
      </c>
      <c r="G11" s="382">
        <v>0</v>
      </c>
      <c r="H11" s="382">
        <v>0</v>
      </c>
      <c r="I11" s="382">
        <v>0</v>
      </c>
      <c r="J11" s="382">
        <v>0</v>
      </c>
      <c r="K11" s="382">
        <v>0</v>
      </c>
      <c r="L11" s="382">
        <v>0</v>
      </c>
      <c r="M11" s="382">
        <v>0</v>
      </c>
      <c r="N11" s="382">
        <v>0</v>
      </c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</row>
    <row r="12" spans="1:28" ht="15.95" customHeight="1" x14ac:dyDescent="0.15">
      <c r="A12" s="70" t="s">
        <v>95</v>
      </c>
      <c r="B12" s="960">
        <v>0</v>
      </c>
      <c r="C12" s="382">
        <v>0</v>
      </c>
      <c r="D12" s="382">
        <v>0</v>
      </c>
      <c r="E12" s="382">
        <v>0</v>
      </c>
      <c r="F12" s="382">
        <v>0</v>
      </c>
      <c r="G12" s="382">
        <v>0</v>
      </c>
      <c r="H12" s="382">
        <v>0</v>
      </c>
      <c r="I12" s="382">
        <v>0</v>
      </c>
      <c r="J12" s="382">
        <v>0</v>
      </c>
      <c r="K12" s="382">
        <v>0</v>
      </c>
      <c r="L12" s="382">
        <v>0</v>
      </c>
      <c r="M12" s="382">
        <v>0</v>
      </c>
      <c r="N12" s="382">
        <v>0</v>
      </c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</row>
    <row r="13" spans="1:28" ht="15.95" customHeight="1" x14ac:dyDescent="0.15">
      <c r="A13" s="70" t="s">
        <v>124</v>
      </c>
      <c r="B13" s="960">
        <v>0</v>
      </c>
      <c r="C13" s="382">
        <v>0</v>
      </c>
      <c r="D13" s="382">
        <v>0</v>
      </c>
      <c r="E13" s="382">
        <v>0</v>
      </c>
      <c r="F13" s="382">
        <v>0</v>
      </c>
      <c r="G13" s="382">
        <v>0</v>
      </c>
      <c r="H13" s="382">
        <v>0</v>
      </c>
      <c r="I13" s="382">
        <v>0</v>
      </c>
      <c r="J13" s="382">
        <v>0</v>
      </c>
      <c r="K13" s="382">
        <v>0</v>
      </c>
      <c r="L13" s="382">
        <v>0</v>
      </c>
      <c r="M13" s="382">
        <v>0</v>
      </c>
      <c r="N13" s="382">
        <v>0</v>
      </c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</row>
    <row r="14" spans="1:28" ht="15.95" customHeight="1" x14ac:dyDescent="0.15">
      <c r="A14" s="70" t="s">
        <v>27</v>
      </c>
      <c r="B14" s="960">
        <v>0</v>
      </c>
      <c r="C14" s="382">
        <v>0</v>
      </c>
      <c r="D14" s="382">
        <v>0</v>
      </c>
      <c r="E14" s="382">
        <v>0</v>
      </c>
      <c r="F14" s="382">
        <v>0</v>
      </c>
      <c r="G14" s="382">
        <v>0</v>
      </c>
      <c r="H14" s="382">
        <v>0</v>
      </c>
      <c r="I14" s="382">
        <v>0</v>
      </c>
      <c r="J14" s="382">
        <v>0</v>
      </c>
      <c r="K14" s="382">
        <v>0</v>
      </c>
      <c r="L14" s="382">
        <v>0</v>
      </c>
      <c r="M14" s="382">
        <v>0</v>
      </c>
      <c r="N14" s="382">
        <v>0</v>
      </c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</row>
    <row r="15" spans="1:28" ht="15.95" customHeight="1" x14ac:dyDescent="0.15">
      <c r="A15" s="70" t="s">
        <v>28</v>
      </c>
      <c r="B15" s="960">
        <v>4.0252749614675114</v>
      </c>
      <c r="C15" s="382">
        <v>4.04</v>
      </c>
      <c r="D15" s="382">
        <v>4.0540000000000003</v>
      </c>
      <c r="E15" s="382">
        <v>4.043000000000001</v>
      </c>
      <c r="F15" s="382">
        <v>4.0400000000000009</v>
      </c>
      <c r="G15" s="382">
        <v>4.0299999999999994</v>
      </c>
      <c r="H15" s="382">
        <v>4.0220000000000002</v>
      </c>
      <c r="I15" s="382">
        <v>4.012999999999999</v>
      </c>
      <c r="J15" s="382">
        <v>4</v>
      </c>
      <c r="K15" s="382">
        <v>4.0199999999999996</v>
      </c>
      <c r="L15" s="382">
        <v>4.01</v>
      </c>
      <c r="M15" s="382">
        <v>4.0149999999999997</v>
      </c>
      <c r="N15" s="382">
        <v>4.0141</v>
      </c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</row>
    <row r="16" spans="1:28" ht="15.95" customHeight="1" x14ac:dyDescent="0.15">
      <c r="A16" s="70" t="s">
        <v>29</v>
      </c>
      <c r="B16" s="960">
        <v>4.1804754084957407</v>
      </c>
      <c r="C16" s="382">
        <v>4.16</v>
      </c>
      <c r="D16" s="382">
        <v>4.173</v>
      </c>
      <c r="E16" s="382">
        <v>4.1630000000000011</v>
      </c>
      <c r="F16" s="382">
        <v>4.17</v>
      </c>
      <c r="G16" s="382">
        <v>4.1809999999999992</v>
      </c>
      <c r="H16" s="382">
        <v>4.1800000000000006</v>
      </c>
      <c r="I16" s="382">
        <v>4.1900000000000004</v>
      </c>
      <c r="J16" s="382">
        <v>4.1879999999999997</v>
      </c>
      <c r="K16" s="382">
        <v>4.1860000000000008</v>
      </c>
      <c r="L16" s="382">
        <v>4.1870000000000003</v>
      </c>
      <c r="M16" s="382">
        <v>4.1879999999999997</v>
      </c>
      <c r="N16" s="382">
        <v>4.1909999999999989</v>
      </c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 spans="1:28" ht="15.95" customHeight="1" x14ac:dyDescent="0.15">
      <c r="A17" s="70" t="s">
        <v>30</v>
      </c>
      <c r="B17" s="960">
        <v>0</v>
      </c>
      <c r="C17" s="382">
        <v>0</v>
      </c>
      <c r="D17" s="382">
        <v>0</v>
      </c>
      <c r="E17" s="382">
        <v>0</v>
      </c>
      <c r="F17" s="382">
        <v>0</v>
      </c>
      <c r="G17" s="382">
        <v>0</v>
      </c>
      <c r="H17" s="382">
        <v>0</v>
      </c>
      <c r="I17" s="382">
        <v>0</v>
      </c>
      <c r="J17" s="382">
        <v>0</v>
      </c>
      <c r="K17" s="382">
        <v>0</v>
      </c>
      <c r="L17" s="382">
        <v>0</v>
      </c>
      <c r="M17" s="382">
        <v>0</v>
      </c>
      <c r="N17" s="382">
        <v>0</v>
      </c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ht="15.95" customHeight="1" x14ac:dyDescent="0.15">
      <c r="A18" s="70" t="s">
        <v>31</v>
      </c>
      <c r="B18" s="960">
        <v>4.3485011633688924</v>
      </c>
      <c r="C18" s="382">
        <v>4.38</v>
      </c>
      <c r="D18" s="382">
        <v>4.3839999999999995</v>
      </c>
      <c r="E18" s="382">
        <v>4.3719999999999999</v>
      </c>
      <c r="F18" s="382">
        <v>4.3600000000000012</v>
      </c>
      <c r="G18" s="382">
        <v>4.3529999999999998</v>
      </c>
      <c r="H18" s="382">
        <v>4.3499999999999996</v>
      </c>
      <c r="I18" s="382">
        <v>4.3400000000000007</v>
      </c>
      <c r="J18" s="382">
        <v>4.3310000000000013</v>
      </c>
      <c r="K18" s="382">
        <v>4.330000000000001</v>
      </c>
      <c r="L18" s="382">
        <v>4.3319999999999999</v>
      </c>
      <c r="M18" s="382">
        <v>4.3309999999999995</v>
      </c>
      <c r="N18" s="382">
        <v>4.3329999999999984</v>
      </c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</row>
    <row r="19" spans="1:28" ht="15.95" customHeight="1" x14ac:dyDescent="0.15">
      <c r="A19" s="70" t="s">
        <v>32</v>
      </c>
      <c r="B19" s="960">
        <v>4.329788647560199</v>
      </c>
      <c r="C19" s="382">
        <v>4.3499999999999996</v>
      </c>
      <c r="D19" s="382">
        <v>4.3599999999999994</v>
      </c>
      <c r="E19" s="382">
        <v>4.3530000000000006</v>
      </c>
      <c r="F19" s="382">
        <v>4.3499999999999996</v>
      </c>
      <c r="G19" s="382">
        <v>4.3400000000000007</v>
      </c>
      <c r="H19" s="382">
        <v>4.33</v>
      </c>
      <c r="I19" s="382">
        <v>4.3220000000000001</v>
      </c>
      <c r="J19" s="382">
        <v>4.3200000000000012</v>
      </c>
      <c r="K19" s="382">
        <v>4.3109999999999999</v>
      </c>
      <c r="L19" s="382">
        <v>4.3129999999999997</v>
      </c>
      <c r="M19" s="382">
        <v>4.3119999999999994</v>
      </c>
      <c r="N19" s="382">
        <v>4.3140000000000009</v>
      </c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</row>
    <row r="20" spans="1:28" ht="15.95" customHeight="1" x14ac:dyDescent="0.15">
      <c r="A20" s="70" t="s">
        <v>33</v>
      </c>
      <c r="B20" s="960">
        <v>4.5962310664773689</v>
      </c>
      <c r="C20" s="382">
        <v>4.6100000000000003</v>
      </c>
      <c r="D20" s="382">
        <v>4.6219999999999999</v>
      </c>
      <c r="E20" s="382">
        <v>4.6140000000000008</v>
      </c>
      <c r="F20" s="382">
        <v>4.6020000000000012</v>
      </c>
      <c r="G20" s="382">
        <v>4.6109999999999998</v>
      </c>
      <c r="H20" s="382">
        <v>4.5999999999999996</v>
      </c>
      <c r="I20" s="382">
        <v>4.5910000000000002</v>
      </c>
      <c r="J20" s="382">
        <v>4.580000000000001</v>
      </c>
      <c r="K20" s="382">
        <v>4.5829999999999993</v>
      </c>
      <c r="L20" s="382">
        <v>4.5810000000000004</v>
      </c>
      <c r="M20" s="382">
        <v>4.58</v>
      </c>
      <c r="N20" s="382">
        <v>4.5819999999999999</v>
      </c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</row>
    <row r="21" spans="1:28" ht="15.95" customHeight="1" x14ac:dyDescent="0.15">
      <c r="A21" s="70" t="s">
        <v>34</v>
      </c>
      <c r="B21" s="960">
        <v>4.2449492436735357</v>
      </c>
      <c r="C21" s="382">
        <v>4.282</v>
      </c>
      <c r="D21" s="382">
        <v>4.2839999999999998</v>
      </c>
      <c r="E21" s="382">
        <v>4.28</v>
      </c>
      <c r="F21" s="382">
        <v>4.2719999999999994</v>
      </c>
      <c r="G21" s="382">
        <v>4.2699999999999996</v>
      </c>
      <c r="H21" s="382">
        <v>4.25</v>
      </c>
      <c r="I21" s="382">
        <v>4.2330000000000005</v>
      </c>
      <c r="J21" s="382">
        <v>4.2210000000000001</v>
      </c>
      <c r="K21" s="382">
        <v>4.2160000000000002</v>
      </c>
      <c r="L21" s="382">
        <v>4.2150000000000007</v>
      </c>
      <c r="M21" s="382">
        <v>4.21</v>
      </c>
      <c r="N21" s="382">
        <v>4.2130000000000001</v>
      </c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</row>
    <row r="22" spans="1:28" ht="15.95" customHeight="1" x14ac:dyDescent="0.15">
      <c r="A22" s="70" t="s">
        <v>35</v>
      </c>
      <c r="B22" s="960">
        <v>4.7096998663478198</v>
      </c>
      <c r="C22" s="382">
        <v>4.6719999999999997</v>
      </c>
      <c r="D22" s="382">
        <v>4.6899999999999995</v>
      </c>
      <c r="E22" s="382">
        <v>4.7</v>
      </c>
      <c r="F22" s="382">
        <v>4.7099999999999991</v>
      </c>
      <c r="G22" s="382">
        <v>4.72</v>
      </c>
      <c r="H22" s="382">
        <v>4.7209999999999992</v>
      </c>
      <c r="I22" s="382">
        <v>4.7140000000000004</v>
      </c>
      <c r="J22" s="382">
        <v>4.72</v>
      </c>
      <c r="K22" s="382">
        <v>4.7170000000000005</v>
      </c>
      <c r="L22" s="382">
        <v>4.714999999999999</v>
      </c>
      <c r="M22" s="382">
        <v>4.7170000000000005</v>
      </c>
      <c r="N22" s="382">
        <v>4.7190000000000003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</row>
    <row r="23" spans="1:28" ht="15.95" customHeight="1" x14ac:dyDescent="0.15">
      <c r="A23" s="70" t="s">
        <v>36</v>
      </c>
      <c r="B23" s="960">
        <v>4.3453783542406468</v>
      </c>
      <c r="C23" s="382">
        <v>4.3819999999999997</v>
      </c>
      <c r="D23" s="382">
        <v>4.3999999999999995</v>
      </c>
      <c r="E23" s="382">
        <v>4.3929999999999998</v>
      </c>
      <c r="F23" s="382">
        <v>4.38</v>
      </c>
      <c r="G23" s="382">
        <v>4.371999999999999</v>
      </c>
      <c r="H23" s="382">
        <v>4.3540000000000001</v>
      </c>
      <c r="I23" s="382">
        <v>4.330000000000001</v>
      </c>
      <c r="J23" s="382">
        <v>4.32</v>
      </c>
      <c r="K23" s="382">
        <v>4.3099999999999996</v>
      </c>
      <c r="L23" s="382">
        <v>4.3150000000000004</v>
      </c>
      <c r="M23" s="382">
        <v>4.3129999999999988</v>
      </c>
      <c r="N23" s="382">
        <v>4.3150000000000004</v>
      </c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</row>
    <row r="24" spans="1:28" ht="15.95" customHeight="1" x14ac:dyDescent="0.15">
      <c r="A24" s="70" t="s">
        <v>37</v>
      </c>
      <c r="B24" s="960">
        <v>4.8604292713133033</v>
      </c>
      <c r="C24" s="382">
        <v>4.8520000000000003</v>
      </c>
      <c r="D24" s="382">
        <v>4.8620000000000001</v>
      </c>
      <c r="E24" s="382">
        <v>4.8550000000000004</v>
      </c>
      <c r="F24" s="382">
        <v>4.8599999999999994</v>
      </c>
      <c r="G24" s="382">
        <v>4.871999999999999</v>
      </c>
      <c r="H24" s="382">
        <v>4.8499999999999996</v>
      </c>
      <c r="I24" s="382">
        <v>4.8599999999999994</v>
      </c>
      <c r="J24" s="382">
        <v>4.8620000000000001</v>
      </c>
      <c r="K24" s="382">
        <v>4.8609999999999989</v>
      </c>
      <c r="L24" s="382">
        <v>4.8630000000000013</v>
      </c>
      <c r="M24" s="382">
        <v>4.8620000000000001</v>
      </c>
      <c r="N24" s="382">
        <v>4.8639999999999999</v>
      </c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</row>
    <row r="25" spans="1:28" ht="15.95" customHeight="1" x14ac:dyDescent="0.15">
      <c r="A25" s="70" t="s">
        <v>38</v>
      </c>
      <c r="B25" s="960">
        <v>4.0194472343542342</v>
      </c>
      <c r="C25" s="382">
        <v>4.0199999999999996</v>
      </c>
      <c r="D25" s="382">
        <v>4.032</v>
      </c>
      <c r="E25" s="382">
        <v>4.0219999999999994</v>
      </c>
      <c r="F25" s="382">
        <v>4.0199999999999996</v>
      </c>
      <c r="G25" s="382">
        <v>4.03</v>
      </c>
      <c r="H25" s="382">
        <v>4.0100000000000007</v>
      </c>
      <c r="I25" s="382">
        <v>4.0200000000000005</v>
      </c>
      <c r="J25" s="382">
        <v>4.012999999999999</v>
      </c>
      <c r="K25" s="382">
        <v>4.0169999999999995</v>
      </c>
      <c r="L25" s="382">
        <v>4.0150000000000006</v>
      </c>
      <c r="M25" s="382">
        <v>4.016</v>
      </c>
      <c r="N25" s="382">
        <v>4.016</v>
      </c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</row>
    <row r="26" spans="1:28" ht="15.95" customHeight="1" x14ac:dyDescent="0.15">
      <c r="A26" s="70" t="s">
        <v>39</v>
      </c>
      <c r="B26" s="960">
        <v>3.6335994304442267</v>
      </c>
      <c r="C26" s="382">
        <v>3.6675896903129335</v>
      </c>
      <c r="D26" s="382">
        <v>3.6730036784339064</v>
      </c>
      <c r="E26" s="382">
        <v>3.6627845377597699</v>
      </c>
      <c r="F26" s="382">
        <v>3.6503117596364008</v>
      </c>
      <c r="G26" s="382">
        <v>3.638022776906503</v>
      </c>
      <c r="H26" s="382">
        <v>3.6336858858903018</v>
      </c>
      <c r="I26" s="382">
        <v>3.6235382911620961</v>
      </c>
      <c r="J26" s="382">
        <v>3.617450627652103</v>
      </c>
      <c r="K26" s="382">
        <v>3.6038135972624468</v>
      </c>
      <c r="L26" s="382">
        <v>3.6080415098828578</v>
      </c>
      <c r="M26" s="382">
        <v>3.604800670623721</v>
      </c>
      <c r="N26" s="382">
        <v>3.6064366857895602</v>
      </c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</row>
    <row r="27" spans="1:28" ht="15.95" customHeight="1" x14ac:dyDescent="0.15">
      <c r="A27" s="70" t="s">
        <v>97</v>
      </c>
      <c r="B27" s="960">
        <v>3.6269559425366515</v>
      </c>
      <c r="C27" s="382">
        <v>3.6600000000000006</v>
      </c>
      <c r="D27" s="382">
        <v>3.6640000000000006</v>
      </c>
      <c r="E27" s="382">
        <v>3.6539999999999999</v>
      </c>
      <c r="F27" s="382">
        <v>3.64</v>
      </c>
      <c r="G27" s="382">
        <v>3.6319999999999997</v>
      </c>
      <c r="H27" s="382">
        <v>3.6300000000000008</v>
      </c>
      <c r="I27" s="382">
        <v>3.62</v>
      </c>
      <c r="J27" s="382">
        <v>3.61</v>
      </c>
      <c r="K27" s="382">
        <v>3.6</v>
      </c>
      <c r="L27" s="382">
        <v>3.6049999999999991</v>
      </c>
      <c r="M27" s="382">
        <v>3.6030000000000006</v>
      </c>
      <c r="N27" s="382">
        <v>3.6049999999999991</v>
      </c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</row>
    <row r="28" spans="1:28" ht="15.95" customHeight="1" x14ac:dyDescent="0.15">
      <c r="A28" s="70" t="s">
        <v>98</v>
      </c>
      <c r="B28" s="960">
        <v>3.647827927803923</v>
      </c>
      <c r="C28" s="382">
        <v>3.6800000000000006</v>
      </c>
      <c r="D28" s="382">
        <v>3.6909999999999989</v>
      </c>
      <c r="E28" s="382">
        <v>3.6799999999999997</v>
      </c>
      <c r="F28" s="382">
        <v>3.6700000000000008</v>
      </c>
      <c r="G28" s="382">
        <v>3.65</v>
      </c>
      <c r="H28" s="382">
        <v>3.641</v>
      </c>
      <c r="I28" s="382">
        <v>3.63</v>
      </c>
      <c r="J28" s="382">
        <v>3.6319999999999997</v>
      </c>
      <c r="K28" s="382">
        <v>3.6110000000000002</v>
      </c>
      <c r="L28" s="382">
        <v>3.6139999999999999</v>
      </c>
      <c r="M28" s="382">
        <v>3.6120000000000005</v>
      </c>
      <c r="N28" s="382">
        <v>3.6140000000000008</v>
      </c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</row>
    <row r="29" spans="1:28" ht="15.95" customHeight="1" x14ac:dyDescent="0.15">
      <c r="A29" s="70" t="s">
        <v>42</v>
      </c>
      <c r="B29" s="960">
        <v>4.8656360570397066</v>
      </c>
      <c r="C29" s="382">
        <v>4.830000000000001</v>
      </c>
      <c r="D29" s="382">
        <v>4.8520000000000012</v>
      </c>
      <c r="E29" s="382">
        <v>4.8600000000000012</v>
      </c>
      <c r="F29" s="382">
        <v>4.8699999999999992</v>
      </c>
      <c r="G29" s="382">
        <v>4.8819999999999988</v>
      </c>
      <c r="H29" s="382">
        <v>4.8600000000000003</v>
      </c>
      <c r="I29" s="382">
        <v>4.870000000000001</v>
      </c>
      <c r="J29" s="382">
        <v>4.8719999999999999</v>
      </c>
      <c r="K29" s="382">
        <v>4.8699999999999992</v>
      </c>
      <c r="L29" s="382">
        <v>4.8710000000000004</v>
      </c>
      <c r="M29" s="382">
        <v>4.87</v>
      </c>
      <c r="N29" s="382">
        <v>4.8730000000000002</v>
      </c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</row>
    <row r="30" spans="1:28" ht="15.95" customHeight="1" x14ac:dyDescent="0.15">
      <c r="A30" s="70" t="s">
        <v>43</v>
      </c>
      <c r="B30" s="960">
        <v>5.0663046281839428</v>
      </c>
      <c r="C30" s="382">
        <v>5.12</v>
      </c>
      <c r="D30" s="382">
        <v>5.1240000000000006</v>
      </c>
      <c r="E30" s="382">
        <v>5.0999999999999996</v>
      </c>
      <c r="F30" s="382">
        <v>5.0820000000000007</v>
      </c>
      <c r="G30" s="382">
        <v>5.0730000000000013</v>
      </c>
      <c r="H30" s="382">
        <v>5.05</v>
      </c>
      <c r="I30" s="382">
        <v>5.0439999999999996</v>
      </c>
      <c r="J30" s="382">
        <v>5.0460000000000012</v>
      </c>
      <c r="K30" s="382">
        <v>5.0339999999999998</v>
      </c>
      <c r="L30" s="382">
        <v>5.0359999999999996</v>
      </c>
      <c r="M30" s="382">
        <v>5.0349999999999993</v>
      </c>
      <c r="N30" s="382">
        <v>5.0369999999999999</v>
      </c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</row>
    <row r="31" spans="1:28" ht="15.95" customHeight="1" x14ac:dyDescent="0.15">
      <c r="A31" s="70" t="s">
        <v>44</v>
      </c>
      <c r="B31" s="960">
        <v>0</v>
      </c>
      <c r="C31" s="382">
        <v>0</v>
      </c>
      <c r="D31" s="382">
        <v>0</v>
      </c>
      <c r="E31" s="382">
        <v>0</v>
      </c>
      <c r="F31" s="382">
        <v>0</v>
      </c>
      <c r="G31" s="382">
        <v>0</v>
      </c>
      <c r="H31" s="382">
        <v>0</v>
      </c>
      <c r="I31" s="382">
        <v>0</v>
      </c>
      <c r="J31" s="382">
        <v>0</v>
      </c>
      <c r="K31" s="382">
        <v>0</v>
      </c>
      <c r="L31" s="382">
        <v>0</v>
      </c>
      <c r="M31" s="382">
        <v>0</v>
      </c>
      <c r="N31" s="382">
        <v>0</v>
      </c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</row>
    <row r="32" spans="1:28" ht="15.95" customHeight="1" x14ac:dyDescent="0.15">
      <c r="A32" s="70" t="s">
        <v>45</v>
      </c>
      <c r="B32" s="960">
        <v>0</v>
      </c>
      <c r="C32" s="382">
        <v>0</v>
      </c>
      <c r="D32" s="382">
        <v>0</v>
      </c>
      <c r="E32" s="382">
        <v>0</v>
      </c>
      <c r="F32" s="382">
        <v>0</v>
      </c>
      <c r="G32" s="382">
        <v>0</v>
      </c>
      <c r="H32" s="382">
        <v>0</v>
      </c>
      <c r="I32" s="382">
        <v>0</v>
      </c>
      <c r="J32" s="382">
        <v>0</v>
      </c>
      <c r="K32" s="382">
        <v>0</v>
      </c>
      <c r="L32" s="382">
        <v>0</v>
      </c>
      <c r="M32" s="382">
        <v>0</v>
      </c>
      <c r="N32" s="382">
        <v>0</v>
      </c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</row>
    <row r="33" spans="1:28" ht="15.95" customHeight="1" x14ac:dyDescent="0.15">
      <c r="A33" s="70" t="s">
        <v>46</v>
      </c>
      <c r="B33" s="960">
        <v>0</v>
      </c>
      <c r="C33" s="382">
        <v>0</v>
      </c>
      <c r="D33" s="382">
        <v>0</v>
      </c>
      <c r="E33" s="382">
        <v>0</v>
      </c>
      <c r="F33" s="382">
        <v>0</v>
      </c>
      <c r="G33" s="382">
        <v>0</v>
      </c>
      <c r="H33" s="382">
        <v>0</v>
      </c>
      <c r="I33" s="382">
        <v>0</v>
      </c>
      <c r="J33" s="382">
        <v>0</v>
      </c>
      <c r="K33" s="382">
        <v>0</v>
      </c>
      <c r="L33" s="382">
        <v>0</v>
      </c>
      <c r="M33" s="382">
        <v>0</v>
      </c>
      <c r="N33" s="382">
        <v>0</v>
      </c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</row>
    <row r="34" spans="1:28" ht="15.95" customHeight="1" thickBot="1" x14ac:dyDescent="0.2">
      <c r="A34" s="118" t="s">
        <v>47</v>
      </c>
      <c r="B34" s="961">
        <v>0</v>
      </c>
      <c r="C34" s="383">
        <v>0</v>
      </c>
      <c r="D34" s="383">
        <v>0</v>
      </c>
      <c r="E34" s="383">
        <v>0</v>
      </c>
      <c r="F34" s="383">
        <v>0</v>
      </c>
      <c r="G34" s="383">
        <v>0</v>
      </c>
      <c r="H34" s="383">
        <v>0</v>
      </c>
      <c r="I34" s="383">
        <v>0</v>
      </c>
      <c r="J34" s="383">
        <v>0</v>
      </c>
      <c r="K34" s="383">
        <v>0</v>
      </c>
      <c r="L34" s="383">
        <v>0</v>
      </c>
      <c r="M34" s="383">
        <v>0</v>
      </c>
      <c r="N34" s="383">
        <v>0</v>
      </c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</row>
    <row r="35" spans="1:28" ht="9" customHeight="1" x14ac:dyDescent="0.15">
      <c r="A35" s="468" t="s">
        <v>350</v>
      </c>
      <c r="B35" s="539"/>
      <c r="C35" s="540"/>
      <c r="D35" s="540"/>
      <c r="E35" s="387"/>
      <c r="F35" s="387"/>
      <c r="G35" s="387"/>
      <c r="H35" s="387"/>
      <c r="I35" s="387"/>
      <c r="J35" s="387"/>
      <c r="K35" s="387"/>
      <c r="L35" s="387"/>
      <c r="M35" s="387"/>
      <c r="N35" s="387"/>
    </row>
    <row r="36" spans="1:28" ht="9" customHeight="1" x14ac:dyDescent="0.15">
      <c r="A36" s="468" t="s">
        <v>321</v>
      </c>
      <c r="B36" s="540"/>
      <c r="C36" s="540"/>
      <c r="D36" s="540"/>
      <c r="E36" s="387"/>
      <c r="F36" s="387"/>
      <c r="G36" s="387"/>
      <c r="H36" s="387"/>
      <c r="I36" s="387"/>
      <c r="J36" s="387"/>
      <c r="K36" s="387"/>
      <c r="L36" s="387"/>
      <c r="M36" s="387"/>
      <c r="N36" s="387"/>
    </row>
    <row r="37" spans="1:28" ht="9" customHeight="1" x14ac:dyDescent="0.15">
      <c r="A37" s="470" t="s">
        <v>320</v>
      </c>
      <c r="B37" s="483"/>
      <c r="C37" s="483"/>
      <c r="D37" s="483"/>
      <c r="E37" s="179"/>
      <c r="F37" s="179"/>
      <c r="G37" s="179"/>
      <c r="H37" s="179"/>
      <c r="I37" s="179"/>
      <c r="J37" s="179"/>
      <c r="K37" s="179"/>
      <c r="L37" s="179"/>
      <c r="M37" s="179"/>
      <c r="N37" s="179"/>
    </row>
    <row r="38" spans="1:28" ht="13.35" customHeight="1" x14ac:dyDescent="0.15">
      <c r="A38" s="541"/>
      <c r="B38" s="483"/>
      <c r="C38" s="483"/>
      <c r="D38" s="483"/>
    </row>
    <row r="39" spans="1:28" ht="13.35" customHeight="1" x14ac:dyDescent="0.15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Hoja108">
    <tabColor theme="9" tint="0.59999389629810485"/>
  </sheetPr>
  <dimension ref="A1:AA39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" style="70" customWidth="1"/>
    <col min="2" max="2" width="9" style="70" customWidth="1"/>
    <col min="3" max="14" width="9.25" style="70" customWidth="1"/>
    <col min="15" max="16384" width="7" style="70"/>
  </cols>
  <sheetData>
    <row r="1" spans="1:27" ht="17.100000000000001" customHeight="1" x14ac:dyDescent="0.25">
      <c r="A1" s="389" t="s">
        <v>496</v>
      </c>
      <c r="B1" s="389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27" ht="13.35" customHeight="1" x14ac:dyDescent="0.15">
      <c r="A2" s="385" t="s">
        <v>310</v>
      </c>
      <c r="B2" s="232"/>
      <c r="C2" s="106"/>
      <c r="D2" s="106"/>
      <c r="E2" s="106"/>
      <c r="F2" s="106"/>
      <c r="G2" s="109"/>
      <c r="H2" s="108"/>
      <c r="I2" s="106"/>
      <c r="J2" s="106"/>
      <c r="K2" s="106"/>
      <c r="L2" s="106"/>
      <c r="M2" s="106"/>
      <c r="N2" s="106"/>
    </row>
    <row r="3" spans="1:27" ht="6" customHeight="1" thickBot="1" x14ac:dyDescent="0.2">
      <c r="A3" s="108"/>
      <c r="B3" s="106"/>
      <c r="C3" s="106"/>
      <c r="D3" s="106"/>
      <c r="E3" s="106"/>
      <c r="F3" s="106"/>
      <c r="G3" s="109"/>
      <c r="H3" s="108"/>
      <c r="I3" s="106"/>
      <c r="J3" s="106"/>
      <c r="K3" s="106"/>
      <c r="L3" s="106"/>
      <c r="M3" s="106"/>
      <c r="N3" s="106"/>
    </row>
    <row r="4" spans="1:27" ht="18" customHeight="1" x14ac:dyDescent="0.15">
      <c r="A4" s="768" t="s">
        <v>16</v>
      </c>
      <c r="B4" s="768" t="s">
        <v>52</v>
      </c>
      <c r="C4" s="768" t="s">
        <v>53</v>
      </c>
      <c r="D4" s="768" t="s">
        <v>54</v>
      </c>
      <c r="E4" s="768" t="s">
        <v>55</v>
      </c>
      <c r="F4" s="768" t="s">
        <v>56</v>
      </c>
      <c r="G4" s="768" t="s">
        <v>57</v>
      </c>
      <c r="H4" s="768" t="s">
        <v>58</v>
      </c>
      <c r="I4" s="768" t="s">
        <v>59</v>
      </c>
      <c r="J4" s="768" t="s">
        <v>60</v>
      </c>
      <c r="K4" s="768" t="s">
        <v>61</v>
      </c>
      <c r="L4" s="768" t="s">
        <v>62</v>
      </c>
      <c r="M4" s="768" t="s">
        <v>63</v>
      </c>
      <c r="N4" s="768" t="s">
        <v>64</v>
      </c>
    </row>
    <row r="5" spans="1:27" ht="18" customHeight="1" x14ac:dyDescent="0.15">
      <c r="A5" s="726" t="s">
        <v>100</v>
      </c>
      <c r="B5" s="959">
        <v>3.8021183423451341</v>
      </c>
      <c r="C5" s="728">
        <v>3.8013971209036144</v>
      </c>
      <c r="D5" s="728">
        <v>3.8377807229667047</v>
      </c>
      <c r="E5" s="728">
        <v>3.8347651913550282</v>
      </c>
      <c r="F5" s="728">
        <v>3.8719856474842707</v>
      </c>
      <c r="G5" s="728">
        <v>3.8510251223193204</v>
      </c>
      <c r="H5" s="728">
        <v>3.8211704854787794</v>
      </c>
      <c r="I5" s="728">
        <v>3.7964557000617964</v>
      </c>
      <c r="J5" s="728">
        <v>3.7866606473919568</v>
      </c>
      <c r="K5" s="728">
        <v>3.779673171809911</v>
      </c>
      <c r="L5" s="728">
        <v>3.751474221743357</v>
      </c>
      <c r="M5" s="728">
        <v>3.7282315857310291</v>
      </c>
      <c r="N5" s="728">
        <v>3.722106527059839</v>
      </c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</row>
    <row r="6" spans="1:27" ht="15.95" customHeight="1" x14ac:dyDescent="0.15">
      <c r="A6" s="70" t="s">
        <v>19</v>
      </c>
      <c r="B6" s="960">
        <v>0</v>
      </c>
      <c r="C6" s="382">
        <v>0</v>
      </c>
      <c r="D6" s="382">
        <v>0</v>
      </c>
      <c r="E6" s="382">
        <v>0</v>
      </c>
      <c r="F6" s="382">
        <v>0</v>
      </c>
      <c r="G6" s="382">
        <v>0</v>
      </c>
      <c r="H6" s="382">
        <v>0</v>
      </c>
      <c r="I6" s="382">
        <v>0</v>
      </c>
      <c r="J6" s="382">
        <v>0</v>
      </c>
      <c r="K6" s="382">
        <v>0</v>
      </c>
      <c r="L6" s="382">
        <v>0</v>
      </c>
      <c r="M6" s="382">
        <v>0</v>
      </c>
      <c r="N6" s="382">
        <v>0</v>
      </c>
      <c r="O6" s="106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</row>
    <row r="7" spans="1:27" ht="15.95" customHeight="1" x14ac:dyDescent="0.15">
      <c r="A7" s="70" t="s">
        <v>20</v>
      </c>
      <c r="B7" s="960">
        <v>0</v>
      </c>
      <c r="C7" s="382">
        <v>0</v>
      </c>
      <c r="D7" s="382">
        <v>0</v>
      </c>
      <c r="E7" s="382">
        <v>0</v>
      </c>
      <c r="F7" s="382">
        <v>0</v>
      </c>
      <c r="G7" s="382">
        <v>0</v>
      </c>
      <c r="H7" s="382">
        <v>0</v>
      </c>
      <c r="I7" s="382">
        <v>0</v>
      </c>
      <c r="J7" s="382">
        <v>0</v>
      </c>
      <c r="K7" s="382">
        <v>0</v>
      </c>
      <c r="L7" s="382">
        <v>0</v>
      </c>
      <c r="M7" s="382">
        <v>0</v>
      </c>
      <c r="N7" s="382">
        <v>0</v>
      </c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</row>
    <row r="8" spans="1:27" ht="15.95" customHeight="1" x14ac:dyDescent="0.15">
      <c r="A8" s="70" t="s">
        <v>21</v>
      </c>
      <c r="B8" s="960">
        <v>0</v>
      </c>
      <c r="C8" s="382">
        <v>0</v>
      </c>
      <c r="D8" s="382">
        <v>0</v>
      </c>
      <c r="E8" s="382">
        <v>0</v>
      </c>
      <c r="F8" s="382">
        <v>0</v>
      </c>
      <c r="G8" s="382">
        <v>0</v>
      </c>
      <c r="H8" s="382">
        <v>0</v>
      </c>
      <c r="I8" s="382">
        <v>0</v>
      </c>
      <c r="J8" s="382">
        <v>0</v>
      </c>
      <c r="K8" s="382">
        <v>0</v>
      </c>
      <c r="L8" s="382">
        <v>0</v>
      </c>
      <c r="M8" s="382">
        <v>0</v>
      </c>
      <c r="N8" s="382">
        <v>0</v>
      </c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</row>
    <row r="9" spans="1:27" ht="15.95" customHeight="1" x14ac:dyDescent="0.15">
      <c r="A9" s="70" t="s">
        <v>22</v>
      </c>
      <c r="B9" s="960">
        <v>0</v>
      </c>
      <c r="C9" s="382">
        <v>0</v>
      </c>
      <c r="D9" s="382">
        <v>0</v>
      </c>
      <c r="E9" s="382">
        <v>0</v>
      </c>
      <c r="F9" s="382">
        <v>0</v>
      </c>
      <c r="G9" s="382">
        <v>0</v>
      </c>
      <c r="H9" s="382">
        <v>0</v>
      </c>
      <c r="I9" s="382">
        <v>0</v>
      </c>
      <c r="J9" s="382">
        <v>0</v>
      </c>
      <c r="K9" s="382">
        <v>0</v>
      </c>
      <c r="L9" s="382">
        <v>0</v>
      </c>
      <c r="M9" s="382">
        <v>0</v>
      </c>
      <c r="N9" s="382">
        <v>0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</row>
    <row r="10" spans="1:27" ht="15.95" customHeight="1" x14ac:dyDescent="0.15">
      <c r="A10" s="70" t="s">
        <v>23</v>
      </c>
      <c r="B10" s="960">
        <v>0</v>
      </c>
      <c r="C10" s="382">
        <v>0</v>
      </c>
      <c r="D10" s="382">
        <v>0</v>
      </c>
      <c r="E10" s="382">
        <v>0</v>
      </c>
      <c r="F10" s="382">
        <v>0</v>
      </c>
      <c r="G10" s="382">
        <v>0</v>
      </c>
      <c r="H10" s="382">
        <v>0</v>
      </c>
      <c r="I10" s="382">
        <v>0</v>
      </c>
      <c r="J10" s="382">
        <v>0</v>
      </c>
      <c r="K10" s="382">
        <v>0</v>
      </c>
      <c r="L10" s="382">
        <v>0</v>
      </c>
      <c r="M10" s="382">
        <v>0</v>
      </c>
      <c r="N10" s="382">
        <v>0</v>
      </c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</row>
    <row r="11" spans="1:27" ht="15.95" customHeight="1" x14ac:dyDescent="0.15">
      <c r="A11" s="70" t="s">
        <v>94</v>
      </c>
      <c r="B11" s="960">
        <v>0</v>
      </c>
      <c r="C11" s="382">
        <v>0</v>
      </c>
      <c r="D11" s="382">
        <v>0</v>
      </c>
      <c r="E11" s="382">
        <v>0</v>
      </c>
      <c r="F11" s="382">
        <v>0</v>
      </c>
      <c r="G11" s="382">
        <v>0</v>
      </c>
      <c r="H11" s="382">
        <v>0</v>
      </c>
      <c r="I11" s="382">
        <v>0</v>
      </c>
      <c r="J11" s="382">
        <v>0</v>
      </c>
      <c r="K11" s="382">
        <v>0</v>
      </c>
      <c r="L11" s="382">
        <v>0</v>
      </c>
      <c r="M11" s="382">
        <v>0</v>
      </c>
      <c r="N11" s="382">
        <v>0</v>
      </c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</row>
    <row r="12" spans="1:27" ht="15.95" customHeight="1" x14ac:dyDescent="0.15">
      <c r="A12" s="70" t="s">
        <v>95</v>
      </c>
      <c r="B12" s="960">
        <v>0</v>
      </c>
      <c r="C12" s="382">
        <v>0</v>
      </c>
      <c r="D12" s="382">
        <v>0</v>
      </c>
      <c r="E12" s="382">
        <v>0</v>
      </c>
      <c r="F12" s="382">
        <v>0</v>
      </c>
      <c r="G12" s="382">
        <v>0</v>
      </c>
      <c r="H12" s="382">
        <v>0</v>
      </c>
      <c r="I12" s="382">
        <v>0</v>
      </c>
      <c r="J12" s="382">
        <v>0</v>
      </c>
      <c r="K12" s="382">
        <v>0</v>
      </c>
      <c r="L12" s="382">
        <v>0</v>
      </c>
      <c r="M12" s="382">
        <v>0</v>
      </c>
      <c r="N12" s="382">
        <v>0</v>
      </c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</row>
    <row r="13" spans="1:27" ht="15.95" customHeight="1" x14ac:dyDescent="0.15">
      <c r="A13" s="70" t="s">
        <v>124</v>
      </c>
      <c r="B13" s="960">
        <v>0</v>
      </c>
      <c r="C13" s="382">
        <v>0</v>
      </c>
      <c r="D13" s="382">
        <v>0</v>
      </c>
      <c r="E13" s="382">
        <v>0</v>
      </c>
      <c r="F13" s="382">
        <v>0</v>
      </c>
      <c r="G13" s="382">
        <v>0</v>
      </c>
      <c r="H13" s="382">
        <v>0</v>
      </c>
      <c r="I13" s="382">
        <v>0</v>
      </c>
      <c r="J13" s="382">
        <v>0</v>
      </c>
      <c r="K13" s="382">
        <v>0</v>
      </c>
      <c r="L13" s="382">
        <v>0</v>
      </c>
      <c r="M13" s="382">
        <v>0</v>
      </c>
      <c r="N13" s="382">
        <v>0</v>
      </c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</row>
    <row r="14" spans="1:27" ht="15.95" customHeight="1" x14ac:dyDescent="0.15">
      <c r="A14" s="70" t="s">
        <v>27</v>
      </c>
      <c r="B14" s="960">
        <v>0</v>
      </c>
      <c r="C14" s="382">
        <v>0</v>
      </c>
      <c r="D14" s="382">
        <v>0</v>
      </c>
      <c r="E14" s="382">
        <v>0</v>
      </c>
      <c r="F14" s="382">
        <v>0</v>
      </c>
      <c r="G14" s="382">
        <v>0</v>
      </c>
      <c r="H14" s="382">
        <v>0</v>
      </c>
      <c r="I14" s="382">
        <v>0</v>
      </c>
      <c r="J14" s="382">
        <v>0</v>
      </c>
      <c r="K14" s="382">
        <v>0</v>
      </c>
      <c r="L14" s="382">
        <v>0</v>
      </c>
      <c r="M14" s="382">
        <v>0</v>
      </c>
      <c r="N14" s="382">
        <v>0</v>
      </c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</row>
    <row r="15" spans="1:27" ht="15.95" customHeight="1" x14ac:dyDescent="0.15">
      <c r="A15" s="70" t="s">
        <v>28</v>
      </c>
      <c r="B15" s="960">
        <v>0</v>
      </c>
      <c r="C15" s="382">
        <v>0</v>
      </c>
      <c r="D15" s="382">
        <v>0</v>
      </c>
      <c r="E15" s="382">
        <v>0</v>
      </c>
      <c r="F15" s="382">
        <v>0</v>
      </c>
      <c r="G15" s="382">
        <v>0</v>
      </c>
      <c r="H15" s="382">
        <v>0</v>
      </c>
      <c r="I15" s="382">
        <v>0</v>
      </c>
      <c r="J15" s="382">
        <v>0</v>
      </c>
      <c r="K15" s="382">
        <v>0</v>
      </c>
      <c r="L15" s="382">
        <v>0</v>
      </c>
      <c r="M15" s="382">
        <v>0</v>
      </c>
      <c r="N15" s="382">
        <v>0</v>
      </c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</row>
    <row r="16" spans="1:27" ht="15.95" customHeight="1" x14ac:dyDescent="0.15">
      <c r="A16" s="70" t="s">
        <v>29</v>
      </c>
      <c r="B16" s="960">
        <v>3.3192858225659596</v>
      </c>
      <c r="C16" s="382">
        <v>3.3320000000000007</v>
      </c>
      <c r="D16" s="382">
        <v>3.3500000000000005</v>
      </c>
      <c r="E16" s="382">
        <v>3.34</v>
      </c>
      <c r="F16" s="382">
        <v>3.34</v>
      </c>
      <c r="G16" s="382">
        <v>3.3299999999999996</v>
      </c>
      <c r="H16" s="382">
        <v>3.3210000000000006</v>
      </c>
      <c r="I16" s="382">
        <v>3.3099999999999996</v>
      </c>
      <c r="J16" s="382">
        <v>3.2999999999999994</v>
      </c>
      <c r="K16" s="382">
        <v>3.3050000000000002</v>
      </c>
      <c r="L16" s="382">
        <v>3.3</v>
      </c>
      <c r="M16" s="382">
        <v>3.302</v>
      </c>
      <c r="N16" s="382">
        <v>3.301000000000001</v>
      </c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</row>
    <row r="17" spans="1:27" ht="15.95" customHeight="1" x14ac:dyDescent="0.15">
      <c r="A17" s="70" t="s">
        <v>30</v>
      </c>
      <c r="B17" s="960">
        <v>0</v>
      </c>
      <c r="C17" s="382">
        <v>0</v>
      </c>
      <c r="D17" s="382">
        <v>0</v>
      </c>
      <c r="E17" s="382">
        <v>0</v>
      </c>
      <c r="F17" s="382">
        <v>0</v>
      </c>
      <c r="G17" s="382">
        <v>0</v>
      </c>
      <c r="H17" s="382">
        <v>0</v>
      </c>
      <c r="I17" s="382">
        <v>0</v>
      </c>
      <c r="J17" s="382">
        <v>0</v>
      </c>
      <c r="K17" s="382">
        <v>0</v>
      </c>
      <c r="L17" s="382">
        <v>0</v>
      </c>
      <c r="M17" s="382">
        <v>0</v>
      </c>
      <c r="N17" s="382">
        <v>0</v>
      </c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</row>
    <row r="18" spans="1:27" ht="15.95" customHeight="1" x14ac:dyDescent="0.15">
      <c r="A18" s="70" t="s">
        <v>31</v>
      </c>
      <c r="B18" s="960">
        <v>0</v>
      </c>
      <c r="C18" s="382">
        <v>0</v>
      </c>
      <c r="D18" s="382">
        <v>0</v>
      </c>
      <c r="E18" s="382">
        <v>0</v>
      </c>
      <c r="F18" s="382">
        <v>0</v>
      </c>
      <c r="G18" s="382">
        <v>0</v>
      </c>
      <c r="H18" s="382">
        <v>0</v>
      </c>
      <c r="I18" s="382">
        <v>0</v>
      </c>
      <c r="J18" s="382">
        <v>0</v>
      </c>
      <c r="K18" s="382">
        <v>0</v>
      </c>
      <c r="L18" s="382">
        <v>0</v>
      </c>
      <c r="M18" s="382">
        <v>0</v>
      </c>
      <c r="N18" s="382">
        <v>0</v>
      </c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</row>
    <row r="19" spans="1:27" ht="15.95" customHeight="1" x14ac:dyDescent="0.15">
      <c r="A19" s="70" t="s">
        <v>32</v>
      </c>
      <c r="B19" s="960">
        <v>3.4148644388179634</v>
      </c>
      <c r="C19" s="382">
        <v>3.4620000000000002</v>
      </c>
      <c r="D19" s="382">
        <v>3.4630000000000001</v>
      </c>
      <c r="E19" s="382">
        <v>3.4499999999999997</v>
      </c>
      <c r="F19" s="382">
        <v>3.4409999999999994</v>
      </c>
      <c r="G19" s="382">
        <v>3.4299999999999997</v>
      </c>
      <c r="H19" s="382">
        <v>3.4200000000000004</v>
      </c>
      <c r="I19" s="382">
        <v>3.4000000000000004</v>
      </c>
      <c r="J19" s="382">
        <v>3.3900000000000006</v>
      </c>
      <c r="K19" s="382">
        <v>3.3920000000000003</v>
      </c>
      <c r="L19" s="382">
        <v>3.391</v>
      </c>
      <c r="M19" s="382">
        <v>3.3900000000000006</v>
      </c>
      <c r="N19" s="382">
        <v>3.3930000000000002</v>
      </c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</row>
    <row r="20" spans="1:27" ht="15.95" customHeight="1" x14ac:dyDescent="0.15">
      <c r="A20" s="70" t="s">
        <v>33</v>
      </c>
      <c r="B20" s="960">
        <v>3.4751775195618424</v>
      </c>
      <c r="C20" s="382">
        <v>3.5209999999999999</v>
      </c>
      <c r="D20" s="382">
        <v>3.5300000000000007</v>
      </c>
      <c r="E20" s="382">
        <v>3.524</v>
      </c>
      <c r="F20" s="382">
        <v>3.5</v>
      </c>
      <c r="G20" s="382">
        <v>3.484</v>
      </c>
      <c r="H20" s="382">
        <v>3.4800000000000004</v>
      </c>
      <c r="I20" s="382">
        <v>3.46</v>
      </c>
      <c r="J20" s="382">
        <v>3.452</v>
      </c>
      <c r="K20" s="382">
        <v>3.4409999999999998</v>
      </c>
      <c r="L20" s="382">
        <v>3.4430000000000001</v>
      </c>
      <c r="M20" s="382">
        <v>3.4399999999999991</v>
      </c>
      <c r="N20" s="382">
        <v>3.4420000000000002</v>
      </c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</row>
    <row r="21" spans="1:27" ht="15.95" customHeight="1" x14ac:dyDescent="0.15">
      <c r="A21" s="70" t="s">
        <v>34</v>
      </c>
      <c r="B21" s="960">
        <v>3.301452255694564</v>
      </c>
      <c r="C21" s="382">
        <v>3.3740000000000001</v>
      </c>
      <c r="D21" s="382">
        <v>3.3740000000000001</v>
      </c>
      <c r="E21" s="382">
        <v>3.3610000000000002</v>
      </c>
      <c r="F21" s="382">
        <v>3.34</v>
      </c>
      <c r="G21" s="382">
        <v>3.32</v>
      </c>
      <c r="H21" s="382">
        <v>3.2999999999999994</v>
      </c>
      <c r="I21" s="382">
        <v>3.2740000000000005</v>
      </c>
      <c r="J21" s="382">
        <v>3.2630000000000003</v>
      </c>
      <c r="K21" s="382">
        <v>3.2610000000000001</v>
      </c>
      <c r="L21" s="382">
        <v>3.262</v>
      </c>
      <c r="M21" s="382">
        <v>3.2610000000000001</v>
      </c>
      <c r="N21" s="382">
        <v>3.26</v>
      </c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</row>
    <row r="22" spans="1:27" ht="15.95" customHeight="1" x14ac:dyDescent="0.15">
      <c r="A22" s="70" t="s">
        <v>35</v>
      </c>
      <c r="B22" s="960">
        <v>3.633774916498326</v>
      </c>
      <c r="C22" s="382">
        <v>3.65</v>
      </c>
      <c r="D22" s="382">
        <v>3.67</v>
      </c>
      <c r="E22" s="382">
        <v>3.6599999999999997</v>
      </c>
      <c r="F22" s="382">
        <v>3.65</v>
      </c>
      <c r="G22" s="382">
        <v>3.641</v>
      </c>
      <c r="H22" s="382">
        <v>3.63</v>
      </c>
      <c r="I22" s="382">
        <v>3.6110000000000002</v>
      </c>
      <c r="J22" s="382">
        <v>3.620000000000001</v>
      </c>
      <c r="K22" s="382">
        <v>3.6154999999999995</v>
      </c>
      <c r="L22" s="382">
        <v>3.6157999999999997</v>
      </c>
      <c r="M22" s="382">
        <v>3.6170000000000004</v>
      </c>
      <c r="N22" s="382">
        <v>3.6180000000000003</v>
      </c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</row>
    <row r="23" spans="1:27" ht="15.95" customHeight="1" x14ac:dyDescent="0.15">
      <c r="A23" s="70" t="s">
        <v>36</v>
      </c>
      <c r="B23" s="960">
        <v>3.4016569419643958</v>
      </c>
      <c r="C23" s="382">
        <v>3.452</v>
      </c>
      <c r="D23" s="382">
        <v>3.46</v>
      </c>
      <c r="E23" s="382">
        <v>3.4400000000000004</v>
      </c>
      <c r="F23" s="382">
        <v>3.4319999999999999</v>
      </c>
      <c r="G23" s="382">
        <v>3.4199999999999995</v>
      </c>
      <c r="H23" s="382">
        <v>3.3999999999999995</v>
      </c>
      <c r="I23" s="382">
        <v>3.3819999999999997</v>
      </c>
      <c r="J23" s="382">
        <v>3.3719999999999994</v>
      </c>
      <c r="K23" s="382">
        <v>3.3700000000000006</v>
      </c>
      <c r="L23" s="382">
        <v>3.371</v>
      </c>
      <c r="M23" s="382">
        <v>3.37</v>
      </c>
      <c r="N23" s="382">
        <v>3.37</v>
      </c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</row>
    <row r="24" spans="1:27" ht="15.95" customHeight="1" x14ac:dyDescent="0.15">
      <c r="A24" s="70" t="s">
        <v>37</v>
      </c>
      <c r="B24" s="960">
        <v>3.7285854409454515</v>
      </c>
      <c r="C24" s="382">
        <v>3.7500000000000004</v>
      </c>
      <c r="D24" s="382">
        <v>3.762</v>
      </c>
      <c r="E24" s="382">
        <v>3.7500000000000004</v>
      </c>
      <c r="F24" s="382">
        <v>3.7519999999999989</v>
      </c>
      <c r="G24" s="382">
        <v>3.7410000000000005</v>
      </c>
      <c r="H24" s="382">
        <v>3.7229999999999994</v>
      </c>
      <c r="I24" s="382">
        <v>3.7200000000000006</v>
      </c>
      <c r="J24" s="382">
        <v>3.7100000000000004</v>
      </c>
      <c r="K24" s="382">
        <v>3.7149999999999999</v>
      </c>
      <c r="L24" s="382">
        <v>3.7140000000000004</v>
      </c>
      <c r="M24" s="382">
        <v>3.7140000000000004</v>
      </c>
      <c r="N24" s="382">
        <v>3.7150000000000003</v>
      </c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</row>
    <row r="25" spans="1:27" ht="15.95" customHeight="1" x14ac:dyDescent="0.15">
      <c r="A25" s="70" t="s">
        <v>38</v>
      </c>
      <c r="B25" s="960">
        <v>3.6372071743668468</v>
      </c>
      <c r="C25" s="382">
        <v>3.6939999999999995</v>
      </c>
      <c r="D25" s="382">
        <v>3.6940000000000004</v>
      </c>
      <c r="E25" s="382">
        <v>3.67</v>
      </c>
      <c r="F25" s="382">
        <v>3.6599999999999997</v>
      </c>
      <c r="G25" s="382">
        <v>3.65</v>
      </c>
      <c r="H25" s="382">
        <v>3.6339999999999999</v>
      </c>
      <c r="I25" s="382">
        <v>3.6219999999999994</v>
      </c>
      <c r="J25" s="382">
        <v>3.6129999999999995</v>
      </c>
      <c r="K25" s="382">
        <v>3.6030000000000006</v>
      </c>
      <c r="L25" s="382">
        <v>3.6049999999999991</v>
      </c>
      <c r="M25" s="382">
        <v>3.6040000000000001</v>
      </c>
      <c r="N25" s="382">
        <v>3.6030000000000006</v>
      </c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</row>
    <row r="26" spans="1:27" ht="15.95" customHeight="1" x14ac:dyDescent="0.15">
      <c r="A26" s="70" t="s">
        <v>39</v>
      </c>
      <c r="B26" s="960">
        <v>3.4668876601378757</v>
      </c>
      <c r="C26" s="382">
        <v>3.5205214411074519</v>
      </c>
      <c r="D26" s="382">
        <v>3.5265018294327923</v>
      </c>
      <c r="E26" s="382">
        <v>3.5054652203061334</v>
      </c>
      <c r="F26" s="382">
        <v>3.4910448941591787</v>
      </c>
      <c r="G26" s="382">
        <v>3.476470848558324</v>
      </c>
      <c r="H26" s="382">
        <v>3.4568776303794913</v>
      </c>
      <c r="I26" s="382">
        <v>3.4454015413020787</v>
      </c>
      <c r="J26" s="382">
        <v>3.436446643026887</v>
      </c>
      <c r="K26" s="382">
        <v>3.4358400518601617</v>
      </c>
      <c r="L26" s="382">
        <v>3.4363528195681479</v>
      </c>
      <c r="M26" s="382">
        <v>3.4286517461465285</v>
      </c>
      <c r="N26" s="382">
        <v>3.424574205205841</v>
      </c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</row>
    <row r="27" spans="1:27" ht="15.95" customHeight="1" x14ac:dyDescent="0.15">
      <c r="A27" s="70" t="s">
        <v>97</v>
      </c>
      <c r="B27" s="960">
        <v>3.4598882792564445</v>
      </c>
      <c r="C27" s="382">
        <v>3.52</v>
      </c>
      <c r="D27" s="382">
        <v>3.523000000000001</v>
      </c>
      <c r="E27" s="382">
        <v>3.5000000000000004</v>
      </c>
      <c r="F27" s="382">
        <v>3.4820000000000002</v>
      </c>
      <c r="G27" s="382">
        <v>3.4700000000000006</v>
      </c>
      <c r="H27" s="382">
        <v>3.45</v>
      </c>
      <c r="I27" s="382">
        <v>3.44</v>
      </c>
      <c r="J27" s="382">
        <v>3.4329999999999998</v>
      </c>
      <c r="K27" s="382">
        <v>3.43</v>
      </c>
      <c r="L27" s="382">
        <v>3.4319999999999999</v>
      </c>
      <c r="M27" s="382">
        <v>3.42</v>
      </c>
      <c r="N27" s="382">
        <v>3.4140000000000001</v>
      </c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</row>
    <row r="28" spans="1:27" ht="15.95" customHeight="1" x14ac:dyDescent="0.15">
      <c r="A28" s="70" t="s">
        <v>98</v>
      </c>
      <c r="B28" s="960">
        <v>3.4741878197586149</v>
      </c>
      <c r="C28" s="382">
        <v>3.5209999999999999</v>
      </c>
      <c r="D28" s="382">
        <v>3.53</v>
      </c>
      <c r="E28" s="382">
        <v>3.5109999999999997</v>
      </c>
      <c r="F28" s="382">
        <v>3.4999999999999996</v>
      </c>
      <c r="G28" s="382">
        <v>3.4830000000000005</v>
      </c>
      <c r="H28" s="382">
        <v>3.464</v>
      </c>
      <c r="I28" s="382">
        <v>3.451000000000001</v>
      </c>
      <c r="J28" s="382">
        <v>3.44</v>
      </c>
      <c r="K28" s="382">
        <v>3.4409999999999998</v>
      </c>
      <c r="L28" s="382">
        <v>3.4405000000000001</v>
      </c>
      <c r="M28" s="382">
        <v>3.4409999999999998</v>
      </c>
      <c r="N28" s="382">
        <v>3.44</v>
      </c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</row>
    <row r="29" spans="1:27" ht="15.95" customHeight="1" x14ac:dyDescent="0.15">
      <c r="A29" s="70" t="s">
        <v>42</v>
      </c>
      <c r="B29" s="960">
        <v>3.9514421087119822</v>
      </c>
      <c r="C29" s="382">
        <v>3.9340000000000011</v>
      </c>
      <c r="D29" s="382">
        <v>3.9500000000000006</v>
      </c>
      <c r="E29" s="382">
        <v>3.9599999999999995</v>
      </c>
      <c r="F29" s="382">
        <v>3.9619999999999997</v>
      </c>
      <c r="G29" s="382">
        <v>3.9510000000000005</v>
      </c>
      <c r="H29" s="382">
        <v>3.9419999999999993</v>
      </c>
      <c r="I29" s="382">
        <v>3.9500000000000006</v>
      </c>
      <c r="J29" s="382">
        <v>3.9510000000000005</v>
      </c>
      <c r="K29" s="382">
        <v>3.9504999999999999</v>
      </c>
      <c r="L29" s="382">
        <v>3.9502000000000002</v>
      </c>
      <c r="M29" s="382">
        <v>3.9500000000000006</v>
      </c>
      <c r="N29" s="382">
        <v>3.97</v>
      </c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</row>
    <row r="30" spans="1:27" ht="15.95" customHeight="1" x14ac:dyDescent="0.15">
      <c r="A30" s="102" t="s">
        <v>126</v>
      </c>
      <c r="B30" s="960">
        <v>4.0756970052031924</v>
      </c>
      <c r="C30" s="382">
        <v>4.0999999999999996</v>
      </c>
      <c r="D30" s="382">
        <v>4.1130000000000004</v>
      </c>
      <c r="E30" s="382">
        <v>4.1020000000000003</v>
      </c>
      <c r="F30" s="382">
        <v>4.0999999999999988</v>
      </c>
      <c r="G30" s="382">
        <v>4.0890000000000004</v>
      </c>
      <c r="H30" s="382">
        <v>4.0810000000000013</v>
      </c>
      <c r="I30" s="382">
        <v>4.0619999999999994</v>
      </c>
      <c r="J30" s="382">
        <v>4.0519999999999996</v>
      </c>
      <c r="K30" s="382">
        <v>4.0510000000000002</v>
      </c>
      <c r="L30" s="382">
        <v>4.05</v>
      </c>
      <c r="M30" s="382">
        <v>4.0300000000000011</v>
      </c>
      <c r="N30" s="382">
        <v>4.04</v>
      </c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</row>
    <row r="31" spans="1:27" ht="15.95" customHeight="1" x14ac:dyDescent="0.15">
      <c r="A31" s="70" t="s">
        <v>44</v>
      </c>
      <c r="B31" s="960">
        <v>0</v>
      </c>
      <c r="C31" s="382">
        <v>0</v>
      </c>
      <c r="D31" s="382">
        <v>0</v>
      </c>
      <c r="E31" s="382">
        <v>0</v>
      </c>
      <c r="F31" s="382">
        <v>0</v>
      </c>
      <c r="G31" s="382">
        <v>0</v>
      </c>
      <c r="H31" s="382">
        <v>0</v>
      </c>
      <c r="I31" s="382">
        <v>0</v>
      </c>
      <c r="J31" s="382">
        <v>0</v>
      </c>
      <c r="K31" s="382">
        <v>0</v>
      </c>
      <c r="L31" s="382">
        <v>0</v>
      </c>
      <c r="M31" s="382">
        <v>0</v>
      </c>
      <c r="N31" s="382">
        <v>0</v>
      </c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</row>
    <row r="32" spans="1:27" ht="15.95" customHeight="1" x14ac:dyDescent="0.15">
      <c r="A32" s="70" t="s">
        <v>45</v>
      </c>
      <c r="B32" s="960">
        <v>0</v>
      </c>
      <c r="C32" s="382">
        <v>0</v>
      </c>
      <c r="D32" s="382">
        <v>0</v>
      </c>
      <c r="E32" s="382">
        <v>0</v>
      </c>
      <c r="F32" s="382">
        <v>0</v>
      </c>
      <c r="G32" s="382">
        <v>0</v>
      </c>
      <c r="H32" s="382">
        <v>0</v>
      </c>
      <c r="I32" s="382">
        <v>0</v>
      </c>
      <c r="J32" s="382">
        <v>0</v>
      </c>
      <c r="K32" s="382">
        <v>0</v>
      </c>
      <c r="L32" s="382">
        <v>0</v>
      </c>
      <c r="M32" s="382">
        <v>0</v>
      </c>
      <c r="N32" s="382">
        <v>0</v>
      </c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</row>
    <row r="33" spans="1:27" ht="15.95" customHeight="1" x14ac:dyDescent="0.15">
      <c r="A33" s="70" t="s">
        <v>46</v>
      </c>
      <c r="B33" s="960">
        <v>0</v>
      </c>
      <c r="C33" s="382">
        <v>0</v>
      </c>
      <c r="D33" s="382">
        <v>0</v>
      </c>
      <c r="E33" s="382">
        <v>0</v>
      </c>
      <c r="F33" s="382">
        <v>0</v>
      </c>
      <c r="G33" s="382">
        <v>0</v>
      </c>
      <c r="H33" s="382">
        <v>0</v>
      </c>
      <c r="I33" s="382">
        <v>0</v>
      </c>
      <c r="J33" s="382">
        <v>0</v>
      </c>
      <c r="K33" s="382">
        <v>0</v>
      </c>
      <c r="L33" s="382">
        <v>0</v>
      </c>
      <c r="M33" s="382">
        <v>0</v>
      </c>
      <c r="N33" s="382">
        <v>0</v>
      </c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</row>
    <row r="34" spans="1:27" ht="15.95" customHeight="1" thickBot="1" x14ac:dyDescent="0.2">
      <c r="A34" s="118" t="s">
        <v>47</v>
      </c>
      <c r="B34" s="961">
        <v>0</v>
      </c>
      <c r="C34" s="383">
        <v>0</v>
      </c>
      <c r="D34" s="383">
        <v>0</v>
      </c>
      <c r="E34" s="383">
        <v>0</v>
      </c>
      <c r="F34" s="383">
        <v>0</v>
      </c>
      <c r="G34" s="383">
        <v>0</v>
      </c>
      <c r="H34" s="383">
        <v>0</v>
      </c>
      <c r="I34" s="383">
        <v>0</v>
      </c>
      <c r="J34" s="383">
        <v>0</v>
      </c>
      <c r="K34" s="383">
        <v>0</v>
      </c>
      <c r="L34" s="383">
        <v>0</v>
      </c>
      <c r="M34" s="383">
        <v>0</v>
      </c>
      <c r="N34" s="383">
        <v>0</v>
      </c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</row>
    <row r="35" spans="1:27" ht="9" customHeight="1" x14ac:dyDescent="0.15">
      <c r="A35" s="468" t="s">
        <v>350</v>
      </c>
      <c r="B35" s="539"/>
      <c r="C35" s="540"/>
      <c r="D35" s="540"/>
      <c r="E35" s="387"/>
      <c r="F35" s="387"/>
      <c r="G35" s="387"/>
      <c r="H35" s="387"/>
      <c r="I35" s="387"/>
      <c r="J35" s="387"/>
      <c r="K35" s="387"/>
      <c r="L35" s="387"/>
      <c r="M35" s="387"/>
      <c r="N35" s="387"/>
    </row>
    <row r="36" spans="1:27" ht="9" customHeight="1" x14ac:dyDescent="0.15">
      <c r="A36" s="468" t="s">
        <v>321</v>
      </c>
      <c r="B36" s="540"/>
      <c r="C36" s="540"/>
      <c r="D36" s="540"/>
      <c r="E36" s="387"/>
      <c r="F36" s="387"/>
      <c r="G36" s="387"/>
      <c r="H36" s="387"/>
      <c r="I36" s="387"/>
      <c r="J36" s="387"/>
      <c r="K36" s="387"/>
      <c r="L36" s="387"/>
      <c r="M36" s="387"/>
      <c r="N36" s="387"/>
    </row>
    <row r="37" spans="1:27" ht="9" customHeight="1" x14ac:dyDescent="0.15">
      <c r="A37" s="470" t="s">
        <v>320</v>
      </c>
      <c r="B37" s="483"/>
      <c r="C37" s="483"/>
      <c r="D37" s="483"/>
      <c r="E37" s="179"/>
      <c r="F37" s="179"/>
      <c r="G37" s="179"/>
      <c r="H37" s="179"/>
      <c r="I37" s="179"/>
      <c r="J37" s="179"/>
      <c r="K37" s="179"/>
      <c r="L37" s="179"/>
      <c r="M37" s="179"/>
      <c r="N37" s="179"/>
    </row>
    <row r="38" spans="1:27" ht="13.35" customHeight="1" x14ac:dyDescent="0.15">
      <c r="A38" s="541"/>
      <c r="B38" s="483"/>
      <c r="C38" s="483"/>
      <c r="D38" s="483"/>
    </row>
    <row r="39" spans="1:27" ht="13.35" customHeight="1" x14ac:dyDescent="0.15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Hoja109">
    <tabColor theme="9" tint="0.59999389629810485"/>
  </sheetPr>
  <dimension ref="A1:AA39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" style="70" customWidth="1"/>
    <col min="2" max="2" width="9" style="70" customWidth="1"/>
    <col min="3" max="14" width="9.25" style="70" customWidth="1"/>
    <col min="15" max="16384" width="7" style="70"/>
  </cols>
  <sheetData>
    <row r="1" spans="1:27" ht="17.100000000000001" customHeight="1" x14ac:dyDescent="0.25">
      <c r="A1" s="389" t="s">
        <v>497</v>
      </c>
      <c r="B1" s="389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27" ht="13.35" customHeight="1" x14ac:dyDescent="0.15">
      <c r="A2" s="385" t="s">
        <v>310</v>
      </c>
      <c r="B2" s="232"/>
      <c r="C2" s="106"/>
      <c r="D2" s="106"/>
      <c r="E2" s="106"/>
      <c r="F2" s="106"/>
      <c r="G2" s="109"/>
      <c r="H2" s="108"/>
      <c r="I2" s="106"/>
      <c r="J2" s="106"/>
      <c r="K2" s="106"/>
      <c r="L2" s="106"/>
      <c r="M2" s="106"/>
      <c r="N2" s="106"/>
    </row>
    <row r="3" spans="1:27" ht="6" customHeight="1" thickBot="1" x14ac:dyDescent="0.2">
      <c r="A3" s="108"/>
      <c r="B3" s="106"/>
      <c r="C3" s="106"/>
      <c r="D3" s="106"/>
      <c r="E3" s="106"/>
      <c r="F3" s="106"/>
      <c r="G3" s="109"/>
      <c r="H3" s="108"/>
      <c r="I3" s="106"/>
      <c r="J3" s="106"/>
      <c r="K3" s="106"/>
      <c r="L3" s="106"/>
      <c r="M3" s="106"/>
      <c r="N3" s="106"/>
    </row>
    <row r="4" spans="1:27" ht="18" customHeight="1" x14ac:dyDescent="0.15">
      <c r="A4" s="768" t="s">
        <v>16</v>
      </c>
      <c r="B4" s="768" t="s">
        <v>52</v>
      </c>
      <c r="C4" s="768" t="s">
        <v>53</v>
      </c>
      <c r="D4" s="768" t="s">
        <v>54</v>
      </c>
      <c r="E4" s="768" t="s">
        <v>55</v>
      </c>
      <c r="F4" s="768" t="s">
        <v>56</v>
      </c>
      <c r="G4" s="768" t="s">
        <v>57</v>
      </c>
      <c r="H4" s="768" t="s">
        <v>58</v>
      </c>
      <c r="I4" s="768" t="s">
        <v>59</v>
      </c>
      <c r="J4" s="768" t="s">
        <v>60</v>
      </c>
      <c r="K4" s="768" t="s">
        <v>61</v>
      </c>
      <c r="L4" s="768" t="s">
        <v>62</v>
      </c>
      <c r="M4" s="768" t="s">
        <v>63</v>
      </c>
      <c r="N4" s="768" t="s">
        <v>64</v>
      </c>
    </row>
    <row r="5" spans="1:27" ht="18" customHeight="1" x14ac:dyDescent="0.15">
      <c r="A5" s="726" t="s">
        <v>100</v>
      </c>
      <c r="B5" s="959">
        <v>5.2925254418975856</v>
      </c>
      <c r="C5" s="728">
        <v>5.0613816524826358</v>
      </c>
      <c r="D5" s="728">
        <v>5.2467945586383564</v>
      </c>
      <c r="E5" s="728">
        <v>5.2842049395162149</v>
      </c>
      <c r="F5" s="728">
        <v>5.2996285433777119</v>
      </c>
      <c r="G5" s="728">
        <v>5.3288345776163615</v>
      </c>
      <c r="H5" s="728">
        <v>5.3158552494065274</v>
      </c>
      <c r="I5" s="728">
        <v>5.3194719610129626</v>
      </c>
      <c r="J5" s="728">
        <v>5.3260698168346812</v>
      </c>
      <c r="K5" s="728">
        <v>5.3230162583308678</v>
      </c>
      <c r="L5" s="728">
        <v>5.3220975116042606</v>
      </c>
      <c r="M5" s="728">
        <v>5.3352396578755918</v>
      </c>
      <c r="N5" s="728">
        <v>5.3433873444899405</v>
      </c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</row>
    <row r="6" spans="1:27" ht="15.95" customHeight="1" x14ac:dyDescent="0.15">
      <c r="A6" s="70" t="s">
        <v>19</v>
      </c>
      <c r="B6" s="960">
        <v>5.2333901112100554</v>
      </c>
      <c r="C6" s="382">
        <v>4.96</v>
      </c>
      <c r="D6" s="382">
        <v>5.2000000000000011</v>
      </c>
      <c r="E6" s="382">
        <v>5.2400000000000011</v>
      </c>
      <c r="F6" s="382">
        <v>5.26</v>
      </c>
      <c r="G6" s="382">
        <v>5.2729999999999997</v>
      </c>
      <c r="H6" s="382">
        <v>5.2519999999999998</v>
      </c>
      <c r="I6" s="382">
        <v>5.25</v>
      </c>
      <c r="J6" s="382">
        <v>5.262999999999999</v>
      </c>
      <c r="K6" s="382">
        <v>5.2569999999999997</v>
      </c>
      <c r="L6" s="382">
        <v>5.254999999999999</v>
      </c>
      <c r="M6" s="382">
        <v>5.2700000000000005</v>
      </c>
      <c r="N6" s="382">
        <v>5.2809999999999997</v>
      </c>
      <c r="O6" s="106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</row>
    <row r="7" spans="1:27" ht="15.95" customHeight="1" x14ac:dyDescent="0.15">
      <c r="A7" s="70" t="s">
        <v>20</v>
      </c>
      <c r="B7" s="960">
        <v>5.2586071307566655</v>
      </c>
      <c r="C7" s="382">
        <v>4.9800000000000013</v>
      </c>
      <c r="D7" s="382">
        <v>5.23</v>
      </c>
      <c r="E7" s="382">
        <v>5.2619999999999996</v>
      </c>
      <c r="F7" s="382">
        <v>5.27</v>
      </c>
      <c r="G7" s="382">
        <v>5.31</v>
      </c>
      <c r="H7" s="382">
        <v>5.293000000000001</v>
      </c>
      <c r="I7" s="382">
        <v>5.2859999999999996</v>
      </c>
      <c r="J7" s="382">
        <v>5.3014999999999999</v>
      </c>
      <c r="K7" s="382">
        <v>5.2939999999999996</v>
      </c>
      <c r="L7" s="382">
        <v>5.3019999999999987</v>
      </c>
      <c r="M7" s="382">
        <v>5.3040000000000003</v>
      </c>
      <c r="N7" s="382">
        <v>5.306</v>
      </c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</row>
    <row r="8" spans="1:27" ht="15.95" customHeight="1" x14ac:dyDescent="0.15">
      <c r="A8" s="70" t="s">
        <v>21</v>
      </c>
      <c r="B8" s="960">
        <v>5.1936813972440303</v>
      </c>
      <c r="C8" s="382">
        <v>4.93</v>
      </c>
      <c r="D8" s="382">
        <v>5.15</v>
      </c>
      <c r="E8" s="382">
        <v>5.18</v>
      </c>
      <c r="F8" s="382">
        <v>5.2</v>
      </c>
      <c r="G8" s="382">
        <v>5.2329999999999997</v>
      </c>
      <c r="H8" s="382">
        <v>5.23</v>
      </c>
      <c r="I8" s="382">
        <v>5.2140000000000004</v>
      </c>
      <c r="J8" s="382">
        <v>5.2315000000000005</v>
      </c>
      <c r="K8" s="382">
        <v>5.2320000000000002</v>
      </c>
      <c r="L8" s="382">
        <v>5.2329999999999997</v>
      </c>
      <c r="M8" s="382">
        <v>5.24</v>
      </c>
      <c r="N8" s="382">
        <v>5.2599999999999989</v>
      </c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</row>
    <row r="9" spans="1:27" ht="15.95" customHeight="1" x14ac:dyDescent="0.15">
      <c r="A9" s="70" t="s">
        <v>22</v>
      </c>
      <c r="B9" s="960">
        <v>5.3338285129699337</v>
      </c>
      <c r="C9" s="382">
        <v>4.92</v>
      </c>
      <c r="D9" s="382">
        <v>5.3</v>
      </c>
      <c r="E9" s="382">
        <v>5.33</v>
      </c>
      <c r="F9" s="382">
        <v>5.35</v>
      </c>
      <c r="G9" s="382">
        <v>5.39</v>
      </c>
      <c r="H9" s="382">
        <v>5.3810000000000002</v>
      </c>
      <c r="I9" s="382">
        <v>5.3720000000000008</v>
      </c>
      <c r="J9" s="382">
        <v>5.3855000000000004</v>
      </c>
      <c r="K9" s="382">
        <v>5.3790000000000004</v>
      </c>
      <c r="L9" s="382">
        <v>5.3819999999999988</v>
      </c>
      <c r="M9" s="382">
        <v>5.3920000000000012</v>
      </c>
      <c r="N9" s="382">
        <v>5.41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</row>
    <row r="10" spans="1:27" ht="15.95" customHeight="1" x14ac:dyDescent="0.15">
      <c r="A10" s="70" t="s">
        <v>23</v>
      </c>
      <c r="B10" s="960">
        <v>5.1950414669494913</v>
      </c>
      <c r="C10" s="382">
        <v>4.9375403429815714</v>
      </c>
      <c r="D10" s="382">
        <v>5.1753784346371772</v>
      </c>
      <c r="E10" s="382">
        <v>5.1986288763841033</v>
      </c>
      <c r="F10" s="382">
        <v>5.2017393976175281</v>
      </c>
      <c r="G10" s="382">
        <v>5.220356680667205</v>
      </c>
      <c r="H10" s="382">
        <v>5.2264428878163347</v>
      </c>
      <c r="I10" s="382">
        <v>5.2243475829731159</v>
      </c>
      <c r="J10" s="382">
        <v>5.2267007167980815</v>
      </c>
      <c r="K10" s="382">
        <v>5.2266933196467313</v>
      </c>
      <c r="L10" s="382">
        <v>5.2258089428491141</v>
      </c>
      <c r="M10" s="382">
        <v>5.2272189062626113</v>
      </c>
      <c r="N10" s="382">
        <v>5.2382805733405275</v>
      </c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</row>
    <row r="11" spans="1:27" ht="15.95" customHeight="1" x14ac:dyDescent="0.15">
      <c r="A11" s="70" t="s">
        <v>94</v>
      </c>
      <c r="B11" s="960">
        <v>5.1959858184875563</v>
      </c>
      <c r="C11" s="382">
        <v>4.92</v>
      </c>
      <c r="D11" s="382">
        <v>5.17</v>
      </c>
      <c r="E11" s="382">
        <v>5.1929999999999996</v>
      </c>
      <c r="F11" s="382">
        <v>5.2000000000000011</v>
      </c>
      <c r="G11" s="382">
        <v>5.2199999999999989</v>
      </c>
      <c r="H11" s="382">
        <v>5.2300000000000013</v>
      </c>
      <c r="I11" s="382">
        <v>5.2319999999999993</v>
      </c>
      <c r="J11" s="382">
        <v>5.2339999999999991</v>
      </c>
      <c r="K11" s="382">
        <v>5.2310000000000008</v>
      </c>
      <c r="L11" s="382">
        <v>5.23</v>
      </c>
      <c r="M11" s="382">
        <v>5.2305000000000001</v>
      </c>
      <c r="N11" s="382">
        <v>5.2430000000000003</v>
      </c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</row>
    <row r="12" spans="1:27" ht="15.95" customHeight="1" x14ac:dyDescent="0.15">
      <c r="A12" s="70" t="s">
        <v>95</v>
      </c>
      <c r="B12" s="960">
        <v>5.1741677459369999</v>
      </c>
      <c r="C12" s="382">
        <v>4.9800000000000004</v>
      </c>
      <c r="D12" s="382">
        <v>5.15</v>
      </c>
      <c r="E12" s="382">
        <v>5.17</v>
      </c>
      <c r="F12" s="382">
        <v>5.1740000000000004</v>
      </c>
      <c r="G12" s="382">
        <v>5.194</v>
      </c>
      <c r="H12" s="382">
        <v>5.2000000000000011</v>
      </c>
      <c r="I12" s="382">
        <v>5.1930000000000005</v>
      </c>
      <c r="J12" s="382">
        <v>5.1950000000000003</v>
      </c>
      <c r="K12" s="382">
        <v>5.1940000000000008</v>
      </c>
      <c r="L12" s="382">
        <v>5.1909999999999998</v>
      </c>
      <c r="M12" s="382">
        <v>5.1900000000000013</v>
      </c>
      <c r="N12" s="382">
        <v>5.2000000000000011</v>
      </c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</row>
    <row r="13" spans="1:27" ht="15.95" customHeight="1" x14ac:dyDescent="0.15">
      <c r="A13" s="70" t="s">
        <v>124</v>
      </c>
      <c r="B13" s="960">
        <v>5.2246054226724787</v>
      </c>
      <c r="C13" s="382">
        <v>4.9400000000000004</v>
      </c>
      <c r="D13" s="382">
        <v>5.221000000000001</v>
      </c>
      <c r="E13" s="382">
        <v>5.2510000000000003</v>
      </c>
      <c r="F13" s="382">
        <v>5.253000000000001</v>
      </c>
      <c r="G13" s="382">
        <v>5.2720000000000002</v>
      </c>
      <c r="H13" s="382">
        <v>5.2639999999999993</v>
      </c>
      <c r="I13" s="382">
        <v>5.2619999999999996</v>
      </c>
      <c r="J13" s="382">
        <v>5.2649999999999997</v>
      </c>
      <c r="K13" s="382">
        <v>5.2670000000000012</v>
      </c>
      <c r="L13" s="382">
        <v>5.2689999999999992</v>
      </c>
      <c r="M13" s="382">
        <v>5.2729999999999997</v>
      </c>
      <c r="N13" s="382">
        <v>5.2750000000000012</v>
      </c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</row>
    <row r="14" spans="1:27" ht="15.95" customHeight="1" x14ac:dyDescent="0.15">
      <c r="A14" s="70" t="s">
        <v>27</v>
      </c>
      <c r="B14" s="960">
        <v>5.2365697222049095</v>
      </c>
      <c r="C14" s="382">
        <v>4.99</v>
      </c>
      <c r="D14" s="382">
        <v>5.24</v>
      </c>
      <c r="E14" s="382">
        <v>5.26</v>
      </c>
      <c r="F14" s="382">
        <v>5.26</v>
      </c>
      <c r="G14" s="382">
        <v>5.2729999999999997</v>
      </c>
      <c r="H14" s="382">
        <v>5.2800000000000011</v>
      </c>
      <c r="I14" s="382">
        <v>5.2729999999999988</v>
      </c>
      <c r="J14" s="382">
        <v>5.2764999999999995</v>
      </c>
      <c r="K14" s="382">
        <v>5.2750000000000004</v>
      </c>
      <c r="L14" s="382">
        <v>5.2729999999999988</v>
      </c>
      <c r="M14" s="382">
        <v>5.2599999999999989</v>
      </c>
      <c r="N14" s="382">
        <v>5.2670000000000003</v>
      </c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</row>
    <row r="15" spans="1:27" ht="15.95" customHeight="1" x14ac:dyDescent="0.15">
      <c r="A15" s="70" t="s">
        <v>28</v>
      </c>
      <c r="B15" s="960">
        <v>5.2407693054733935</v>
      </c>
      <c r="C15" s="382">
        <v>4.9830000000000005</v>
      </c>
      <c r="D15" s="382">
        <v>5.23</v>
      </c>
      <c r="E15" s="382">
        <v>5.2539999999999996</v>
      </c>
      <c r="F15" s="382">
        <v>5.2541000000000002</v>
      </c>
      <c r="G15" s="382">
        <v>5.2720000000000002</v>
      </c>
      <c r="H15" s="382">
        <v>5.2819999999999991</v>
      </c>
      <c r="I15" s="382">
        <v>5.2709999999999999</v>
      </c>
      <c r="J15" s="382">
        <v>5.2770000000000001</v>
      </c>
      <c r="K15" s="382">
        <v>5.2739999999999991</v>
      </c>
      <c r="L15" s="382">
        <v>5.2719999999999994</v>
      </c>
      <c r="M15" s="382">
        <v>5.2700000000000005</v>
      </c>
      <c r="N15" s="382">
        <v>5.2729999999999997</v>
      </c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</row>
    <row r="16" spans="1:27" ht="15.95" customHeight="1" x14ac:dyDescent="0.15">
      <c r="A16" s="70" t="s">
        <v>29</v>
      </c>
      <c r="B16" s="960">
        <v>5.1757572608768596</v>
      </c>
      <c r="C16" s="382">
        <v>4.9569999999999999</v>
      </c>
      <c r="D16" s="382">
        <v>5.13</v>
      </c>
      <c r="E16" s="382">
        <v>5.16</v>
      </c>
      <c r="F16" s="382">
        <v>5.18</v>
      </c>
      <c r="G16" s="382">
        <v>5.2119999999999997</v>
      </c>
      <c r="H16" s="382">
        <v>5.2030000000000003</v>
      </c>
      <c r="I16" s="382">
        <v>5.2039999999999997</v>
      </c>
      <c r="J16" s="382">
        <v>5.2074999999999996</v>
      </c>
      <c r="K16" s="382">
        <v>5.2069999999999999</v>
      </c>
      <c r="L16" s="382">
        <v>5.2050000000000001</v>
      </c>
      <c r="M16" s="382">
        <v>5.222999999999999</v>
      </c>
      <c r="N16" s="382">
        <v>5.2319999999999993</v>
      </c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</row>
    <row r="17" spans="1:27" ht="15.95" customHeight="1" x14ac:dyDescent="0.15">
      <c r="A17" s="70" t="s">
        <v>30</v>
      </c>
      <c r="B17" s="960">
        <v>5.339621620935401</v>
      </c>
      <c r="C17" s="382">
        <v>5.176000000000001</v>
      </c>
      <c r="D17" s="382">
        <v>5.2809999999999997</v>
      </c>
      <c r="E17" s="382">
        <v>5.330000000000001</v>
      </c>
      <c r="F17" s="382">
        <v>5.3499999999999988</v>
      </c>
      <c r="G17" s="382">
        <v>5.3740000000000006</v>
      </c>
      <c r="H17" s="382">
        <v>5.3540000000000001</v>
      </c>
      <c r="I17" s="382">
        <v>5.3600000000000012</v>
      </c>
      <c r="J17" s="382">
        <v>5.3639999999999999</v>
      </c>
      <c r="K17" s="382">
        <v>5.3619999999999992</v>
      </c>
      <c r="L17" s="382">
        <v>5.36</v>
      </c>
      <c r="M17" s="382">
        <v>5.3730000000000002</v>
      </c>
      <c r="N17" s="382">
        <v>5.3810000000000002</v>
      </c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</row>
    <row r="18" spans="1:27" ht="15.95" customHeight="1" x14ac:dyDescent="0.15">
      <c r="A18" s="70" t="s">
        <v>31</v>
      </c>
      <c r="B18" s="960">
        <v>5.2532279512293085</v>
      </c>
      <c r="C18" s="382">
        <v>4.9920000000000009</v>
      </c>
      <c r="D18" s="382">
        <v>5.242</v>
      </c>
      <c r="E18" s="382">
        <v>5.26</v>
      </c>
      <c r="F18" s="382">
        <v>5.2619999999999996</v>
      </c>
      <c r="G18" s="382">
        <v>5.2819999999999991</v>
      </c>
      <c r="H18" s="382">
        <v>5.2800000000000011</v>
      </c>
      <c r="I18" s="382">
        <v>5.282</v>
      </c>
      <c r="J18" s="382">
        <v>5.2809999999999988</v>
      </c>
      <c r="K18" s="382">
        <v>5.282</v>
      </c>
      <c r="L18" s="382">
        <v>5.2800000000000011</v>
      </c>
      <c r="M18" s="382">
        <v>5.2809999999999997</v>
      </c>
      <c r="N18" s="382">
        <v>5.29</v>
      </c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</row>
    <row r="19" spans="1:27" ht="15.95" customHeight="1" x14ac:dyDescent="0.15">
      <c r="A19" s="70" t="s">
        <v>32</v>
      </c>
      <c r="B19" s="960">
        <v>5.2251712836957349</v>
      </c>
      <c r="C19" s="382">
        <v>4.9629999999999992</v>
      </c>
      <c r="D19" s="382">
        <v>5.177999999999999</v>
      </c>
      <c r="E19" s="382">
        <v>5.23</v>
      </c>
      <c r="F19" s="382">
        <v>5.2300000000000013</v>
      </c>
      <c r="G19" s="382">
        <v>5.25</v>
      </c>
      <c r="H19" s="382">
        <v>5.26</v>
      </c>
      <c r="I19" s="382">
        <v>5.2539999999999996</v>
      </c>
      <c r="J19" s="382">
        <v>5.2549999999999999</v>
      </c>
      <c r="K19" s="382">
        <v>5.253000000000001</v>
      </c>
      <c r="L19" s="382">
        <v>5.2499999999999991</v>
      </c>
      <c r="M19" s="382">
        <v>5.2509999999999994</v>
      </c>
      <c r="N19" s="382">
        <v>5.2619999999999996</v>
      </c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</row>
    <row r="20" spans="1:27" ht="15.95" customHeight="1" x14ac:dyDescent="0.15">
      <c r="A20" s="70" t="s">
        <v>33</v>
      </c>
      <c r="B20" s="960">
        <v>5.3131094673222536</v>
      </c>
      <c r="C20" s="382">
        <v>5.0340000000000007</v>
      </c>
      <c r="D20" s="382">
        <v>5.3019999999999996</v>
      </c>
      <c r="E20" s="382">
        <v>5.33</v>
      </c>
      <c r="F20" s="382">
        <v>5.3319999999999999</v>
      </c>
      <c r="G20" s="382">
        <v>5.3519999999999994</v>
      </c>
      <c r="H20" s="382">
        <v>5.3529999999999998</v>
      </c>
      <c r="I20" s="382">
        <v>5.351</v>
      </c>
      <c r="J20" s="382">
        <v>5.3520000000000003</v>
      </c>
      <c r="K20" s="382">
        <v>5.35</v>
      </c>
      <c r="L20" s="382">
        <v>5.33</v>
      </c>
      <c r="M20" s="382">
        <v>5.343</v>
      </c>
      <c r="N20" s="382">
        <v>5.35</v>
      </c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</row>
    <row r="21" spans="1:27" ht="15.95" customHeight="1" x14ac:dyDescent="0.15">
      <c r="A21" s="70" t="s">
        <v>34</v>
      </c>
      <c r="B21" s="960">
        <v>5.2852432562432359</v>
      </c>
      <c r="C21" s="382">
        <v>4.9859999999999998</v>
      </c>
      <c r="D21" s="382">
        <v>5.2710000000000008</v>
      </c>
      <c r="E21" s="382">
        <v>5.2910000000000004</v>
      </c>
      <c r="F21" s="382">
        <v>5.3</v>
      </c>
      <c r="G21" s="382">
        <v>5.3199999999999994</v>
      </c>
      <c r="H21" s="382">
        <v>5.330000000000001</v>
      </c>
      <c r="I21" s="382">
        <v>5.3220000000000001</v>
      </c>
      <c r="J21" s="382">
        <v>5.3249999999999993</v>
      </c>
      <c r="K21" s="382">
        <v>5.3239999999999998</v>
      </c>
      <c r="L21" s="382">
        <v>5.3210000000000006</v>
      </c>
      <c r="M21" s="382">
        <v>5.3230000000000004</v>
      </c>
      <c r="N21" s="382">
        <v>5.3310000000000004</v>
      </c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</row>
    <row r="22" spans="1:27" ht="15.95" customHeight="1" x14ac:dyDescent="0.15">
      <c r="A22" s="70" t="s">
        <v>35</v>
      </c>
      <c r="B22" s="960">
        <v>5.375448492419479</v>
      </c>
      <c r="C22" s="382">
        <v>5.09</v>
      </c>
      <c r="D22" s="382">
        <v>5.34</v>
      </c>
      <c r="E22" s="382">
        <v>5.3630000000000004</v>
      </c>
      <c r="F22" s="382">
        <v>5.3710000000000004</v>
      </c>
      <c r="G22" s="382">
        <v>5.4009999999999998</v>
      </c>
      <c r="H22" s="382">
        <v>5.4</v>
      </c>
      <c r="I22" s="382">
        <v>5.4130000000000003</v>
      </c>
      <c r="J22" s="382">
        <v>5.4249999999999998</v>
      </c>
      <c r="K22" s="382">
        <v>5.4219999999999997</v>
      </c>
      <c r="L22" s="382">
        <v>5.4240000000000013</v>
      </c>
      <c r="M22" s="382">
        <v>5.4260000000000002</v>
      </c>
      <c r="N22" s="382">
        <v>5.4279999999999999</v>
      </c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</row>
    <row r="23" spans="1:27" ht="15.95" customHeight="1" x14ac:dyDescent="0.15">
      <c r="A23" s="70" t="s">
        <v>36</v>
      </c>
      <c r="B23" s="960">
        <v>5.3103618910542467</v>
      </c>
      <c r="C23" s="382">
        <v>5.1029999999999998</v>
      </c>
      <c r="D23" s="382">
        <v>5.3020000000000005</v>
      </c>
      <c r="E23" s="382">
        <v>5.3240000000000007</v>
      </c>
      <c r="F23" s="382">
        <v>5.33</v>
      </c>
      <c r="G23" s="382">
        <v>5.3419999999999996</v>
      </c>
      <c r="H23" s="382">
        <v>5.330000000000001</v>
      </c>
      <c r="I23" s="382">
        <v>5.327</v>
      </c>
      <c r="J23" s="382">
        <v>5.3359999999999994</v>
      </c>
      <c r="K23" s="382">
        <v>5.331999999999999</v>
      </c>
      <c r="L23" s="382">
        <v>5.3339999999999996</v>
      </c>
      <c r="M23" s="382">
        <v>5.335</v>
      </c>
      <c r="N23" s="382">
        <v>5.3369999999999997</v>
      </c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</row>
    <row r="24" spans="1:27" ht="15.95" customHeight="1" x14ac:dyDescent="0.15">
      <c r="A24" s="70" t="s">
        <v>37</v>
      </c>
      <c r="B24" s="960">
        <v>5.376541669145257</v>
      </c>
      <c r="C24" s="382">
        <v>5.1829999999999989</v>
      </c>
      <c r="D24" s="382">
        <v>5.3520000000000003</v>
      </c>
      <c r="E24" s="382">
        <v>5.3800000000000008</v>
      </c>
      <c r="F24" s="382">
        <v>5.391</v>
      </c>
      <c r="G24" s="382">
        <v>5.4210000000000003</v>
      </c>
      <c r="H24" s="382">
        <v>5.4000000000000012</v>
      </c>
      <c r="I24" s="382">
        <v>5.3854999999999995</v>
      </c>
      <c r="J24" s="382">
        <v>5.4019999999999992</v>
      </c>
      <c r="K24" s="382">
        <v>5.3940000000000001</v>
      </c>
      <c r="L24" s="382">
        <v>5.3920000000000003</v>
      </c>
      <c r="M24" s="382">
        <v>5.4000000000000012</v>
      </c>
      <c r="N24" s="382">
        <v>5.42</v>
      </c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</row>
    <row r="25" spans="1:27" ht="15.95" customHeight="1" x14ac:dyDescent="0.15">
      <c r="A25" s="70" t="s">
        <v>38</v>
      </c>
      <c r="B25" s="960">
        <v>5.2466585814217019</v>
      </c>
      <c r="C25" s="382">
        <v>4.9800000000000004</v>
      </c>
      <c r="D25" s="382">
        <v>5.213000000000001</v>
      </c>
      <c r="E25" s="382">
        <v>5.2519999999999998</v>
      </c>
      <c r="F25" s="382">
        <v>5.2599999999999989</v>
      </c>
      <c r="G25" s="382">
        <v>5.2629999999999999</v>
      </c>
      <c r="H25" s="382">
        <v>5.2729999999999997</v>
      </c>
      <c r="I25" s="382">
        <v>5.266</v>
      </c>
      <c r="J25" s="382">
        <v>5.2679999999999989</v>
      </c>
      <c r="K25" s="382">
        <v>5.2670000000000003</v>
      </c>
      <c r="L25" s="382">
        <v>5.2649999999999997</v>
      </c>
      <c r="M25" s="382">
        <v>5.2700000000000005</v>
      </c>
      <c r="N25" s="382">
        <v>5.28</v>
      </c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</row>
    <row r="26" spans="1:27" ht="15.95" customHeight="1" x14ac:dyDescent="0.15">
      <c r="A26" s="70" t="s">
        <v>39</v>
      </c>
      <c r="B26" s="960">
        <v>5.1303170015550812</v>
      </c>
      <c r="C26" s="382">
        <v>4.9600753984470893</v>
      </c>
      <c r="D26" s="382">
        <v>5.1144061179814146</v>
      </c>
      <c r="E26" s="382">
        <v>5.1366277903439688</v>
      </c>
      <c r="F26" s="382">
        <v>5.1369797790909955</v>
      </c>
      <c r="G26" s="382">
        <v>5.1456086177647302</v>
      </c>
      <c r="H26" s="382">
        <v>5.15440589330849</v>
      </c>
      <c r="I26" s="382">
        <v>5.1535205554007923</v>
      </c>
      <c r="J26" s="382">
        <v>5.1534366909207998</v>
      </c>
      <c r="K26" s="382">
        <v>5.1557625247166365</v>
      </c>
      <c r="L26" s="382">
        <v>5.1531122352967023</v>
      </c>
      <c r="M26" s="382">
        <v>5.1530133625454306</v>
      </c>
      <c r="N26" s="382">
        <v>5.1577284817168438</v>
      </c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</row>
    <row r="27" spans="1:27" ht="15.95" customHeight="1" x14ac:dyDescent="0.15">
      <c r="A27" s="70" t="s">
        <v>97</v>
      </c>
      <c r="B27" s="960">
        <v>5.12036555311483</v>
      </c>
      <c r="C27" s="382">
        <v>4.9400000000000004</v>
      </c>
      <c r="D27" s="382">
        <v>5.0999999999999996</v>
      </c>
      <c r="E27" s="382">
        <v>5.13</v>
      </c>
      <c r="F27" s="382">
        <v>5.1310000000000002</v>
      </c>
      <c r="G27" s="382">
        <v>5.14</v>
      </c>
      <c r="H27" s="382">
        <v>5.1500000000000012</v>
      </c>
      <c r="I27" s="382">
        <v>5.1459999999999999</v>
      </c>
      <c r="J27" s="382">
        <v>5.1449999999999996</v>
      </c>
      <c r="K27" s="382">
        <v>5.1459999999999999</v>
      </c>
      <c r="L27" s="382">
        <v>5.1440000000000001</v>
      </c>
      <c r="M27" s="382">
        <v>5.1449999999999996</v>
      </c>
      <c r="N27" s="382">
        <v>5.1469999999999994</v>
      </c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</row>
    <row r="28" spans="1:27" ht="15.95" customHeight="1" x14ac:dyDescent="0.15">
      <c r="A28" s="70" t="s">
        <v>98</v>
      </c>
      <c r="B28" s="960">
        <v>5.1409709458781112</v>
      </c>
      <c r="C28" s="382">
        <v>4.9829999999999997</v>
      </c>
      <c r="D28" s="382">
        <v>5.1320000000000006</v>
      </c>
      <c r="E28" s="382">
        <v>5.1440000000000001</v>
      </c>
      <c r="F28" s="382">
        <v>5.1439999999999992</v>
      </c>
      <c r="G28" s="382">
        <v>5.1529999999999996</v>
      </c>
      <c r="H28" s="382">
        <v>5.1599999999999993</v>
      </c>
      <c r="I28" s="382">
        <v>5.1619999999999999</v>
      </c>
      <c r="J28" s="382">
        <v>5.1630000000000011</v>
      </c>
      <c r="K28" s="382">
        <v>5.16</v>
      </c>
      <c r="L28" s="382">
        <v>5.1619999999999999</v>
      </c>
      <c r="M28" s="382">
        <v>5.1599999999999993</v>
      </c>
      <c r="N28" s="382">
        <v>5.168000000000001</v>
      </c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</row>
    <row r="29" spans="1:27" ht="15.95" customHeight="1" x14ac:dyDescent="0.15">
      <c r="A29" s="70" t="s">
        <v>42</v>
      </c>
      <c r="B29" s="960">
        <v>5.3907632585284855</v>
      </c>
      <c r="C29" s="382">
        <v>5.2329999999999997</v>
      </c>
      <c r="D29" s="382">
        <v>5.343</v>
      </c>
      <c r="E29" s="382">
        <v>5.37</v>
      </c>
      <c r="F29" s="382">
        <v>5.3819999999999997</v>
      </c>
      <c r="G29" s="382">
        <v>5.4019999999999992</v>
      </c>
      <c r="H29" s="382">
        <v>5.42</v>
      </c>
      <c r="I29" s="382">
        <v>5.4009999999999998</v>
      </c>
      <c r="J29" s="382">
        <v>5.4109999999999996</v>
      </c>
      <c r="K29" s="382">
        <v>5.4089999999999998</v>
      </c>
      <c r="L29" s="382">
        <v>5.41</v>
      </c>
      <c r="M29" s="382">
        <v>5.42</v>
      </c>
      <c r="N29" s="382">
        <v>5.4340000000000002</v>
      </c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</row>
    <row r="30" spans="1:27" ht="15.95" customHeight="1" x14ac:dyDescent="0.15">
      <c r="A30" s="70" t="s">
        <v>43</v>
      </c>
      <c r="B30" s="960">
        <v>5.3239899363614365</v>
      </c>
      <c r="C30" s="382">
        <v>5.21</v>
      </c>
      <c r="D30" s="382">
        <v>5.3010000000000002</v>
      </c>
      <c r="E30" s="382">
        <v>5.32</v>
      </c>
      <c r="F30" s="382">
        <v>5.3219999999999992</v>
      </c>
      <c r="G30" s="382">
        <v>5.3310000000000004</v>
      </c>
      <c r="H30" s="382">
        <v>5.3410000000000011</v>
      </c>
      <c r="I30" s="382">
        <v>5.35</v>
      </c>
      <c r="J30" s="382">
        <v>5.3360000000000003</v>
      </c>
      <c r="K30" s="382">
        <v>5.3390000000000004</v>
      </c>
      <c r="L30" s="382">
        <v>5.3375000000000004</v>
      </c>
      <c r="M30" s="382">
        <v>5.3380000000000001</v>
      </c>
      <c r="N30" s="382">
        <v>5.3410000000000002</v>
      </c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</row>
    <row r="31" spans="1:27" ht="15.95" customHeight="1" x14ac:dyDescent="0.15">
      <c r="A31" s="70" t="s">
        <v>44</v>
      </c>
      <c r="B31" s="960">
        <v>5.3918129445625373</v>
      </c>
      <c r="C31" s="382">
        <v>5.2729999999999997</v>
      </c>
      <c r="D31" s="382">
        <v>5.3500000000000005</v>
      </c>
      <c r="E31" s="382">
        <v>5.3719999999999999</v>
      </c>
      <c r="F31" s="382">
        <v>5.3810000000000002</v>
      </c>
      <c r="G31" s="382">
        <v>5.4009999999999998</v>
      </c>
      <c r="H31" s="382">
        <v>5.39</v>
      </c>
      <c r="I31" s="382">
        <v>5.4115000000000002</v>
      </c>
      <c r="J31" s="382">
        <v>5.423</v>
      </c>
      <c r="K31" s="382">
        <v>5.4169999999999998</v>
      </c>
      <c r="L31" s="382">
        <v>5.42</v>
      </c>
      <c r="M31" s="382">
        <v>5.4219999999999997</v>
      </c>
      <c r="N31" s="382">
        <v>5.4409999999999998</v>
      </c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</row>
    <row r="32" spans="1:27" ht="15.95" customHeight="1" x14ac:dyDescent="0.15">
      <c r="A32" s="70" t="s">
        <v>45</v>
      </c>
      <c r="B32" s="960">
        <v>5.3972782264147918</v>
      </c>
      <c r="C32" s="382">
        <v>5.1630000000000003</v>
      </c>
      <c r="D32" s="382">
        <v>5.379999999999999</v>
      </c>
      <c r="E32" s="382">
        <v>5.394000000000001</v>
      </c>
      <c r="F32" s="382">
        <v>5.4</v>
      </c>
      <c r="G32" s="382">
        <v>5.4219999999999997</v>
      </c>
      <c r="H32" s="382">
        <v>5.4130000000000003</v>
      </c>
      <c r="I32" s="382">
        <v>5.43</v>
      </c>
      <c r="J32" s="382">
        <v>5.4370000000000003</v>
      </c>
      <c r="K32" s="382">
        <v>5.4339999999999993</v>
      </c>
      <c r="L32" s="382">
        <v>5.4355000000000002</v>
      </c>
      <c r="M32" s="382">
        <v>5.4370000000000012</v>
      </c>
      <c r="N32" s="382">
        <v>5.4429999999999987</v>
      </c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</row>
    <row r="33" spans="1:27" ht="15.95" customHeight="1" x14ac:dyDescent="0.15">
      <c r="A33" s="70" t="s">
        <v>46</v>
      </c>
      <c r="B33" s="960">
        <v>5.3477496162273299</v>
      </c>
      <c r="C33" s="382">
        <v>5.1199999999999992</v>
      </c>
      <c r="D33" s="382">
        <v>5.3339999999999996</v>
      </c>
      <c r="E33" s="382">
        <v>5.3539999999999992</v>
      </c>
      <c r="F33" s="382">
        <v>5.3620000000000001</v>
      </c>
      <c r="G33" s="382">
        <v>5.3819999999999997</v>
      </c>
      <c r="H33" s="382">
        <v>5.371999999999999</v>
      </c>
      <c r="I33" s="382">
        <v>5.379999999999999</v>
      </c>
      <c r="J33" s="382">
        <v>5.3769999999999998</v>
      </c>
      <c r="K33" s="382">
        <v>5.3789999999999996</v>
      </c>
      <c r="L33" s="382">
        <v>5.3780000000000001</v>
      </c>
      <c r="M33" s="382">
        <v>5.3790000000000004</v>
      </c>
      <c r="N33" s="382">
        <v>5.3810000000000011</v>
      </c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</row>
    <row r="34" spans="1:27" ht="15.95" customHeight="1" thickBot="1" x14ac:dyDescent="0.2">
      <c r="A34" s="118" t="s">
        <v>47</v>
      </c>
      <c r="B34" s="961">
        <v>5.3706727842199715</v>
      </c>
      <c r="C34" s="383">
        <v>5.0999999999999996</v>
      </c>
      <c r="D34" s="383">
        <v>5.3499999999999988</v>
      </c>
      <c r="E34" s="383">
        <v>5.3719999999999999</v>
      </c>
      <c r="F34" s="383">
        <v>5.38</v>
      </c>
      <c r="G34" s="383">
        <v>5.4</v>
      </c>
      <c r="H34" s="383">
        <v>5.39</v>
      </c>
      <c r="I34" s="383">
        <v>5.4019999999999992</v>
      </c>
      <c r="J34" s="383">
        <v>5.410000000000001</v>
      </c>
      <c r="K34" s="383">
        <v>5.4059999999999997</v>
      </c>
      <c r="L34" s="383">
        <v>5.4079999999999986</v>
      </c>
      <c r="M34" s="383">
        <v>5.4099999999999993</v>
      </c>
      <c r="N34" s="383">
        <v>5.43</v>
      </c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</row>
    <row r="35" spans="1:27" ht="9" customHeight="1" x14ac:dyDescent="0.15">
      <c r="A35" s="468" t="s">
        <v>350</v>
      </c>
      <c r="B35" s="539"/>
      <c r="C35" s="540"/>
      <c r="D35" s="540"/>
      <c r="E35" s="387"/>
      <c r="F35" s="387"/>
      <c r="G35" s="387"/>
      <c r="H35" s="387"/>
      <c r="I35" s="387"/>
      <c r="J35" s="387"/>
      <c r="K35" s="387"/>
      <c r="L35" s="387"/>
      <c r="M35" s="387"/>
      <c r="N35" s="387"/>
    </row>
    <row r="36" spans="1:27" ht="9" customHeight="1" x14ac:dyDescent="0.15">
      <c r="A36" s="468" t="s">
        <v>321</v>
      </c>
      <c r="B36" s="540"/>
      <c r="C36" s="540"/>
      <c r="D36" s="540"/>
      <c r="E36" s="387"/>
      <c r="F36" s="387"/>
      <c r="G36" s="387"/>
      <c r="H36" s="387"/>
      <c r="I36" s="387"/>
      <c r="J36" s="387"/>
      <c r="K36" s="387"/>
      <c r="L36" s="387"/>
      <c r="M36" s="387"/>
      <c r="N36" s="387"/>
    </row>
    <row r="37" spans="1:27" ht="9" customHeight="1" x14ac:dyDescent="0.15">
      <c r="A37" s="470" t="s">
        <v>320</v>
      </c>
      <c r="B37" s="483"/>
      <c r="C37" s="483"/>
      <c r="D37" s="483"/>
      <c r="E37" s="179"/>
      <c r="F37" s="179"/>
      <c r="G37" s="179"/>
      <c r="H37" s="179"/>
      <c r="I37" s="179"/>
      <c r="J37" s="179"/>
      <c r="K37" s="179"/>
      <c r="L37" s="179"/>
      <c r="M37" s="179"/>
      <c r="N37" s="179"/>
    </row>
    <row r="38" spans="1:27" ht="13.35" customHeight="1" x14ac:dyDescent="0.15">
      <c r="A38" s="541"/>
      <c r="B38" s="483"/>
      <c r="C38" s="483"/>
      <c r="D38" s="483"/>
    </row>
    <row r="39" spans="1:27" ht="13.35" customHeight="1" x14ac:dyDescent="0.15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Hoja110">
    <tabColor theme="9" tint="0.59999389629810485"/>
  </sheetPr>
  <dimension ref="A1:AA90"/>
  <sheetViews>
    <sheetView showGridLines="0" zoomScaleNormal="100" workbookViewId="0">
      <selection activeCell="I7" sqref="I7"/>
    </sheetView>
  </sheetViews>
  <sheetFormatPr baseColWidth="10" defaultColWidth="7" defaultRowHeight="13.35" customHeight="1" x14ac:dyDescent="0.15"/>
  <cols>
    <col min="1" max="1" width="14" style="70" customWidth="1"/>
    <col min="2" max="2" width="9" style="70" customWidth="1"/>
    <col min="3" max="14" width="9.25" style="70" customWidth="1"/>
    <col min="15" max="15" width="9.25" style="70" bestFit="1" customWidth="1"/>
    <col min="16" max="16384" width="7" style="70"/>
  </cols>
  <sheetData>
    <row r="1" spans="1:27" ht="17.100000000000001" customHeight="1" x14ac:dyDescent="0.25">
      <c r="A1" s="389" t="s">
        <v>656</v>
      </c>
      <c r="B1" s="389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27" ht="13.35" customHeight="1" x14ac:dyDescent="0.15">
      <c r="A2" s="385" t="s">
        <v>310</v>
      </c>
      <c r="B2" s="232"/>
      <c r="C2" s="106"/>
      <c r="D2" s="106"/>
      <c r="E2" s="106"/>
      <c r="F2" s="106"/>
      <c r="G2" s="109"/>
      <c r="H2" s="108"/>
      <c r="I2" s="106"/>
      <c r="J2" s="106"/>
      <c r="K2" s="106"/>
      <c r="L2" s="106"/>
      <c r="M2" s="106"/>
      <c r="N2" s="106"/>
    </row>
    <row r="3" spans="1:27" ht="6" customHeight="1" thickBot="1" x14ac:dyDescent="0.2">
      <c r="A3" s="108"/>
      <c r="B3" s="106"/>
      <c r="C3" s="106"/>
      <c r="D3" s="106"/>
      <c r="E3" s="106"/>
      <c r="F3" s="106"/>
      <c r="G3" s="109"/>
      <c r="H3" s="108"/>
      <c r="I3" s="106"/>
      <c r="J3" s="106"/>
      <c r="K3" s="106"/>
      <c r="L3" s="106"/>
      <c r="M3" s="106"/>
      <c r="N3" s="106"/>
    </row>
    <row r="4" spans="1:27" ht="18" customHeight="1" x14ac:dyDescent="0.15">
      <c r="A4" s="768" t="s">
        <v>16</v>
      </c>
      <c r="B4" s="768" t="s">
        <v>52</v>
      </c>
      <c r="C4" s="768" t="s">
        <v>53</v>
      </c>
      <c r="D4" s="768" t="s">
        <v>54</v>
      </c>
      <c r="E4" s="768" t="s">
        <v>55</v>
      </c>
      <c r="F4" s="768" t="s">
        <v>56</v>
      </c>
      <c r="G4" s="768" t="s">
        <v>57</v>
      </c>
      <c r="H4" s="768" t="s">
        <v>58</v>
      </c>
      <c r="I4" s="768" t="s">
        <v>59</v>
      </c>
      <c r="J4" s="768" t="s">
        <v>60</v>
      </c>
      <c r="K4" s="768" t="s">
        <v>61</v>
      </c>
      <c r="L4" s="768" t="s">
        <v>62</v>
      </c>
      <c r="M4" s="768" t="s">
        <v>63</v>
      </c>
      <c r="N4" s="768" t="s">
        <v>64</v>
      </c>
    </row>
    <row r="5" spans="1:27" ht="18" customHeight="1" x14ac:dyDescent="0.15">
      <c r="A5" s="726" t="s">
        <v>100</v>
      </c>
      <c r="B5" s="959">
        <v>1.5049791005795043</v>
      </c>
      <c r="C5" s="728">
        <v>1.4819906670406437</v>
      </c>
      <c r="D5" s="728">
        <v>1.4974159768654924</v>
      </c>
      <c r="E5" s="728">
        <v>1.5028636199002887</v>
      </c>
      <c r="F5" s="728">
        <v>1.5074232740701015</v>
      </c>
      <c r="G5" s="728">
        <v>1.5146815525252098</v>
      </c>
      <c r="H5" s="728">
        <v>1.509995534913904</v>
      </c>
      <c r="I5" s="728">
        <v>1.5083452914538162</v>
      </c>
      <c r="J5" s="728">
        <v>1.5068518571548852</v>
      </c>
      <c r="K5" s="728">
        <v>1.5051635054484878</v>
      </c>
      <c r="L5" s="728">
        <v>1.5053543995881224</v>
      </c>
      <c r="M5" s="728">
        <v>1.5070400539059037</v>
      </c>
      <c r="N5" s="728">
        <v>1.5123165466701156</v>
      </c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</row>
    <row r="6" spans="1:27" ht="15.95" customHeight="1" x14ac:dyDescent="0.15">
      <c r="A6" s="70" t="s">
        <v>19</v>
      </c>
      <c r="B6" s="960">
        <v>2.0946746683832651</v>
      </c>
      <c r="C6" s="382">
        <v>2.0805825242718443</v>
      </c>
      <c r="D6" s="382">
        <v>2.0825242718446599</v>
      </c>
      <c r="E6" s="382">
        <v>2.087378640776699</v>
      </c>
      <c r="F6" s="382">
        <v>2.090291262135922</v>
      </c>
      <c r="G6" s="382">
        <v>2.0990291262135923</v>
      </c>
      <c r="H6" s="382">
        <v>2.0941747572815537</v>
      </c>
      <c r="I6" s="382">
        <v>2.0970873786407767</v>
      </c>
      <c r="J6" s="382">
        <v>2.0990291262135923</v>
      </c>
      <c r="K6" s="382">
        <v>2.1</v>
      </c>
      <c r="L6" s="382">
        <v>2.1009708737864079</v>
      </c>
      <c r="M6" s="382">
        <v>2.1019417475728153</v>
      </c>
      <c r="N6" s="382">
        <v>2.1019417475728157</v>
      </c>
      <c r="O6" s="106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</row>
    <row r="7" spans="1:27" ht="15.95" customHeight="1" x14ac:dyDescent="0.15">
      <c r="A7" s="70" t="s">
        <v>20</v>
      </c>
      <c r="B7" s="960">
        <v>1.8946048699507367</v>
      </c>
      <c r="C7" s="382">
        <v>1.883495145631068</v>
      </c>
      <c r="D7" s="382">
        <v>1.8932038834951452</v>
      </c>
      <c r="E7" s="382">
        <v>1.8961165048543689</v>
      </c>
      <c r="F7" s="382">
        <v>1.8970873786407769</v>
      </c>
      <c r="G7" s="382">
        <v>1.8951456310679613</v>
      </c>
      <c r="H7" s="382">
        <v>1.8961165048543689</v>
      </c>
      <c r="I7" s="382">
        <v>1.8932038834951455</v>
      </c>
      <c r="J7" s="382">
        <v>1.8941747572815537</v>
      </c>
      <c r="K7" s="382">
        <v>1.8951456310679609</v>
      </c>
      <c r="L7" s="382">
        <v>1.8951456310679611</v>
      </c>
      <c r="M7" s="382">
        <v>1.8961165048543689</v>
      </c>
      <c r="N7" s="382">
        <v>1.8980582524271843</v>
      </c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</row>
    <row r="8" spans="1:27" ht="15.95" customHeight="1" x14ac:dyDescent="0.15">
      <c r="A8" s="70" t="s">
        <v>21</v>
      </c>
      <c r="B8" s="960">
        <v>1.4452508543353044</v>
      </c>
      <c r="C8" s="382">
        <v>1.4368932038834952</v>
      </c>
      <c r="D8" s="382">
        <v>1.4388349514563106</v>
      </c>
      <c r="E8" s="382">
        <v>1.440776699029126</v>
      </c>
      <c r="F8" s="382">
        <v>1.4407766990291262</v>
      </c>
      <c r="G8" s="382">
        <v>1.4466019417475728</v>
      </c>
      <c r="H8" s="382">
        <v>1.4436893203883494</v>
      </c>
      <c r="I8" s="382">
        <v>1.4466019417475728</v>
      </c>
      <c r="J8" s="382">
        <v>1.4485436893203882</v>
      </c>
      <c r="K8" s="382">
        <v>1.4504854368932034</v>
      </c>
      <c r="L8" s="382">
        <v>1.4495145631067961</v>
      </c>
      <c r="M8" s="382">
        <v>1.4499029126213592</v>
      </c>
      <c r="N8" s="382">
        <v>1.4495145631067961</v>
      </c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</row>
    <row r="9" spans="1:27" ht="15.95" customHeight="1" x14ac:dyDescent="0.15">
      <c r="A9" s="70" t="s">
        <v>22</v>
      </c>
      <c r="B9" s="960">
        <v>1.5282219410389351</v>
      </c>
      <c r="C9" s="382">
        <v>1.5058252427184464</v>
      </c>
      <c r="D9" s="382">
        <v>1.5145631067961163</v>
      </c>
      <c r="E9" s="382">
        <v>1.5174757281553397</v>
      </c>
      <c r="F9" s="382">
        <v>1.5174757281553397</v>
      </c>
      <c r="G9" s="382">
        <v>1.5339805825242718</v>
      </c>
      <c r="H9" s="382">
        <v>1.525242718446602</v>
      </c>
      <c r="I9" s="382">
        <v>1.5339805825242721</v>
      </c>
      <c r="J9" s="382">
        <v>1.5359223300970872</v>
      </c>
      <c r="K9" s="382">
        <v>1.5378640776699031</v>
      </c>
      <c r="L9" s="382">
        <v>1.5368932038834953</v>
      </c>
      <c r="M9" s="382">
        <v>1.5378640776699029</v>
      </c>
      <c r="N9" s="382">
        <v>1.5378640776699029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</row>
    <row r="10" spans="1:27" ht="15.95" customHeight="1" x14ac:dyDescent="0.15">
      <c r="A10" s="70" t="s">
        <v>23</v>
      </c>
      <c r="B10" s="960">
        <v>1.380013478520149</v>
      </c>
      <c r="C10" s="382">
        <v>1.3667007187499778</v>
      </c>
      <c r="D10" s="382">
        <v>1.3779996076376413</v>
      </c>
      <c r="E10" s="382">
        <v>1.379741456461864</v>
      </c>
      <c r="F10" s="382">
        <v>1.3819985548950664</v>
      </c>
      <c r="G10" s="382">
        <v>1.3830069758953814</v>
      </c>
      <c r="H10" s="382">
        <v>1.3805251358468107</v>
      </c>
      <c r="I10" s="382">
        <v>1.3790838855283536</v>
      </c>
      <c r="J10" s="382">
        <v>1.3792515803741427</v>
      </c>
      <c r="K10" s="382">
        <v>1.3806494729723422</v>
      </c>
      <c r="L10" s="382">
        <v>1.3828301587509233</v>
      </c>
      <c r="M10" s="382">
        <v>1.3828439961314507</v>
      </c>
      <c r="N10" s="382">
        <v>1.3853006761354441</v>
      </c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</row>
    <row r="11" spans="1:27" ht="15.95" customHeight="1" x14ac:dyDescent="0.15">
      <c r="A11" s="70" t="s">
        <v>94</v>
      </c>
      <c r="B11" s="960">
        <v>1.3993224643813926</v>
      </c>
      <c r="C11" s="382">
        <v>1.3883495145631066</v>
      </c>
      <c r="D11" s="382">
        <v>1.3980582524271843</v>
      </c>
      <c r="E11" s="382">
        <v>1.3980582524271843</v>
      </c>
      <c r="F11" s="382">
        <v>1.4</v>
      </c>
      <c r="G11" s="382">
        <v>1.4009708737864079</v>
      </c>
      <c r="H11" s="382">
        <v>1.4</v>
      </c>
      <c r="I11" s="382">
        <v>1.3980582524271843</v>
      </c>
      <c r="J11" s="382">
        <v>1.3990291262135921</v>
      </c>
      <c r="K11" s="382">
        <v>1.3999999999999997</v>
      </c>
      <c r="L11" s="382">
        <v>1.4019417475728153</v>
      </c>
      <c r="M11" s="382">
        <v>1.4029126213592233</v>
      </c>
      <c r="N11" s="382">
        <v>1.4038834951456309</v>
      </c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</row>
    <row r="12" spans="1:27" ht="15.95" customHeight="1" x14ac:dyDescent="0.15">
      <c r="A12" s="70" t="s">
        <v>95</v>
      </c>
      <c r="B12" s="960">
        <v>1.3419371002256704</v>
      </c>
      <c r="C12" s="382">
        <v>1.3300970873786406</v>
      </c>
      <c r="D12" s="382">
        <v>1.3398058252427183</v>
      </c>
      <c r="E12" s="382">
        <v>1.3417475728155339</v>
      </c>
      <c r="F12" s="382">
        <v>1.3427184466019417</v>
      </c>
      <c r="G12" s="382">
        <v>1.3436893203883493</v>
      </c>
      <c r="H12" s="382">
        <v>1.3427184466019417</v>
      </c>
      <c r="I12" s="382">
        <v>1.3407766990291259</v>
      </c>
      <c r="J12" s="382">
        <v>1.3417475728155344</v>
      </c>
      <c r="K12" s="382">
        <v>1.3427184466019417</v>
      </c>
      <c r="L12" s="382">
        <v>1.3436893203883495</v>
      </c>
      <c r="M12" s="382">
        <v>1.3446601941747576</v>
      </c>
      <c r="N12" s="382">
        <v>1.3495145631067962</v>
      </c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</row>
    <row r="13" spans="1:27" ht="15.95" customHeight="1" x14ac:dyDescent="0.15">
      <c r="A13" s="70" t="s">
        <v>124</v>
      </c>
      <c r="B13" s="960">
        <v>1.4801788215332372</v>
      </c>
      <c r="C13" s="382">
        <v>1.4757281553398056</v>
      </c>
      <c r="D13" s="382">
        <v>1.4776699029126215</v>
      </c>
      <c r="E13" s="382">
        <v>1.4796116504854371</v>
      </c>
      <c r="F13" s="382">
        <v>1.4805825242718444</v>
      </c>
      <c r="G13" s="382">
        <v>1.4893203883495143</v>
      </c>
      <c r="H13" s="382">
        <v>1.478640776699029</v>
      </c>
      <c r="I13" s="382">
        <v>1.4766990291262134</v>
      </c>
      <c r="J13" s="382">
        <v>1.478640776699029</v>
      </c>
      <c r="K13" s="382">
        <v>1.4796116504854371</v>
      </c>
      <c r="L13" s="382">
        <v>1.4805825242718444</v>
      </c>
      <c r="M13" s="382">
        <v>1.4805825242718444</v>
      </c>
      <c r="N13" s="382">
        <v>1.4805825242718447</v>
      </c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</row>
    <row r="14" spans="1:27" ht="15.95" customHeight="1" x14ac:dyDescent="0.15">
      <c r="A14" s="70" t="s">
        <v>27</v>
      </c>
      <c r="B14" s="960">
        <v>1.442173346925701</v>
      </c>
      <c r="C14" s="382">
        <v>1.4174757281553394</v>
      </c>
      <c r="D14" s="382">
        <v>1.436893203883495</v>
      </c>
      <c r="E14" s="382">
        <v>1.4388349514563106</v>
      </c>
      <c r="F14" s="382">
        <v>1.4398058252427188</v>
      </c>
      <c r="G14" s="382">
        <v>1.4407766990291262</v>
      </c>
      <c r="H14" s="382">
        <v>1.4398058252427186</v>
      </c>
      <c r="I14" s="382">
        <v>1.4466019417475728</v>
      </c>
      <c r="J14" s="382">
        <v>1.4495145631067961</v>
      </c>
      <c r="K14" s="382">
        <v>1.4485436893203887</v>
      </c>
      <c r="L14" s="382">
        <v>1.4485436893203885</v>
      </c>
      <c r="M14" s="382">
        <v>1.4495145631067965</v>
      </c>
      <c r="N14" s="382">
        <v>1.4514563106796117</v>
      </c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</row>
    <row r="15" spans="1:27" ht="15.95" customHeight="1" x14ac:dyDescent="0.15">
      <c r="A15" s="70" t="s">
        <v>28</v>
      </c>
      <c r="B15" s="960">
        <v>1.4167937385253697</v>
      </c>
      <c r="C15" s="382">
        <v>1.4077669902912622</v>
      </c>
      <c r="D15" s="382">
        <v>1.4111174757281553</v>
      </c>
      <c r="E15" s="382">
        <v>1.4174757281553396</v>
      </c>
      <c r="F15" s="382">
        <v>1.4174757281553396</v>
      </c>
      <c r="G15" s="382">
        <v>1.4194174757281552</v>
      </c>
      <c r="H15" s="382">
        <v>1.4184466019417474</v>
      </c>
      <c r="I15" s="382">
        <v>1.4174757281553396</v>
      </c>
      <c r="J15" s="382">
        <v>1.4174757281553396</v>
      </c>
      <c r="K15" s="382">
        <v>1.4194174757281552</v>
      </c>
      <c r="L15" s="382">
        <v>1.4184466019417474</v>
      </c>
      <c r="M15" s="382">
        <v>1.419417475728155</v>
      </c>
      <c r="N15" s="382">
        <v>1.4203883495145631</v>
      </c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</row>
    <row r="16" spans="1:27" ht="15.95" customHeight="1" x14ac:dyDescent="0.15">
      <c r="A16" s="70" t="s">
        <v>29</v>
      </c>
      <c r="B16" s="960">
        <v>1.5853474900952764</v>
      </c>
      <c r="C16" s="382">
        <v>1.5533980582524274</v>
      </c>
      <c r="D16" s="382">
        <v>1.5728155339805825</v>
      </c>
      <c r="E16" s="382">
        <v>1.5825242718446602</v>
      </c>
      <c r="F16" s="382">
        <v>1.5844660194174756</v>
      </c>
      <c r="G16" s="382">
        <v>1.5951456310679615</v>
      </c>
      <c r="H16" s="382">
        <v>1.5893203883495144</v>
      </c>
      <c r="I16" s="382">
        <v>1.5864077669902914</v>
      </c>
      <c r="J16" s="382">
        <v>1.5873786407766992</v>
      </c>
      <c r="K16" s="382">
        <v>1.5893203883495148</v>
      </c>
      <c r="L16" s="382">
        <v>1.590291262135922</v>
      </c>
      <c r="M16" s="382">
        <v>1.5902912621359224</v>
      </c>
      <c r="N16" s="382">
        <v>1.6019417475728157</v>
      </c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</row>
    <row r="17" spans="1:27" ht="15.95" customHeight="1" x14ac:dyDescent="0.15">
      <c r="A17" s="70" t="s">
        <v>30</v>
      </c>
      <c r="B17" s="960">
        <v>1.5745899659573548</v>
      </c>
      <c r="C17" s="382">
        <v>1.566019417475728</v>
      </c>
      <c r="D17" s="382">
        <v>1.5669902912621358</v>
      </c>
      <c r="E17" s="382">
        <v>1.5679611650485437</v>
      </c>
      <c r="F17" s="382">
        <v>1.5728155339805825</v>
      </c>
      <c r="G17" s="382">
        <v>1.5834951456310677</v>
      </c>
      <c r="H17" s="382">
        <v>1.5776699029126211</v>
      </c>
      <c r="I17" s="382">
        <v>1.5728155339805825</v>
      </c>
      <c r="J17" s="382">
        <v>1.5747572815533981</v>
      </c>
      <c r="K17" s="382">
        <v>1.5766990291262137</v>
      </c>
      <c r="L17" s="382">
        <v>1.5766990291262135</v>
      </c>
      <c r="M17" s="382">
        <v>1.5776699029126215</v>
      </c>
      <c r="N17" s="382">
        <v>1.5796116504854369</v>
      </c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</row>
    <row r="18" spans="1:27" ht="15.95" customHeight="1" x14ac:dyDescent="0.15">
      <c r="A18" s="70" t="s">
        <v>31</v>
      </c>
      <c r="B18" s="960">
        <v>1.6008853488858354</v>
      </c>
      <c r="C18" s="382">
        <v>1.5728155339805825</v>
      </c>
      <c r="D18" s="382">
        <v>1.5953679611650482</v>
      </c>
      <c r="E18" s="382">
        <v>1.6019417475728155</v>
      </c>
      <c r="F18" s="382">
        <v>1.6019417475728153</v>
      </c>
      <c r="G18" s="382">
        <v>1.6135922330097088</v>
      </c>
      <c r="H18" s="382">
        <v>1.6038834951456311</v>
      </c>
      <c r="I18" s="382">
        <v>1.6019417475728157</v>
      </c>
      <c r="J18" s="382">
        <v>1.6029126213592231</v>
      </c>
      <c r="K18" s="382">
        <v>1.6038834951456311</v>
      </c>
      <c r="L18" s="382">
        <v>1.6048543689320385</v>
      </c>
      <c r="M18" s="382">
        <v>1.6048543689320387</v>
      </c>
      <c r="N18" s="382">
        <v>1.6058252427184461</v>
      </c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</row>
    <row r="19" spans="1:27" ht="15.95" customHeight="1" x14ac:dyDescent="0.15">
      <c r="A19" s="70" t="s">
        <v>32</v>
      </c>
      <c r="B19" s="960">
        <v>1.5535404435285942</v>
      </c>
      <c r="C19" s="382">
        <v>1.5339805825242718</v>
      </c>
      <c r="D19" s="382">
        <v>1.5533980582524272</v>
      </c>
      <c r="E19" s="382">
        <v>1.5553398058252426</v>
      </c>
      <c r="F19" s="382">
        <v>1.5543689320388347</v>
      </c>
      <c r="G19" s="382">
        <v>1.5563106796116504</v>
      </c>
      <c r="H19" s="382">
        <v>1.5553398058252426</v>
      </c>
      <c r="I19" s="382">
        <v>1.5533980582524272</v>
      </c>
      <c r="J19" s="382">
        <v>1.5543689320388347</v>
      </c>
      <c r="K19" s="382">
        <v>1.5553398058252428</v>
      </c>
      <c r="L19" s="382">
        <v>1.5563106796116504</v>
      </c>
      <c r="M19" s="382">
        <v>1.557281553398058</v>
      </c>
      <c r="N19" s="382">
        <v>1.5592233009708738</v>
      </c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</row>
    <row r="20" spans="1:27" ht="15.95" customHeight="1" x14ac:dyDescent="0.15">
      <c r="A20" s="70" t="s">
        <v>33</v>
      </c>
      <c r="B20" s="960">
        <v>1.6192147158095187</v>
      </c>
      <c r="C20" s="382">
        <v>1.6135922330097081</v>
      </c>
      <c r="D20" s="382">
        <v>1.621359223300971</v>
      </c>
      <c r="E20" s="382">
        <v>1.6233009708737867</v>
      </c>
      <c r="F20" s="382">
        <v>1.6252427184466018</v>
      </c>
      <c r="G20" s="382">
        <v>1.6262135922330097</v>
      </c>
      <c r="H20" s="382">
        <v>1.6233009708737867</v>
      </c>
      <c r="I20" s="382">
        <v>1.6116504854368927</v>
      </c>
      <c r="J20" s="382">
        <v>1.6145631067961166</v>
      </c>
      <c r="K20" s="382">
        <v>1.6155339805825244</v>
      </c>
      <c r="L20" s="382">
        <v>1.6165048543689322</v>
      </c>
      <c r="M20" s="382">
        <v>1.6174757281553398</v>
      </c>
      <c r="N20" s="382">
        <v>1.621359223300971</v>
      </c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</row>
    <row r="21" spans="1:27" ht="15.95" customHeight="1" x14ac:dyDescent="0.15">
      <c r="A21" s="70" t="s">
        <v>34</v>
      </c>
      <c r="B21" s="960">
        <v>1.3480359466873975</v>
      </c>
      <c r="C21" s="382">
        <v>1.3398058252427185</v>
      </c>
      <c r="D21" s="382">
        <v>1.3417475728155339</v>
      </c>
      <c r="E21" s="382">
        <v>1.3427184466019417</v>
      </c>
      <c r="F21" s="382">
        <v>1.3436893203883495</v>
      </c>
      <c r="G21" s="382">
        <v>1.3514563106796114</v>
      </c>
      <c r="H21" s="382">
        <v>1.3475728155339801</v>
      </c>
      <c r="I21" s="382">
        <v>1.349514563106796</v>
      </c>
      <c r="J21" s="382">
        <v>1.350485436893204</v>
      </c>
      <c r="K21" s="382">
        <v>1.3524271844660196</v>
      </c>
      <c r="L21" s="382">
        <v>1.3514563106796116</v>
      </c>
      <c r="M21" s="382">
        <v>1.3519417475728157</v>
      </c>
      <c r="N21" s="382">
        <v>1.3524271844660194</v>
      </c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</row>
    <row r="22" spans="1:27" ht="15.95" customHeight="1" x14ac:dyDescent="0.15">
      <c r="A22" s="70" t="s">
        <v>35</v>
      </c>
      <c r="B22" s="960">
        <v>1.4420656204649698</v>
      </c>
      <c r="C22" s="382">
        <v>1.4271844660194175</v>
      </c>
      <c r="D22" s="382">
        <v>1.4291262135922331</v>
      </c>
      <c r="E22" s="382">
        <v>1.4300970873786407</v>
      </c>
      <c r="F22" s="382">
        <v>1.4320388349514563</v>
      </c>
      <c r="G22" s="382">
        <v>1.4427184466019416</v>
      </c>
      <c r="H22" s="382">
        <v>1.4436893203883494</v>
      </c>
      <c r="I22" s="382">
        <v>1.4466019417475728</v>
      </c>
      <c r="J22" s="382">
        <v>1.4485436893203882</v>
      </c>
      <c r="K22" s="382">
        <v>1.4495145631067965</v>
      </c>
      <c r="L22" s="382">
        <v>1.4504854368932039</v>
      </c>
      <c r="M22" s="382">
        <v>1.4514563106796117</v>
      </c>
      <c r="N22" s="382">
        <v>1.4563106796116503</v>
      </c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</row>
    <row r="23" spans="1:27" ht="15.95" customHeight="1" x14ac:dyDescent="0.15">
      <c r="A23" s="70" t="s">
        <v>36</v>
      </c>
      <c r="B23" s="960">
        <v>1.4096474302329243</v>
      </c>
      <c r="C23" s="382">
        <v>1.3786407766990292</v>
      </c>
      <c r="D23" s="382">
        <v>1.3980582524271843</v>
      </c>
      <c r="E23" s="382">
        <v>1.4077669902912622</v>
      </c>
      <c r="F23" s="382">
        <v>1.4097087378640774</v>
      </c>
      <c r="G23" s="382">
        <v>1.4203883495145635</v>
      </c>
      <c r="H23" s="382">
        <v>1.4145631067961166</v>
      </c>
      <c r="I23" s="382">
        <v>1.4116504854368932</v>
      </c>
      <c r="J23" s="382">
        <v>1.4126213592233008</v>
      </c>
      <c r="K23" s="382">
        <v>1.4145631067961164</v>
      </c>
      <c r="L23" s="382">
        <v>1.415533980582524</v>
      </c>
      <c r="M23" s="382">
        <v>1.4150485436893201</v>
      </c>
      <c r="N23" s="382">
        <v>1.4174757281553394</v>
      </c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</row>
    <row r="24" spans="1:27" ht="15.95" customHeight="1" x14ac:dyDescent="0.15">
      <c r="A24" s="70" t="s">
        <v>37</v>
      </c>
      <c r="B24" s="960">
        <v>1.4239198200446455</v>
      </c>
      <c r="C24" s="382">
        <v>1.3922330097087376</v>
      </c>
      <c r="D24" s="382">
        <v>1.4135922330097088</v>
      </c>
      <c r="E24" s="382">
        <v>1.4174757281553396</v>
      </c>
      <c r="F24" s="382">
        <v>1.4203883495145633</v>
      </c>
      <c r="G24" s="382">
        <v>1.4300970873786409</v>
      </c>
      <c r="H24" s="382">
        <v>1.4252427184466019</v>
      </c>
      <c r="I24" s="382">
        <v>1.4271844660194175</v>
      </c>
      <c r="J24" s="382">
        <v>1.4291262135922331</v>
      </c>
      <c r="K24" s="382">
        <v>1.4300970873786407</v>
      </c>
      <c r="L24" s="382">
        <v>1.4320388349514566</v>
      </c>
      <c r="M24" s="382">
        <v>1.4320388349514566</v>
      </c>
      <c r="N24" s="382">
        <v>1.436893203883495</v>
      </c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</row>
    <row r="25" spans="1:27" ht="15.95" customHeight="1" x14ac:dyDescent="0.15">
      <c r="A25" s="70" t="s">
        <v>38</v>
      </c>
      <c r="B25" s="960">
        <v>1.6335276602119793</v>
      </c>
      <c r="C25" s="382">
        <v>1.6252427184466021</v>
      </c>
      <c r="D25" s="382">
        <v>1.6310679611650485</v>
      </c>
      <c r="E25" s="382">
        <v>1.6330097087378641</v>
      </c>
      <c r="F25" s="382">
        <v>1.6339805825242721</v>
      </c>
      <c r="G25" s="382">
        <v>1.6339805825242719</v>
      </c>
      <c r="H25" s="382">
        <v>1.6349514563106797</v>
      </c>
      <c r="I25" s="382">
        <v>1.6339805825242719</v>
      </c>
      <c r="J25" s="382">
        <v>1.6339805825242715</v>
      </c>
      <c r="K25" s="382">
        <v>1.6349514563106795</v>
      </c>
      <c r="L25" s="382">
        <v>1.6349514563106795</v>
      </c>
      <c r="M25" s="382">
        <v>1.6359223300970873</v>
      </c>
      <c r="N25" s="382">
        <v>1.6359223300970873</v>
      </c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</row>
    <row r="26" spans="1:27" ht="15.95" customHeight="1" x14ac:dyDescent="0.15">
      <c r="A26" s="70" t="s">
        <v>39</v>
      </c>
      <c r="B26" s="960">
        <v>1.4633873408339451</v>
      </c>
      <c r="C26" s="382">
        <v>1.4466884675749105</v>
      </c>
      <c r="D26" s="382">
        <v>1.4482582197064873</v>
      </c>
      <c r="E26" s="382">
        <v>1.454670534235043</v>
      </c>
      <c r="F26" s="382">
        <v>1.4610499437941158</v>
      </c>
      <c r="G26" s="382">
        <v>1.4765943350988253</v>
      </c>
      <c r="H26" s="382">
        <v>1.4738617480161111</v>
      </c>
      <c r="I26" s="382">
        <v>1.4567627264776208</v>
      </c>
      <c r="J26" s="382">
        <v>1.4563494822121448</v>
      </c>
      <c r="K26" s="382">
        <v>1.4709078284256067</v>
      </c>
      <c r="L26" s="382">
        <v>1.4689512529692756</v>
      </c>
      <c r="M26" s="382">
        <v>1.4843253994930405</v>
      </c>
      <c r="N26" s="382">
        <v>1.4895895309270264</v>
      </c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</row>
    <row r="27" spans="1:27" ht="15.95" customHeight="1" x14ac:dyDescent="0.15">
      <c r="A27" s="70" t="s">
        <v>97</v>
      </c>
      <c r="B27" s="960">
        <v>1.3804345449484936</v>
      </c>
      <c r="C27" s="382">
        <v>1.3689320388349515</v>
      </c>
      <c r="D27" s="382">
        <v>1.3708737864077669</v>
      </c>
      <c r="E27" s="382">
        <v>1.3786407766990292</v>
      </c>
      <c r="F27" s="382">
        <v>1.3883495145631068</v>
      </c>
      <c r="G27" s="382">
        <v>1.3883495145631068</v>
      </c>
      <c r="H27" s="382">
        <v>1.3883495145631066</v>
      </c>
      <c r="I27" s="382">
        <v>1.3786407766990292</v>
      </c>
      <c r="J27" s="382">
        <v>1.3805825242718446</v>
      </c>
      <c r="K27" s="382">
        <v>1.3815533980582524</v>
      </c>
      <c r="L27" s="382">
        <v>1.3815533980582524</v>
      </c>
      <c r="M27" s="382">
        <v>1.38252427184466</v>
      </c>
      <c r="N27" s="382">
        <v>1.383495145631068</v>
      </c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</row>
    <row r="28" spans="1:27" ht="15.95" customHeight="1" x14ac:dyDescent="0.15">
      <c r="A28" s="70" t="s">
        <v>98</v>
      </c>
      <c r="B28" s="960">
        <v>1.565181461713961</v>
      </c>
      <c r="C28" s="382">
        <v>1.5572815533980584</v>
      </c>
      <c r="D28" s="382">
        <v>1.5582524271844658</v>
      </c>
      <c r="E28" s="382">
        <v>1.563106796116505</v>
      </c>
      <c r="F28" s="382">
        <v>1.5631067961165048</v>
      </c>
      <c r="G28" s="382">
        <v>1.5834951456310682</v>
      </c>
      <c r="H28" s="382">
        <v>1.5747572815533983</v>
      </c>
      <c r="I28" s="382">
        <v>1.5533980582524272</v>
      </c>
      <c r="J28" s="382">
        <v>1.5631067961165048</v>
      </c>
      <c r="K28" s="382">
        <v>1.5728155339805825</v>
      </c>
      <c r="L28" s="382">
        <v>1.5631067961165048</v>
      </c>
      <c r="M28" s="382">
        <v>1.5640776699029126</v>
      </c>
      <c r="N28" s="382">
        <v>1.5650485436893204</v>
      </c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</row>
    <row r="29" spans="1:27" ht="15.95" customHeight="1" x14ac:dyDescent="0.15">
      <c r="A29" s="70" t="s">
        <v>42</v>
      </c>
      <c r="B29" s="960">
        <v>1.5000906285627316</v>
      </c>
      <c r="C29" s="382">
        <v>1.4757281553398056</v>
      </c>
      <c r="D29" s="382">
        <v>1.4873786407766987</v>
      </c>
      <c r="E29" s="382">
        <v>1.4951456310679614</v>
      </c>
      <c r="F29" s="382">
        <v>1.497087378640777</v>
      </c>
      <c r="G29" s="382">
        <v>1.4980582524271842</v>
      </c>
      <c r="H29" s="382">
        <v>1.4980582524271844</v>
      </c>
      <c r="I29" s="382">
        <v>1.5048543689320388</v>
      </c>
      <c r="J29" s="382">
        <v>1.5067961165048542</v>
      </c>
      <c r="K29" s="382">
        <v>1.507766990291262</v>
      </c>
      <c r="L29" s="382">
        <v>1.5087378640776701</v>
      </c>
      <c r="M29" s="382">
        <v>1.5097087378640777</v>
      </c>
      <c r="N29" s="382">
        <v>1.5145631067961165</v>
      </c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</row>
    <row r="30" spans="1:27" ht="15.95" customHeight="1" x14ac:dyDescent="0.15">
      <c r="A30" s="70" t="s">
        <v>43</v>
      </c>
      <c r="B30" s="960">
        <v>1.5730128783552215</v>
      </c>
      <c r="C30" s="382">
        <v>1.5339805825242723</v>
      </c>
      <c r="D30" s="382">
        <v>1.5631067961165048</v>
      </c>
      <c r="E30" s="382">
        <v>1.5650485436893207</v>
      </c>
      <c r="F30" s="382">
        <v>1.5669902912621363</v>
      </c>
      <c r="G30" s="382">
        <v>1.5776699029126213</v>
      </c>
      <c r="H30" s="382">
        <v>1.5786407766990291</v>
      </c>
      <c r="I30" s="382">
        <v>1.5825242718446599</v>
      </c>
      <c r="J30" s="382">
        <v>1.5844660194174756</v>
      </c>
      <c r="K30" s="382">
        <v>1.5854368932038836</v>
      </c>
      <c r="L30" s="382">
        <v>1.587378640776699</v>
      </c>
      <c r="M30" s="382">
        <v>1.5883495145631068</v>
      </c>
      <c r="N30" s="382">
        <v>1.5893203883495146</v>
      </c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</row>
    <row r="31" spans="1:27" ht="15.95" customHeight="1" x14ac:dyDescent="0.15">
      <c r="A31" s="70" t="s">
        <v>44</v>
      </c>
      <c r="B31" s="960">
        <v>1.5096332749161183</v>
      </c>
      <c r="C31" s="382">
        <v>1.4660194174757282</v>
      </c>
      <c r="D31" s="382">
        <v>1.4951456310679612</v>
      </c>
      <c r="E31" s="382">
        <v>1.5048543689320386</v>
      </c>
      <c r="F31" s="382">
        <v>1.5058252427184466</v>
      </c>
      <c r="G31" s="382">
        <v>1.5165048543689321</v>
      </c>
      <c r="H31" s="382">
        <v>1.5174757281553395</v>
      </c>
      <c r="I31" s="382">
        <v>1.5155339805825241</v>
      </c>
      <c r="J31" s="382">
        <v>1.5165048543689317</v>
      </c>
      <c r="K31" s="382">
        <v>1.5184466019417475</v>
      </c>
      <c r="L31" s="382">
        <v>1.5184466019417477</v>
      </c>
      <c r="M31" s="382">
        <v>1.5194174757281551</v>
      </c>
      <c r="N31" s="382">
        <v>1.5242718446601942</v>
      </c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</row>
    <row r="32" spans="1:27" ht="15.95" customHeight="1" x14ac:dyDescent="0.15">
      <c r="A32" s="70" t="s">
        <v>45</v>
      </c>
      <c r="B32" s="960">
        <v>2.0130996745653253</v>
      </c>
      <c r="C32" s="382">
        <v>1.9805825242718449</v>
      </c>
      <c r="D32" s="382">
        <v>1.9912621359223304</v>
      </c>
      <c r="E32" s="382">
        <v>2</v>
      </c>
      <c r="F32" s="382">
        <v>2.0019417475728156</v>
      </c>
      <c r="G32" s="382">
        <v>2.0223300970873783</v>
      </c>
      <c r="H32" s="382">
        <v>2.0223300970873788</v>
      </c>
      <c r="I32" s="382">
        <v>2.0194174757281553</v>
      </c>
      <c r="J32" s="382">
        <v>2.0203883495145627</v>
      </c>
      <c r="K32" s="382">
        <v>2.0223300970873788</v>
      </c>
      <c r="L32" s="382">
        <v>2.0223300970873788</v>
      </c>
      <c r="M32" s="382">
        <v>2.0242718446601939</v>
      </c>
      <c r="N32" s="382">
        <v>2.0310679611650482</v>
      </c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</row>
    <row r="33" spans="1:27" ht="15.95" customHeight="1" x14ac:dyDescent="0.15">
      <c r="A33" s="70" t="s">
        <v>46</v>
      </c>
      <c r="B33" s="960">
        <v>1.6587615474872714</v>
      </c>
      <c r="C33" s="382">
        <v>1.621359223300971</v>
      </c>
      <c r="D33" s="382">
        <v>1.6310679611650483</v>
      </c>
      <c r="E33" s="382">
        <v>1.6407766990291262</v>
      </c>
      <c r="F33" s="382">
        <v>1.6407766990291262</v>
      </c>
      <c r="G33" s="382">
        <v>1.6514563106796116</v>
      </c>
      <c r="H33" s="382">
        <v>1.6533980582524275</v>
      </c>
      <c r="I33" s="382">
        <v>1.6601941747572817</v>
      </c>
      <c r="J33" s="382">
        <v>1.6699029126213591</v>
      </c>
      <c r="K33" s="382">
        <v>1.6893203883495147</v>
      </c>
      <c r="L33" s="382">
        <v>1.6912621359223303</v>
      </c>
      <c r="M33" s="382">
        <v>1.6922330097087377</v>
      </c>
      <c r="N33" s="382">
        <v>1.6990291262135921</v>
      </c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</row>
    <row r="34" spans="1:27" ht="15.95" customHeight="1" thickBot="1" x14ac:dyDescent="0.2">
      <c r="A34" s="118" t="s">
        <v>47</v>
      </c>
      <c r="B34" s="961">
        <v>1.6740158437227304</v>
      </c>
      <c r="C34" s="383">
        <v>1.6504854368932036</v>
      </c>
      <c r="D34" s="383">
        <v>1.6699029126213591</v>
      </c>
      <c r="E34" s="383">
        <v>1.6728155339805826</v>
      </c>
      <c r="F34" s="383">
        <v>1.6728155339805824</v>
      </c>
      <c r="G34" s="383">
        <v>1.6796116504854368</v>
      </c>
      <c r="H34" s="383">
        <v>1.6815533980582524</v>
      </c>
      <c r="I34" s="383">
        <v>1.670873786407767</v>
      </c>
      <c r="J34" s="383">
        <v>1.6728155339805824</v>
      </c>
      <c r="K34" s="383">
        <v>1.6737864077669902</v>
      </c>
      <c r="L34" s="383">
        <v>1.674757281553398</v>
      </c>
      <c r="M34" s="383">
        <v>1.6766990291262138</v>
      </c>
      <c r="N34" s="383">
        <v>1.6902912621359223</v>
      </c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</row>
    <row r="35" spans="1:27" ht="9" customHeight="1" x14ac:dyDescent="0.15">
      <c r="A35" s="468" t="s">
        <v>350</v>
      </c>
      <c r="B35" s="539"/>
      <c r="C35" s="540"/>
      <c r="D35" s="540"/>
      <c r="E35" s="387"/>
      <c r="F35" s="387"/>
      <c r="G35" s="387"/>
      <c r="H35" s="387"/>
      <c r="I35" s="387"/>
      <c r="J35" s="387"/>
      <c r="K35" s="387"/>
      <c r="L35" s="387"/>
      <c r="M35" s="387"/>
      <c r="N35" s="387"/>
    </row>
    <row r="36" spans="1:27" ht="9" customHeight="1" x14ac:dyDescent="0.15">
      <c r="A36" s="468" t="s">
        <v>321</v>
      </c>
      <c r="B36" s="540"/>
      <c r="C36" s="540"/>
      <c r="D36" s="540"/>
      <c r="E36" s="387"/>
      <c r="F36" s="387"/>
      <c r="G36" s="387"/>
      <c r="H36" s="387"/>
      <c r="I36" s="387"/>
      <c r="J36" s="387"/>
      <c r="K36" s="387"/>
      <c r="L36" s="387"/>
      <c r="M36" s="381"/>
      <c r="N36" s="381"/>
    </row>
    <row r="37" spans="1:27" ht="9" customHeight="1" x14ac:dyDescent="0.15">
      <c r="A37" s="470" t="s">
        <v>320</v>
      </c>
      <c r="B37" s="483"/>
      <c r="C37" s="483"/>
      <c r="D37" s="483"/>
      <c r="E37" s="179"/>
      <c r="F37" s="179"/>
      <c r="G37" s="179"/>
      <c r="H37" s="179"/>
      <c r="I37" s="179"/>
      <c r="J37" s="179"/>
      <c r="K37" s="179"/>
      <c r="L37" s="179"/>
      <c r="M37" s="179"/>
      <c r="N37" s="179"/>
    </row>
    <row r="38" spans="1:27" ht="13.35" customHeight="1" x14ac:dyDescent="0.15">
      <c r="A38" s="541"/>
      <c r="B38" s="483"/>
      <c r="C38" s="483"/>
      <c r="D38" s="483"/>
    </row>
    <row r="39" spans="1:27" ht="13.35" customHeight="1" x14ac:dyDescent="0.15">
      <c r="A39" s="22"/>
    </row>
    <row r="53" spans="1:14" ht="13.35" customHeight="1" x14ac:dyDescent="0.15">
      <c r="A53" s="375" t="s">
        <v>552</v>
      </c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</row>
    <row r="54" spans="1:14" ht="13.35" customHeight="1" x14ac:dyDescent="0.15">
      <c r="A54" s="375" t="s">
        <v>308</v>
      </c>
      <c r="B54" s="106"/>
      <c r="C54" s="106"/>
      <c r="D54" s="106"/>
      <c r="E54" s="106"/>
      <c r="F54" s="106"/>
      <c r="G54" s="109"/>
      <c r="H54" s="108"/>
      <c r="I54" s="106"/>
      <c r="J54" s="106"/>
      <c r="K54" s="106"/>
      <c r="L54" s="106"/>
      <c r="M54" s="106"/>
      <c r="N54" s="106"/>
    </row>
    <row r="55" spans="1:14" ht="13.35" customHeight="1" thickBot="1" x14ac:dyDescent="0.2">
      <c r="A55" s="108"/>
      <c r="B55" s="106"/>
      <c r="C55" s="106"/>
      <c r="D55" s="106"/>
      <c r="E55" s="106"/>
      <c r="F55" s="106"/>
      <c r="G55" s="109"/>
      <c r="H55" s="108"/>
      <c r="I55" s="106"/>
      <c r="J55" s="106"/>
      <c r="K55" s="106"/>
      <c r="L55" s="106"/>
      <c r="M55" s="106"/>
      <c r="N55" s="106"/>
    </row>
    <row r="56" spans="1:14" ht="13.35" customHeight="1" x14ac:dyDescent="0.15">
      <c r="A56" s="112" t="s">
        <v>16</v>
      </c>
      <c r="B56" s="72" t="s">
        <v>125</v>
      </c>
      <c r="C56" s="113" t="s">
        <v>75</v>
      </c>
      <c r="D56" s="113" t="s">
        <v>76</v>
      </c>
      <c r="E56" s="113" t="s">
        <v>77</v>
      </c>
      <c r="F56" s="113" t="s">
        <v>78</v>
      </c>
      <c r="G56" s="113" t="s">
        <v>79</v>
      </c>
      <c r="H56" s="113" t="s">
        <v>80</v>
      </c>
      <c r="I56" s="113" t="s">
        <v>81</v>
      </c>
      <c r="J56" s="113" t="s">
        <v>82</v>
      </c>
      <c r="K56" s="113" t="s">
        <v>83</v>
      </c>
      <c r="L56" s="113" t="s">
        <v>84</v>
      </c>
      <c r="M56" s="113" t="s">
        <v>85</v>
      </c>
      <c r="N56" s="113" t="s">
        <v>86</v>
      </c>
    </row>
    <row r="57" spans="1:14" ht="13.35" customHeight="1" x14ac:dyDescent="0.15">
      <c r="A57" s="114" t="s">
        <v>100</v>
      </c>
      <c r="B57" s="115">
        <v>1.3</v>
      </c>
      <c r="C57" s="115">
        <v>1.28</v>
      </c>
      <c r="D57" s="115">
        <v>1.28</v>
      </c>
      <c r="E57" s="115">
        <v>1.29</v>
      </c>
      <c r="F57" s="115">
        <v>1.3</v>
      </c>
      <c r="G57" s="115">
        <v>1.31</v>
      </c>
      <c r="H57" s="115">
        <v>1.31</v>
      </c>
      <c r="I57" s="115">
        <v>1.3</v>
      </c>
      <c r="J57" s="115">
        <v>1.3</v>
      </c>
      <c r="K57" s="115">
        <v>1.3</v>
      </c>
      <c r="L57" s="115">
        <v>1.3</v>
      </c>
      <c r="M57" s="115">
        <v>1.3</v>
      </c>
      <c r="N57" s="115">
        <v>1.31</v>
      </c>
    </row>
    <row r="58" spans="1:14" ht="13.35" customHeight="1" x14ac:dyDescent="0.15">
      <c r="A58" s="70" t="s">
        <v>19</v>
      </c>
      <c r="B58" s="117">
        <v>1.94</v>
      </c>
      <c r="C58" s="117">
        <v>1.94</v>
      </c>
      <c r="D58" s="117">
        <v>1.94</v>
      </c>
      <c r="E58" s="117">
        <v>1.94</v>
      </c>
      <c r="F58" s="117">
        <v>1.94</v>
      </c>
      <c r="G58" s="117">
        <v>1.94</v>
      </c>
      <c r="H58" s="117">
        <v>1.94</v>
      </c>
      <c r="I58" s="117">
        <v>1.94</v>
      </c>
      <c r="J58" s="117">
        <v>1.94</v>
      </c>
      <c r="K58" s="117">
        <v>1.94</v>
      </c>
      <c r="L58" s="117">
        <v>1.94</v>
      </c>
      <c r="M58" s="117">
        <v>1.94</v>
      </c>
      <c r="N58" s="117">
        <v>1.94</v>
      </c>
    </row>
    <row r="59" spans="1:14" ht="13.35" customHeight="1" x14ac:dyDescent="0.15">
      <c r="A59" s="70" t="s">
        <v>20</v>
      </c>
      <c r="B59" s="117">
        <v>1.74</v>
      </c>
      <c r="C59" s="117">
        <v>1.66</v>
      </c>
      <c r="D59" s="117">
        <v>1.66</v>
      </c>
      <c r="E59" s="117">
        <v>1.66</v>
      </c>
      <c r="F59" s="117">
        <v>1.76</v>
      </c>
      <c r="G59" s="117">
        <v>1.76</v>
      </c>
      <c r="H59" s="117">
        <v>1.76</v>
      </c>
      <c r="I59" s="117">
        <v>1.76</v>
      </c>
      <c r="J59" s="117">
        <v>1.76</v>
      </c>
      <c r="K59" s="117">
        <v>1.76</v>
      </c>
      <c r="L59" s="117">
        <v>1.78</v>
      </c>
      <c r="M59" s="117">
        <v>1.78</v>
      </c>
      <c r="N59" s="117">
        <v>1.78</v>
      </c>
    </row>
    <row r="60" spans="1:14" ht="13.35" customHeight="1" x14ac:dyDescent="0.15">
      <c r="A60" s="70" t="s">
        <v>21</v>
      </c>
      <c r="B60" s="117">
        <v>1.29</v>
      </c>
      <c r="C60" s="117">
        <v>1.28</v>
      </c>
      <c r="D60" s="117">
        <v>1.28</v>
      </c>
      <c r="E60" s="117">
        <v>1.28</v>
      </c>
      <c r="F60" s="117">
        <v>1.28</v>
      </c>
      <c r="G60" s="117">
        <v>1.28</v>
      </c>
      <c r="H60" s="117">
        <v>1.28</v>
      </c>
      <c r="I60" s="117">
        <v>1.28</v>
      </c>
      <c r="J60" s="117">
        <v>1.28</v>
      </c>
      <c r="K60" s="117">
        <v>1.29</v>
      </c>
      <c r="L60" s="117">
        <v>1.29</v>
      </c>
      <c r="M60" s="117">
        <v>1.29</v>
      </c>
      <c r="N60" s="117">
        <v>1.29</v>
      </c>
    </row>
    <row r="61" spans="1:14" ht="13.35" customHeight="1" x14ac:dyDescent="0.15">
      <c r="A61" s="70" t="s">
        <v>22</v>
      </c>
      <c r="B61" s="117">
        <v>1.2</v>
      </c>
      <c r="C61" s="117">
        <v>1.1599999999999999</v>
      </c>
      <c r="D61" s="117">
        <v>1.1599999999999999</v>
      </c>
      <c r="E61" s="117">
        <v>1.17</v>
      </c>
      <c r="F61" s="117">
        <v>1.18</v>
      </c>
      <c r="G61" s="117">
        <v>1.18</v>
      </c>
      <c r="H61" s="117">
        <v>1.22</v>
      </c>
      <c r="I61" s="117">
        <v>1.22</v>
      </c>
      <c r="J61" s="117">
        <v>1.22</v>
      </c>
      <c r="K61" s="117">
        <v>1.22</v>
      </c>
      <c r="L61" s="117">
        <v>1.22</v>
      </c>
      <c r="M61" s="117">
        <v>1.22</v>
      </c>
      <c r="N61" s="117">
        <v>1.22</v>
      </c>
    </row>
    <row r="62" spans="1:14" ht="13.35" customHeight="1" x14ac:dyDescent="0.15">
      <c r="A62" s="70" t="s">
        <v>23</v>
      </c>
      <c r="B62" s="117">
        <v>1.23</v>
      </c>
      <c r="C62" s="117">
        <v>1.23</v>
      </c>
      <c r="D62" s="117">
        <v>1.23</v>
      </c>
      <c r="E62" s="117">
        <v>1.23</v>
      </c>
      <c r="F62" s="117">
        <v>1.23</v>
      </c>
      <c r="G62" s="117">
        <v>1.23</v>
      </c>
      <c r="H62" s="117">
        <v>1.23</v>
      </c>
      <c r="I62" s="117">
        <v>1.23</v>
      </c>
      <c r="J62" s="117">
        <v>1.23</v>
      </c>
      <c r="K62" s="117">
        <v>1.24</v>
      </c>
      <c r="L62" s="117">
        <v>1.24</v>
      </c>
      <c r="M62" s="117">
        <v>1.24</v>
      </c>
      <c r="N62" s="117">
        <v>1.24</v>
      </c>
    </row>
    <row r="63" spans="1:14" ht="13.35" customHeight="1" x14ac:dyDescent="0.15">
      <c r="A63" s="70" t="s">
        <v>94</v>
      </c>
      <c r="B63" s="117">
        <v>1.24</v>
      </c>
      <c r="C63" s="117">
        <v>1.23</v>
      </c>
      <c r="D63" s="117">
        <v>1.23</v>
      </c>
      <c r="E63" s="117">
        <v>1.23</v>
      </c>
      <c r="F63" s="117">
        <v>1.23</v>
      </c>
      <c r="G63" s="117">
        <v>1.23</v>
      </c>
      <c r="H63" s="117">
        <v>1.23</v>
      </c>
      <c r="I63" s="117">
        <v>1.23</v>
      </c>
      <c r="J63" s="117">
        <v>1.23</v>
      </c>
      <c r="K63" s="117">
        <v>1.24</v>
      </c>
      <c r="L63" s="117">
        <v>1.24</v>
      </c>
      <c r="M63" s="117">
        <v>1.24</v>
      </c>
      <c r="N63" s="117">
        <v>1.24</v>
      </c>
    </row>
    <row r="64" spans="1:14" ht="13.35" customHeight="1" x14ac:dyDescent="0.15">
      <c r="A64" s="70" t="s">
        <v>95</v>
      </c>
      <c r="B64" s="117">
        <v>1.22</v>
      </c>
      <c r="C64" s="117">
        <v>1.22</v>
      </c>
      <c r="D64" s="117">
        <v>1.22</v>
      </c>
      <c r="E64" s="117">
        <v>1.22</v>
      </c>
      <c r="F64" s="117">
        <v>1.22</v>
      </c>
      <c r="G64" s="117">
        <v>1.22</v>
      </c>
      <c r="H64" s="117">
        <v>1.22</v>
      </c>
      <c r="I64" s="117">
        <v>1.22</v>
      </c>
      <c r="J64" s="117">
        <v>1.23</v>
      </c>
      <c r="K64" s="117">
        <v>1.22</v>
      </c>
      <c r="L64" s="117">
        <v>1.22</v>
      </c>
      <c r="M64" s="117">
        <v>1.22</v>
      </c>
      <c r="N64" s="117">
        <v>1.22</v>
      </c>
    </row>
    <row r="65" spans="1:14" ht="13.35" customHeight="1" x14ac:dyDescent="0.15">
      <c r="A65" s="70" t="s">
        <v>124</v>
      </c>
      <c r="B65" s="117">
        <v>1.29</v>
      </c>
      <c r="C65" s="117">
        <v>1.29</v>
      </c>
      <c r="D65" s="117">
        <v>1.29</v>
      </c>
      <c r="E65" s="117">
        <v>1.29</v>
      </c>
      <c r="F65" s="117">
        <v>1.29</v>
      </c>
      <c r="G65" s="117">
        <v>1.29</v>
      </c>
      <c r="H65" s="117">
        <v>1.29</v>
      </c>
      <c r="I65" s="117">
        <v>1.29</v>
      </c>
      <c r="J65" s="117">
        <v>1.29</v>
      </c>
      <c r="K65" s="117">
        <v>1.29</v>
      </c>
      <c r="L65" s="117">
        <v>1.29</v>
      </c>
      <c r="M65" s="117">
        <v>1.29</v>
      </c>
      <c r="N65" s="117">
        <v>1.29</v>
      </c>
    </row>
    <row r="66" spans="1:14" ht="13.35" customHeight="1" x14ac:dyDescent="0.15">
      <c r="A66" s="70" t="s">
        <v>27</v>
      </c>
      <c r="B66" s="117">
        <v>1.29</v>
      </c>
      <c r="C66" s="117">
        <v>1.25</v>
      </c>
      <c r="D66" s="117">
        <v>1.25</v>
      </c>
      <c r="E66" s="117">
        <v>1.26</v>
      </c>
      <c r="F66" s="117">
        <v>1.28</v>
      </c>
      <c r="G66" s="117">
        <v>1.28</v>
      </c>
      <c r="H66" s="117">
        <v>1.29</v>
      </c>
      <c r="I66" s="117">
        <v>1.3</v>
      </c>
      <c r="J66" s="117">
        <v>1.3</v>
      </c>
      <c r="K66" s="117">
        <v>1.3</v>
      </c>
      <c r="L66" s="117">
        <v>1.31</v>
      </c>
      <c r="M66" s="117">
        <v>1.31</v>
      </c>
      <c r="N66" s="117">
        <v>1.31</v>
      </c>
    </row>
    <row r="67" spans="1:14" ht="13.35" customHeight="1" x14ac:dyDescent="0.15">
      <c r="A67" s="70" t="s">
        <v>28</v>
      </c>
      <c r="B67" s="117">
        <v>1.26</v>
      </c>
      <c r="C67" s="117">
        <v>1.21</v>
      </c>
      <c r="D67" s="117">
        <v>1.21</v>
      </c>
      <c r="E67" s="117">
        <v>1.22</v>
      </c>
      <c r="F67" s="117">
        <v>1.22</v>
      </c>
      <c r="G67" s="117">
        <v>1.28</v>
      </c>
      <c r="H67" s="117">
        <v>1.28</v>
      </c>
      <c r="I67" s="117">
        <v>1.28</v>
      </c>
      <c r="J67" s="117">
        <v>1.28</v>
      </c>
      <c r="K67" s="117">
        <v>1.28</v>
      </c>
      <c r="L67" s="117">
        <v>1.28</v>
      </c>
      <c r="M67" s="117">
        <v>1.28</v>
      </c>
      <c r="N67" s="117">
        <v>1.28</v>
      </c>
    </row>
    <row r="68" spans="1:14" ht="13.35" customHeight="1" x14ac:dyDescent="0.15">
      <c r="A68" s="70" t="s">
        <v>29</v>
      </c>
      <c r="B68" s="117">
        <v>1.39</v>
      </c>
      <c r="C68" s="117">
        <v>1.38</v>
      </c>
      <c r="D68" s="117">
        <v>1.39</v>
      </c>
      <c r="E68" s="117">
        <v>1.39</v>
      </c>
      <c r="F68" s="117">
        <v>1.39</v>
      </c>
      <c r="G68" s="117">
        <v>1.39</v>
      </c>
      <c r="H68" s="117">
        <v>1.39</v>
      </c>
      <c r="I68" s="117">
        <v>1.39</v>
      </c>
      <c r="J68" s="117">
        <v>1.39</v>
      </c>
      <c r="K68" s="117">
        <v>1.39</v>
      </c>
      <c r="L68" s="117">
        <v>1.39</v>
      </c>
      <c r="M68" s="117">
        <v>1.4</v>
      </c>
      <c r="N68" s="117">
        <v>1.41</v>
      </c>
    </row>
    <row r="69" spans="1:14" ht="13.35" customHeight="1" x14ac:dyDescent="0.15">
      <c r="A69" s="70" t="s">
        <v>30</v>
      </c>
      <c r="B69" s="117">
        <v>1.26</v>
      </c>
      <c r="C69" s="117">
        <v>1.24</v>
      </c>
      <c r="D69" s="117">
        <v>1.24</v>
      </c>
      <c r="E69" s="117">
        <v>1.24</v>
      </c>
      <c r="F69" s="117">
        <v>1.25</v>
      </c>
      <c r="G69" s="117">
        <v>1.25</v>
      </c>
      <c r="H69" s="117">
        <v>1.26</v>
      </c>
      <c r="I69" s="117">
        <v>1.26</v>
      </c>
      <c r="J69" s="117">
        <v>1.28</v>
      </c>
      <c r="K69" s="117">
        <v>1.28</v>
      </c>
      <c r="L69" s="117">
        <v>1.28</v>
      </c>
      <c r="M69" s="117">
        <v>1.28</v>
      </c>
      <c r="N69" s="117">
        <v>1.28</v>
      </c>
    </row>
    <row r="70" spans="1:14" ht="13.35" customHeight="1" x14ac:dyDescent="0.15">
      <c r="A70" s="70" t="s">
        <v>31</v>
      </c>
      <c r="B70" s="117">
        <v>1.48</v>
      </c>
      <c r="C70" s="117">
        <v>1.48</v>
      </c>
      <c r="D70" s="117">
        <v>1.48</v>
      </c>
      <c r="E70" s="117">
        <v>1.49</v>
      </c>
      <c r="F70" s="117">
        <v>1.49</v>
      </c>
      <c r="G70" s="117">
        <v>1.49</v>
      </c>
      <c r="H70" s="117">
        <v>1.49</v>
      </c>
      <c r="I70" s="117">
        <v>1.49</v>
      </c>
      <c r="J70" s="117">
        <v>1.49</v>
      </c>
      <c r="K70" s="117">
        <v>1.49</v>
      </c>
      <c r="L70" s="117">
        <v>1.49</v>
      </c>
      <c r="M70" s="117">
        <v>1.49</v>
      </c>
      <c r="N70" s="117">
        <v>1.49</v>
      </c>
    </row>
    <row r="71" spans="1:14" ht="13.35" customHeight="1" x14ac:dyDescent="0.15">
      <c r="A71" s="70" t="s">
        <v>32</v>
      </c>
      <c r="B71" s="117">
        <v>1.46</v>
      </c>
      <c r="C71" s="117">
        <v>1.46</v>
      </c>
      <c r="D71" s="117">
        <v>1.46</v>
      </c>
      <c r="E71" s="117">
        <v>1.46</v>
      </c>
      <c r="F71" s="117">
        <v>1.46</v>
      </c>
      <c r="G71" s="117">
        <v>1.46</v>
      </c>
      <c r="H71" s="117">
        <v>1.46</v>
      </c>
      <c r="I71" s="117">
        <v>1.46</v>
      </c>
      <c r="J71" s="117">
        <v>1.46</v>
      </c>
      <c r="K71" s="117">
        <v>1.46</v>
      </c>
      <c r="L71" s="117">
        <v>1.48</v>
      </c>
      <c r="M71" s="117">
        <v>1.48</v>
      </c>
      <c r="N71" s="117">
        <v>1.48</v>
      </c>
    </row>
    <row r="72" spans="1:14" ht="13.35" customHeight="1" x14ac:dyDescent="0.15">
      <c r="A72" s="70" t="s">
        <v>33</v>
      </c>
      <c r="B72" s="117">
        <v>1.31</v>
      </c>
      <c r="C72" s="117">
        <v>1.28</v>
      </c>
      <c r="D72" s="117">
        <v>1.28</v>
      </c>
      <c r="E72" s="117">
        <v>1.29</v>
      </c>
      <c r="F72" s="117">
        <v>1.3</v>
      </c>
      <c r="G72" s="117">
        <v>1.3</v>
      </c>
      <c r="H72" s="117">
        <v>1.31</v>
      </c>
      <c r="I72" s="117">
        <v>1.31</v>
      </c>
      <c r="J72" s="117">
        <v>1.32</v>
      </c>
      <c r="K72" s="117">
        <v>1.32</v>
      </c>
      <c r="L72" s="117">
        <v>1.32</v>
      </c>
      <c r="M72" s="117">
        <v>1.32</v>
      </c>
      <c r="N72" s="117">
        <v>1.33</v>
      </c>
    </row>
    <row r="73" spans="1:14" ht="13.35" customHeight="1" x14ac:dyDescent="0.15">
      <c r="A73" s="70" t="s">
        <v>34</v>
      </c>
      <c r="B73" s="117">
        <v>1.22</v>
      </c>
      <c r="C73" s="117">
        <v>1.2</v>
      </c>
      <c r="D73" s="117">
        <v>1.2</v>
      </c>
      <c r="E73" s="117">
        <v>1.2</v>
      </c>
      <c r="F73" s="117">
        <v>1.2</v>
      </c>
      <c r="G73" s="117">
        <v>1.2</v>
      </c>
      <c r="H73" s="117">
        <v>1.2</v>
      </c>
      <c r="I73" s="117">
        <v>1.23</v>
      </c>
      <c r="J73" s="117">
        <v>1.23</v>
      </c>
      <c r="K73" s="117">
        <v>1.23</v>
      </c>
      <c r="L73" s="117">
        <v>1.23</v>
      </c>
      <c r="M73" s="117">
        <v>1.23</v>
      </c>
      <c r="N73" s="117">
        <v>1.23</v>
      </c>
    </row>
    <row r="74" spans="1:14" ht="13.35" customHeight="1" x14ac:dyDescent="0.15">
      <c r="A74" s="70" t="s">
        <v>35</v>
      </c>
      <c r="B74" s="117">
        <v>1.22</v>
      </c>
      <c r="C74" s="117">
        <v>1.21</v>
      </c>
      <c r="D74" s="117">
        <v>1.21</v>
      </c>
      <c r="E74" s="117">
        <v>1.21</v>
      </c>
      <c r="F74" s="117">
        <v>1.21</v>
      </c>
      <c r="G74" s="117">
        <v>1.21</v>
      </c>
      <c r="H74" s="117">
        <v>1.21</v>
      </c>
      <c r="I74" s="117">
        <v>1.2</v>
      </c>
      <c r="J74" s="117">
        <v>1.21</v>
      </c>
      <c r="K74" s="117">
        <v>1.22</v>
      </c>
      <c r="L74" s="117">
        <v>1.22</v>
      </c>
      <c r="M74" s="117">
        <v>1.22</v>
      </c>
      <c r="N74" s="117">
        <v>1.23</v>
      </c>
    </row>
    <row r="75" spans="1:14" ht="13.35" customHeight="1" x14ac:dyDescent="0.15">
      <c r="A75" s="70" t="s">
        <v>36</v>
      </c>
      <c r="B75" s="117">
        <v>1.33</v>
      </c>
      <c r="C75" s="117">
        <v>1.34</v>
      </c>
      <c r="D75" s="117">
        <v>1.34</v>
      </c>
      <c r="E75" s="117">
        <v>1.34</v>
      </c>
      <c r="F75" s="117">
        <v>1.34</v>
      </c>
      <c r="G75" s="117">
        <v>1.34</v>
      </c>
      <c r="H75" s="117">
        <v>1.34</v>
      </c>
      <c r="I75" s="117">
        <v>1.32</v>
      </c>
      <c r="J75" s="117">
        <v>1.32</v>
      </c>
      <c r="K75" s="117">
        <v>1.32</v>
      </c>
      <c r="L75" s="117">
        <v>1.32</v>
      </c>
      <c r="M75" s="117">
        <v>1.32</v>
      </c>
      <c r="N75" s="117">
        <v>1.32</v>
      </c>
    </row>
    <row r="76" spans="1:14" ht="13.35" customHeight="1" x14ac:dyDescent="0.15">
      <c r="A76" s="70" t="s">
        <v>37</v>
      </c>
      <c r="B76" s="117">
        <v>1.22</v>
      </c>
      <c r="C76" s="117">
        <v>1.19</v>
      </c>
      <c r="D76" s="117">
        <v>1.19</v>
      </c>
      <c r="E76" s="117">
        <v>1.21</v>
      </c>
      <c r="F76" s="117">
        <v>1.21</v>
      </c>
      <c r="G76" s="117">
        <v>1.21</v>
      </c>
      <c r="H76" s="117">
        <v>1.21</v>
      </c>
      <c r="I76" s="117">
        <v>1.21</v>
      </c>
      <c r="J76" s="117">
        <v>1.22</v>
      </c>
      <c r="K76" s="117">
        <v>1.21</v>
      </c>
      <c r="L76" s="117">
        <v>1.23</v>
      </c>
      <c r="M76" s="117">
        <v>1.23</v>
      </c>
      <c r="N76" s="117">
        <v>1.24</v>
      </c>
    </row>
    <row r="77" spans="1:14" ht="13.35" customHeight="1" x14ac:dyDescent="0.15">
      <c r="A77" s="70" t="s">
        <v>38</v>
      </c>
      <c r="B77" s="117">
        <v>1.51</v>
      </c>
      <c r="C77" s="117">
        <v>1.5</v>
      </c>
      <c r="D77" s="117">
        <v>1.5</v>
      </c>
      <c r="E77" s="117">
        <v>1.5</v>
      </c>
      <c r="F77" s="117">
        <v>1.51</v>
      </c>
      <c r="G77" s="117">
        <v>1.51</v>
      </c>
      <c r="H77" s="117">
        <v>1.51</v>
      </c>
      <c r="I77" s="117">
        <v>1.52</v>
      </c>
      <c r="J77" s="117">
        <v>1.51</v>
      </c>
      <c r="K77" s="117">
        <v>1.51</v>
      </c>
      <c r="L77" s="117">
        <v>1.52</v>
      </c>
      <c r="M77" s="117">
        <v>1.52</v>
      </c>
      <c r="N77" s="117">
        <v>1.53</v>
      </c>
    </row>
    <row r="78" spans="1:14" ht="13.35" customHeight="1" x14ac:dyDescent="0.15">
      <c r="A78" s="70" t="s">
        <v>39</v>
      </c>
      <c r="B78" s="117">
        <v>1.33</v>
      </c>
      <c r="C78" s="116">
        <v>1.33</v>
      </c>
      <c r="D78" s="116">
        <v>1.33</v>
      </c>
      <c r="E78" s="116">
        <v>1.33</v>
      </c>
      <c r="F78" s="116">
        <v>1.33</v>
      </c>
      <c r="G78" s="116">
        <v>1.33</v>
      </c>
      <c r="H78" s="116">
        <v>1.33</v>
      </c>
      <c r="I78" s="116">
        <v>1.33</v>
      </c>
      <c r="J78" s="116">
        <v>1.33</v>
      </c>
      <c r="K78" s="116">
        <v>1.33</v>
      </c>
      <c r="L78" s="116">
        <v>1.33</v>
      </c>
      <c r="M78" s="116">
        <v>1.33</v>
      </c>
      <c r="N78" s="116">
        <v>1.32</v>
      </c>
    </row>
    <row r="79" spans="1:14" ht="13.35" customHeight="1" x14ac:dyDescent="0.15">
      <c r="A79" s="70" t="s">
        <v>97</v>
      </c>
      <c r="B79" s="117">
        <v>1.33</v>
      </c>
      <c r="C79" s="117">
        <v>1.33</v>
      </c>
      <c r="D79" s="117">
        <v>1.33</v>
      </c>
      <c r="E79" s="117">
        <v>1.33</v>
      </c>
      <c r="F79" s="117">
        <v>1.33</v>
      </c>
      <c r="G79" s="117">
        <v>1.33</v>
      </c>
      <c r="H79" s="117">
        <v>1.33</v>
      </c>
      <c r="I79" s="117">
        <v>1.33</v>
      </c>
      <c r="J79" s="117">
        <v>1.33</v>
      </c>
      <c r="K79" s="117">
        <v>1.33</v>
      </c>
      <c r="L79" s="117">
        <v>1.33</v>
      </c>
      <c r="M79" s="117">
        <v>1.33</v>
      </c>
      <c r="N79" s="117">
        <v>1.33</v>
      </c>
    </row>
    <row r="80" spans="1:14" ht="13.35" customHeight="1" x14ac:dyDescent="0.15">
      <c r="A80" s="70" t="s">
        <v>98</v>
      </c>
      <c r="B80" s="117">
        <v>1.32</v>
      </c>
      <c r="C80" s="117">
        <v>1.32</v>
      </c>
      <c r="D80" s="117">
        <v>1.32</v>
      </c>
      <c r="E80" s="117">
        <v>1.32</v>
      </c>
      <c r="F80" s="117">
        <v>1.32</v>
      </c>
      <c r="G80" s="117">
        <v>1.32</v>
      </c>
      <c r="H80" s="117">
        <v>1.32</v>
      </c>
      <c r="I80" s="117">
        <v>1.32</v>
      </c>
      <c r="J80" s="117">
        <v>1.32</v>
      </c>
      <c r="K80" s="117">
        <v>1.32</v>
      </c>
      <c r="L80" s="117">
        <v>1.32</v>
      </c>
      <c r="M80" s="117">
        <v>1.32</v>
      </c>
      <c r="N80" s="117">
        <v>1.32</v>
      </c>
    </row>
    <row r="81" spans="1:14" ht="13.35" customHeight="1" x14ac:dyDescent="0.15">
      <c r="A81" s="70" t="s">
        <v>42</v>
      </c>
      <c r="B81" s="117">
        <v>1.35</v>
      </c>
      <c r="C81" s="117">
        <v>1.36</v>
      </c>
      <c r="D81" s="117">
        <v>1.36</v>
      </c>
      <c r="E81" s="117">
        <v>1.36</v>
      </c>
      <c r="F81" s="117">
        <v>1.34</v>
      </c>
      <c r="G81" s="117">
        <v>1.34</v>
      </c>
      <c r="H81" s="117">
        <v>1.34</v>
      </c>
      <c r="I81" s="117">
        <v>1.34</v>
      </c>
      <c r="J81" s="117">
        <v>1.34</v>
      </c>
      <c r="K81" s="117">
        <v>1.35</v>
      </c>
      <c r="L81" s="117">
        <v>1.37</v>
      </c>
      <c r="M81" s="117">
        <v>1.37</v>
      </c>
      <c r="N81" s="117">
        <v>1.37</v>
      </c>
    </row>
    <row r="82" spans="1:14" ht="13.35" customHeight="1" x14ac:dyDescent="0.15">
      <c r="A82" s="70" t="s">
        <v>43</v>
      </c>
      <c r="B82" s="117">
        <v>1.2</v>
      </c>
      <c r="C82" s="117">
        <v>1.17</v>
      </c>
      <c r="D82" s="117">
        <v>1.17</v>
      </c>
      <c r="E82" s="117">
        <v>1.17</v>
      </c>
      <c r="F82" s="117">
        <v>1.17</v>
      </c>
      <c r="G82" s="117">
        <v>1.23</v>
      </c>
      <c r="H82" s="117">
        <v>1.23</v>
      </c>
      <c r="I82" s="117">
        <v>1.23</v>
      </c>
      <c r="J82" s="117">
        <v>1.23</v>
      </c>
      <c r="K82" s="117">
        <v>1.23</v>
      </c>
      <c r="L82" s="117">
        <v>1.23</v>
      </c>
      <c r="M82" s="117">
        <v>1.23</v>
      </c>
      <c r="N82" s="117">
        <v>1.24</v>
      </c>
    </row>
    <row r="83" spans="1:14" ht="13.35" customHeight="1" x14ac:dyDescent="0.15">
      <c r="A83" s="70" t="s">
        <v>44</v>
      </c>
      <c r="B83" s="117">
        <v>1.31</v>
      </c>
      <c r="C83" s="117">
        <v>1.31</v>
      </c>
      <c r="D83" s="117">
        <v>1.31</v>
      </c>
      <c r="E83" s="117">
        <v>1.31</v>
      </c>
      <c r="F83" s="117">
        <v>1.31</v>
      </c>
      <c r="G83" s="117">
        <v>1.31</v>
      </c>
      <c r="H83" s="117">
        <v>1.31</v>
      </c>
      <c r="I83" s="117">
        <v>1.31</v>
      </c>
      <c r="J83" s="117">
        <v>1.31</v>
      </c>
      <c r="K83" s="117">
        <v>1.31</v>
      </c>
      <c r="L83" s="117">
        <v>1.31</v>
      </c>
      <c r="M83" s="117">
        <v>1.31</v>
      </c>
      <c r="N83" s="117">
        <v>1.31</v>
      </c>
    </row>
    <row r="84" spans="1:14" ht="13.35" customHeight="1" x14ac:dyDescent="0.15">
      <c r="A84" s="70" t="s">
        <v>45</v>
      </c>
      <c r="B84" s="117">
        <v>1.85</v>
      </c>
      <c r="C84" s="117">
        <v>1.84</v>
      </c>
      <c r="D84" s="117">
        <v>1.84</v>
      </c>
      <c r="E84" s="117">
        <v>1.84</v>
      </c>
      <c r="F84" s="117">
        <v>1.85</v>
      </c>
      <c r="G84" s="117">
        <v>1.85</v>
      </c>
      <c r="H84" s="117">
        <v>1.85</v>
      </c>
      <c r="I84" s="117">
        <v>1.85</v>
      </c>
      <c r="J84" s="117">
        <v>1.85</v>
      </c>
      <c r="K84" s="117">
        <v>1.85</v>
      </c>
      <c r="L84" s="117">
        <v>1.85</v>
      </c>
      <c r="M84" s="117">
        <v>1.85</v>
      </c>
      <c r="N84" s="117">
        <v>1.85</v>
      </c>
    </row>
    <row r="85" spans="1:14" ht="13.35" customHeight="1" x14ac:dyDescent="0.15">
      <c r="A85" s="70" t="s">
        <v>46</v>
      </c>
      <c r="B85" s="117">
        <v>1.53</v>
      </c>
      <c r="C85" s="117">
        <v>1.53</v>
      </c>
      <c r="D85" s="117">
        <v>1.53</v>
      </c>
      <c r="E85" s="117">
        <v>1.53</v>
      </c>
      <c r="F85" s="117">
        <v>1.53</v>
      </c>
      <c r="G85" s="117">
        <v>1.53</v>
      </c>
      <c r="H85" s="117">
        <v>1.53</v>
      </c>
      <c r="I85" s="117">
        <v>1.53</v>
      </c>
      <c r="J85" s="117">
        <v>1.53</v>
      </c>
      <c r="K85" s="117">
        <v>1.53</v>
      </c>
      <c r="L85" s="117">
        <v>1.53</v>
      </c>
      <c r="M85" s="117">
        <v>1.54</v>
      </c>
      <c r="N85" s="117">
        <v>1.53</v>
      </c>
    </row>
    <row r="86" spans="1:14" ht="13.35" customHeight="1" thickBot="1" x14ac:dyDescent="0.2">
      <c r="A86" s="118" t="s">
        <v>47</v>
      </c>
      <c r="B86" s="122">
        <v>1.54</v>
      </c>
      <c r="C86" s="119">
        <v>1.53</v>
      </c>
      <c r="D86" s="119">
        <v>1.53</v>
      </c>
      <c r="E86" s="119">
        <v>1.54</v>
      </c>
      <c r="F86" s="119">
        <v>1.55</v>
      </c>
      <c r="G86" s="119">
        <v>1.55</v>
      </c>
      <c r="H86" s="119">
        <v>1.55</v>
      </c>
      <c r="I86" s="119">
        <v>1.55</v>
      </c>
      <c r="J86" s="119">
        <v>1.55</v>
      </c>
      <c r="K86" s="119">
        <v>1.55</v>
      </c>
      <c r="L86" s="119">
        <v>1.58</v>
      </c>
      <c r="M86" s="119">
        <v>1.49</v>
      </c>
      <c r="N86" s="122">
        <v>1.49</v>
      </c>
    </row>
    <row r="87" spans="1:14" ht="13.35" customHeight="1" x14ac:dyDescent="0.15">
      <c r="A87" s="9" t="s">
        <v>322</v>
      </c>
      <c r="B87" s="120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</row>
    <row r="88" spans="1:14" ht="13.35" customHeight="1" x14ac:dyDescent="0.15">
      <c r="A88" s="9" t="s">
        <v>321</v>
      </c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23"/>
      <c r="N88" s="123"/>
    </row>
    <row r="89" spans="1:14" ht="13.35" customHeight="1" x14ac:dyDescent="0.15">
      <c r="A89" s="11" t="s">
        <v>320</v>
      </c>
    </row>
    <row r="90" spans="1:14" ht="13.35" customHeight="1" x14ac:dyDescent="0.15">
      <c r="A90" s="22"/>
    </row>
  </sheetData>
  <printOptions horizontalCentered="1" verticalCentered="1" gridLinesSet="0"/>
  <pageMargins left="0" right="0" top="0" bottom="0" header="0" footer="0"/>
  <pageSetup paperSize="8" orientation="portrait" r:id="rId1"/>
  <headerFooter scaleWithDoc="0"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Hoja111">
    <tabColor theme="9" tint="0.59999389629810485"/>
  </sheetPr>
  <dimension ref="A1:AB91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" style="70" customWidth="1"/>
    <col min="2" max="2" width="9" style="70" customWidth="1"/>
    <col min="3" max="14" width="9.25" style="70" customWidth="1"/>
    <col min="15" max="16384" width="7" style="70"/>
  </cols>
  <sheetData>
    <row r="1" spans="1:28" ht="17.100000000000001" customHeight="1" x14ac:dyDescent="0.25">
      <c r="A1" s="389" t="s">
        <v>498</v>
      </c>
      <c r="B1" s="389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28" ht="13.35" customHeight="1" x14ac:dyDescent="0.15">
      <c r="A2" s="415" t="s">
        <v>349</v>
      </c>
      <c r="B2" s="232"/>
      <c r="C2" s="106"/>
      <c r="D2" s="106"/>
      <c r="E2" s="106"/>
      <c r="F2" s="106"/>
      <c r="G2" s="109"/>
      <c r="H2" s="108"/>
      <c r="I2" s="106"/>
      <c r="J2" s="106"/>
      <c r="K2" s="106"/>
      <c r="L2" s="106"/>
      <c r="M2" s="106"/>
      <c r="N2" s="106"/>
    </row>
    <row r="3" spans="1:28" ht="6" customHeight="1" thickBot="1" x14ac:dyDescent="0.2">
      <c r="A3" s="108"/>
      <c r="B3" s="106"/>
      <c r="C3" s="106"/>
      <c r="D3" s="106"/>
      <c r="E3" s="106"/>
      <c r="F3" s="106"/>
      <c r="G3" s="109"/>
      <c r="H3" s="108"/>
      <c r="I3" s="106"/>
      <c r="J3" s="106"/>
      <c r="K3" s="106"/>
      <c r="L3" s="106"/>
      <c r="M3" s="106"/>
      <c r="N3" s="106"/>
    </row>
    <row r="4" spans="1:28" ht="18" customHeight="1" x14ac:dyDescent="0.15">
      <c r="A4" s="768" t="s">
        <v>16</v>
      </c>
      <c r="B4" s="768" t="s">
        <v>52</v>
      </c>
      <c r="C4" s="768" t="s">
        <v>53</v>
      </c>
      <c r="D4" s="768" t="s">
        <v>54</v>
      </c>
      <c r="E4" s="768" t="s">
        <v>55</v>
      </c>
      <c r="F4" s="768" t="s">
        <v>56</v>
      </c>
      <c r="G4" s="768" t="s">
        <v>57</v>
      </c>
      <c r="H4" s="768" t="s">
        <v>58</v>
      </c>
      <c r="I4" s="768" t="s">
        <v>59</v>
      </c>
      <c r="J4" s="768" t="s">
        <v>60</v>
      </c>
      <c r="K4" s="768" t="s">
        <v>61</v>
      </c>
      <c r="L4" s="768" t="s">
        <v>62</v>
      </c>
      <c r="M4" s="768" t="s">
        <v>63</v>
      </c>
      <c r="N4" s="768" t="s">
        <v>64</v>
      </c>
    </row>
    <row r="5" spans="1:28" ht="18" customHeight="1" x14ac:dyDescent="0.15">
      <c r="A5" s="726" t="s">
        <v>100</v>
      </c>
      <c r="B5" s="959">
        <v>14.7258171783711</v>
      </c>
      <c r="C5" s="728">
        <v>14.921446965761875</v>
      </c>
      <c r="D5" s="728">
        <v>14.810750384724235</v>
      </c>
      <c r="E5" s="728">
        <v>14.820717206889881</v>
      </c>
      <c r="F5" s="728">
        <v>13.630232623818189</v>
      </c>
      <c r="G5" s="728">
        <v>13.846024614470016</v>
      </c>
      <c r="H5" s="728">
        <v>14.146961906059527</v>
      </c>
      <c r="I5" s="728">
        <v>14.809992035069065</v>
      </c>
      <c r="J5" s="728">
        <v>14.654149269195798</v>
      </c>
      <c r="K5" s="728">
        <v>13.101276771721412</v>
      </c>
      <c r="L5" s="728">
        <v>14.306932242348164</v>
      </c>
      <c r="M5" s="728">
        <v>14.752314537255989</v>
      </c>
      <c r="N5" s="728">
        <v>14.751132453502086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</row>
    <row r="6" spans="1:28" ht="15.95" customHeight="1" x14ac:dyDescent="0.15">
      <c r="A6" s="70" t="s">
        <v>19</v>
      </c>
      <c r="B6" s="960">
        <v>0</v>
      </c>
      <c r="C6" s="382">
        <v>0</v>
      </c>
      <c r="D6" s="382">
        <v>0</v>
      </c>
      <c r="E6" s="382">
        <v>0</v>
      </c>
      <c r="F6" s="382">
        <v>0</v>
      </c>
      <c r="G6" s="382">
        <v>0</v>
      </c>
      <c r="H6" s="382">
        <v>0</v>
      </c>
      <c r="I6" s="382">
        <v>0</v>
      </c>
      <c r="J6" s="382">
        <v>0</v>
      </c>
      <c r="K6" s="382">
        <v>0</v>
      </c>
      <c r="L6" s="382">
        <v>0</v>
      </c>
      <c r="M6" s="382">
        <v>0</v>
      </c>
      <c r="N6" s="382">
        <v>0</v>
      </c>
      <c r="O6" s="106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</row>
    <row r="7" spans="1:28" ht="15.95" customHeight="1" x14ac:dyDescent="0.15">
      <c r="A7" s="70" t="s">
        <v>20</v>
      </c>
      <c r="B7" s="960">
        <v>0</v>
      </c>
      <c r="C7" s="382">
        <v>0</v>
      </c>
      <c r="D7" s="382">
        <v>0</v>
      </c>
      <c r="E7" s="382">
        <v>0</v>
      </c>
      <c r="F7" s="382">
        <v>0</v>
      </c>
      <c r="G7" s="382">
        <v>0</v>
      </c>
      <c r="H7" s="382">
        <v>0</v>
      </c>
      <c r="I7" s="382">
        <v>0</v>
      </c>
      <c r="J7" s="382">
        <v>0</v>
      </c>
      <c r="K7" s="382">
        <v>0</v>
      </c>
      <c r="L7" s="382">
        <v>0</v>
      </c>
      <c r="M7" s="382">
        <v>0</v>
      </c>
      <c r="N7" s="382">
        <v>0</v>
      </c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</row>
    <row r="8" spans="1:28" ht="15.95" customHeight="1" x14ac:dyDescent="0.15">
      <c r="A8" s="70" t="s">
        <v>21</v>
      </c>
      <c r="B8" s="960">
        <v>0</v>
      </c>
      <c r="C8" s="382">
        <v>0</v>
      </c>
      <c r="D8" s="382">
        <v>0</v>
      </c>
      <c r="E8" s="382">
        <v>0</v>
      </c>
      <c r="F8" s="382">
        <v>0</v>
      </c>
      <c r="G8" s="382">
        <v>0</v>
      </c>
      <c r="H8" s="382">
        <v>0</v>
      </c>
      <c r="I8" s="382">
        <v>0</v>
      </c>
      <c r="J8" s="382">
        <v>0</v>
      </c>
      <c r="K8" s="382">
        <v>0</v>
      </c>
      <c r="L8" s="382">
        <v>0</v>
      </c>
      <c r="M8" s="382">
        <v>0</v>
      </c>
      <c r="N8" s="382">
        <v>0</v>
      </c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</row>
    <row r="9" spans="1:28" ht="15.95" customHeight="1" x14ac:dyDescent="0.15">
      <c r="A9" s="70" t="s">
        <v>22</v>
      </c>
      <c r="B9" s="960">
        <v>14.818033628964866</v>
      </c>
      <c r="C9" s="382">
        <v>0</v>
      </c>
      <c r="D9" s="382">
        <v>0</v>
      </c>
      <c r="E9" s="382">
        <v>0</v>
      </c>
      <c r="F9" s="382">
        <v>14.790286975717439</v>
      </c>
      <c r="G9" s="386">
        <v>14.834437086092711</v>
      </c>
      <c r="H9" s="386">
        <v>14.812362030905076</v>
      </c>
      <c r="I9" s="386">
        <v>14.796909492273731</v>
      </c>
      <c r="J9" s="386">
        <v>14.814569536423841</v>
      </c>
      <c r="K9" s="382">
        <v>0</v>
      </c>
      <c r="L9" s="386">
        <v>14.834437086092713</v>
      </c>
      <c r="M9" s="386">
        <v>14.790286975717441</v>
      </c>
      <c r="N9" s="386">
        <v>14.838852097130243</v>
      </c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</row>
    <row r="10" spans="1:28" ht="15.95" customHeight="1" x14ac:dyDescent="0.15">
      <c r="A10" s="70" t="s">
        <v>23</v>
      </c>
      <c r="B10" s="960">
        <v>0</v>
      </c>
      <c r="C10" s="382">
        <v>0</v>
      </c>
      <c r="D10" s="382">
        <v>0</v>
      </c>
      <c r="E10" s="382">
        <v>0</v>
      </c>
      <c r="F10" s="382">
        <v>0</v>
      </c>
      <c r="G10" s="382">
        <v>0</v>
      </c>
      <c r="H10" s="382">
        <v>0</v>
      </c>
      <c r="I10" s="382">
        <v>0</v>
      </c>
      <c r="J10" s="382">
        <v>0</v>
      </c>
      <c r="K10" s="382">
        <v>0</v>
      </c>
      <c r="L10" s="382">
        <v>0</v>
      </c>
      <c r="M10" s="382">
        <v>0</v>
      </c>
      <c r="N10" s="382">
        <v>0</v>
      </c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</row>
    <row r="11" spans="1:28" ht="15.95" customHeight="1" x14ac:dyDescent="0.15">
      <c r="A11" s="70" t="s">
        <v>94</v>
      </c>
      <c r="B11" s="960">
        <v>0</v>
      </c>
      <c r="C11" s="382">
        <v>0</v>
      </c>
      <c r="D11" s="382">
        <v>0</v>
      </c>
      <c r="E11" s="382">
        <v>0</v>
      </c>
      <c r="F11" s="382">
        <v>0</v>
      </c>
      <c r="G11" s="382">
        <v>0</v>
      </c>
      <c r="H11" s="382">
        <v>0</v>
      </c>
      <c r="I11" s="382">
        <v>0</v>
      </c>
      <c r="J11" s="382">
        <v>0</v>
      </c>
      <c r="K11" s="382">
        <v>0</v>
      </c>
      <c r="L11" s="382">
        <v>0</v>
      </c>
      <c r="M11" s="382">
        <v>0</v>
      </c>
      <c r="N11" s="382">
        <v>0</v>
      </c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</row>
    <row r="12" spans="1:28" ht="15.95" customHeight="1" x14ac:dyDescent="0.15">
      <c r="A12" s="70" t="s">
        <v>95</v>
      </c>
      <c r="B12" s="960">
        <v>0</v>
      </c>
      <c r="C12" s="382">
        <v>0</v>
      </c>
      <c r="D12" s="382">
        <v>0</v>
      </c>
      <c r="E12" s="382">
        <v>0</v>
      </c>
      <c r="F12" s="382">
        <v>0</v>
      </c>
      <c r="G12" s="382">
        <v>0</v>
      </c>
      <c r="H12" s="382">
        <v>0</v>
      </c>
      <c r="I12" s="382">
        <v>0</v>
      </c>
      <c r="J12" s="382">
        <v>0</v>
      </c>
      <c r="K12" s="382">
        <v>0</v>
      </c>
      <c r="L12" s="382">
        <v>0</v>
      </c>
      <c r="M12" s="382">
        <v>0</v>
      </c>
      <c r="N12" s="382">
        <v>0</v>
      </c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</row>
    <row r="13" spans="1:28" ht="15.95" customHeight="1" x14ac:dyDescent="0.15">
      <c r="A13" s="70" t="s">
        <v>124</v>
      </c>
      <c r="B13" s="960">
        <v>0</v>
      </c>
      <c r="C13" s="382">
        <v>0</v>
      </c>
      <c r="D13" s="382">
        <v>0</v>
      </c>
      <c r="E13" s="382">
        <v>0</v>
      </c>
      <c r="F13" s="382">
        <v>0</v>
      </c>
      <c r="G13" s="382">
        <v>0</v>
      </c>
      <c r="H13" s="382">
        <v>0</v>
      </c>
      <c r="I13" s="382">
        <v>0</v>
      </c>
      <c r="J13" s="382">
        <v>0</v>
      </c>
      <c r="K13" s="382">
        <v>0</v>
      </c>
      <c r="L13" s="382">
        <v>0</v>
      </c>
      <c r="M13" s="382">
        <v>0</v>
      </c>
      <c r="N13" s="382">
        <v>0</v>
      </c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</row>
    <row r="14" spans="1:28" ht="15.95" customHeight="1" x14ac:dyDescent="0.15">
      <c r="A14" s="70" t="s">
        <v>27</v>
      </c>
      <c r="B14" s="960">
        <v>0</v>
      </c>
      <c r="C14" s="382">
        <v>0</v>
      </c>
      <c r="D14" s="382">
        <v>0</v>
      </c>
      <c r="E14" s="382">
        <v>0</v>
      </c>
      <c r="F14" s="382">
        <v>0</v>
      </c>
      <c r="G14" s="382">
        <v>0</v>
      </c>
      <c r="H14" s="382">
        <v>0</v>
      </c>
      <c r="I14" s="382">
        <v>0</v>
      </c>
      <c r="J14" s="382">
        <v>0</v>
      </c>
      <c r="K14" s="382">
        <v>0</v>
      </c>
      <c r="L14" s="382">
        <v>0</v>
      </c>
      <c r="M14" s="382">
        <v>0</v>
      </c>
      <c r="N14" s="382">
        <v>0</v>
      </c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</row>
    <row r="15" spans="1:28" ht="15.95" customHeight="1" x14ac:dyDescent="0.15">
      <c r="A15" s="70" t="s">
        <v>28</v>
      </c>
      <c r="B15" s="960">
        <v>0</v>
      </c>
      <c r="C15" s="382">
        <v>0</v>
      </c>
      <c r="D15" s="382">
        <v>0</v>
      </c>
      <c r="E15" s="382">
        <v>0</v>
      </c>
      <c r="F15" s="382">
        <v>0</v>
      </c>
      <c r="G15" s="382">
        <v>0</v>
      </c>
      <c r="H15" s="382">
        <v>0</v>
      </c>
      <c r="I15" s="382">
        <v>0</v>
      </c>
      <c r="J15" s="382">
        <v>0</v>
      </c>
      <c r="K15" s="382">
        <v>0</v>
      </c>
      <c r="L15" s="382">
        <v>0</v>
      </c>
      <c r="M15" s="382">
        <v>0</v>
      </c>
      <c r="N15" s="382">
        <v>0</v>
      </c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</row>
    <row r="16" spans="1:28" ht="15.95" customHeight="1" x14ac:dyDescent="0.15">
      <c r="A16" s="70" t="s">
        <v>29</v>
      </c>
      <c r="B16" s="960">
        <v>14.875230109228538</v>
      </c>
      <c r="C16" s="382">
        <v>0</v>
      </c>
      <c r="D16" s="382">
        <v>0</v>
      </c>
      <c r="E16" s="382">
        <v>0</v>
      </c>
      <c r="F16" s="382">
        <v>14.856512141280353</v>
      </c>
      <c r="G16" s="382">
        <v>14.87858719646799</v>
      </c>
      <c r="H16" s="382">
        <v>14.900662251655627</v>
      </c>
      <c r="I16" s="382">
        <v>14.887417218543044</v>
      </c>
      <c r="J16" s="382">
        <v>14.905077262693158</v>
      </c>
      <c r="K16" s="382">
        <v>0</v>
      </c>
      <c r="L16" s="382">
        <v>0</v>
      </c>
      <c r="M16" s="382">
        <v>0</v>
      </c>
      <c r="N16" s="382">
        <v>0</v>
      </c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 spans="1:28" ht="15.95" customHeight="1" x14ac:dyDescent="0.15">
      <c r="A17" s="70" t="s">
        <v>30</v>
      </c>
      <c r="B17" s="960">
        <v>0</v>
      </c>
      <c r="C17" s="382">
        <v>0</v>
      </c>
      <c r="D17" s="382">
        <v>0</v>
      </c>
      <c r="E17" s="382">
        <v>0</v>
      </c>
      <c r="F17" s="382">
        <v>0</v>
      </c>
      <c r="G17" s="382">
        <v>0</v>
      </c>
      <c r="H17" s="382">
        <v>0</v>
      </c>
      <c r="I17" s="382">
        <v>0</v>
      </c>
      <c r="J17" s="382">
        <v>0</v>
      </c>
      <c r="K17" s="382">
        <v>0</v>
      </c>
      <c r="L17" s="382">
        <v>0</v>
      </c>
      <c r="M17" s="382">
        <v>0</v>
      </c>
      <c r="N17" s="382">
        <v>0</v>
      </c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ht="15.95" customHeight="1" x14ac:dyDescent="0.15">
      <c r="A18" s="70" t="s">
        <v>31</v>
      </c>
      <c r="B18" s="960">
        <v>13.873644046258978</v>
      </c>
      <c r="C18" s="382">
        <v>13.781456953642383</v>
      </c>
      <c r="D18" s="382">
        <v>13.80353200883002</v>
      </c>
      <c r="E18" s="382">
        <v>13.841059602649006</v>
      </c>
      <c r="F18" s="382">
        <v>13.865342163355406</v>
      </c>
      <c r="G18" s="382">
        <v>13.885209713024283</v>
      </c>
      <c r="H18" s="382">
        <v>13.90728476821192</v>
      </c>
      <c r="I18" s="382">
        <v>13.894039735099337</v>
      </c>
      <c r="J18" s="382">
        <v>13.929359823399556</v>
      </c>
      <c r="K18" s="382">
        <v>13.90728476821192</v>
      </c>
      <c r="L18" s="382">
        <v>13.913907284768209</v>
      </c>
      <c r="M18" s="382">
        <v>13.869757174392934</v>
      </c>
      <c r="N18" s="382">
        <v>13.907284768211918</v>
      </c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</row>
    <row r="19" spans="1:28" ht="15.95" customHeight="1" x14ac:dyDescent="0.15">
      <c r="A19" s="70" t="s">
        <v>32</v>
      </c>
      <c r="B19" s="960">
        <v>14.165866656553417</v>
      </c>
      <c r="C19" s="382">
        <v>14.199001766004415</v>
      </c>
      <c r="D19" s="382">
        <v>0</v>
      </c>
      <c r="E19" s="382">
        <v>0</v>
      </c>
      <c r="F19" s="382">
        <v>0</v>
      </c>
      <c r="G19" s="382">
        <v>0</v>
      </c>
      <c r="H19" s="382">
        <v>0</v>
      </c>
      <c r="I19" s="382">
        <v>0</v>
      </c>
      <c r="J19" s="382">
        <v>0</v>
      </c>
      <c r="K19" s="382">
        <v>0</v>
      </c>
      <c r="L19" s="382">
        <v>14.176600441501103</v>
      </c>
      <c r="M19" s="382">
        <v>14.156732891832229</v>
      </c>
      <c r="N19" s="382">
        <v>14.172185430463575</v>
      </c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</row>
    <row r="20" spans="1:28" ht="15.95" customHeight="1" x14ac:dyDescent="0.15">
      <c r="A20" s="70" t="s">
        <v>33</v>
      </c>
      <c r="B20" s="960">
        <v>13.975174463531916</v>
      </c>
      <c r="C20" s="382">
        <v>0</v>
      </c>
      <c r="D20" s="382">
        <v>0</v>
      </c>
      <c r="E20" s="382">
        <v>0</v>
      </c>
      <c r="F20" s="382">
        <v>0</v>
      </c>
      <c r="G20" s="382">
        <v>0</v>
      </c>
      <c r="H20" s="382">
        <v>0</v>
      </c>
      <c r="I20" s="382">
        <v>0</v>
      </c>
      <c r="J20" s="382">
        <v>0</v>
      </c>
      <c r="K20" s="382">
        <v>14.01766004415011</v>
      </c>
      <c r="L20" s="382">
        <v>13.982339955849888</v>
      </c>
      <c r="M20" s="382">
        <v>13.951434878587195</v>
      </c>
      <c r="N20" s="382">
        <v>14.017660044150109</v>
      </c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</row>
    <row r="21" spans="1:28" ht="15.95" customHeight="1" x14ac:dyDescent="0.15">
      <c r="A21" s="70" t="s">
        <v>34</v>
      </c>
      <c r="B21" s="960">
        <v>13.99356539678322</v>
      </c>
      <c r="C21" s="382">
        <v>0</v>
      </c>
      <c r="D21" s="382">
        <v>13.951434878587197</v>
      </c>
      <c r="E21" s="382">
        <v>13.995584988962474</v>
      </c>
      <c r="F21" s="382">
        <v>14.004415011037526</v>
      </c>
      <c r="G21" s="382">
        <v>14.017660044150109</v>
      </c>
      <c r="H21" s="382">
        <v>14</v>
      </c>
      <c r="I21" s="382">
        <v>0</v>
      </c>
      <c r="J21" s="382">
        <v>0</v>
      </c>
      <c r="K21" s="382">
        <v>13.973509933774835</v>
      </c>
      <c r="L21" s="382">
        <v>13.95364238410596</v>
      </c>
      <c r="M21" s="382">
        <v>13.90728476821192</v>
      </c>
      <c r="N21" s="382">
        <v>13.973509933774835</v>
      </c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</row>
    <row r="22" spans="1:28" ht="15.95" customHeight="1" x14ac:dyDescent="0.15">
      <c r="A22" s="70" t="s">
        <v>35</v>
      </c>
      <c r="B22" s="960">
        <v>16.632764223609417</v>
      </c>
      <c r="C22" s="382">
        <v>16.556291390728475</v>
      </c>
      <c r="D22" s="382">
        <v>16.629139072847682</v>
      </c>
      <c r="E22" s="382">
        <v>16.666666666666668</v>
      </c>
      <c r="F22" s="382">
        <v>0</v>
      </c>
      <c r="G22" s="382">
        <v>0</v>
      </c>
      <c r="H22" s="382">
        <v>0</v>
      </c>
      <c r="I22" s="382">
        <v>0</v>
      </c>
      <c r="J22" s="382">
        <v>0</v>
      </c>
      <c r="K22" s="382">
        <v>0</v>
      </c>
      <c r="L22" s="382">
        <v>0</v>
      </c>
      <c r="M22" s="382">
        <v>0</v>
      </c>
      <c r="N22" s="382">
        <v>16.710816777041945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</row>
    <row r="23" spans="1:28" ht="15.95" customHeight="1" x14ac:dyDescent="0.15">
      <c r="A23" s="70" t="s">
        <v>36</v>
      </c>
      <c r="B23" s="960">
        <v>14.811843043055312</v>
      </c>
      <c r="C23" s="382">
        <v>14.754966887417218</v>
      </c>
      <c r="D23" s="382">
        <v>14.790286975717438</v>
      </c>
      <c r="E23" s="382">
        <v>14.794701986754964</v>
      </c>
      <c r="F23" s="382">
        <v>14.856512141280353</v>
      </c>
      <c r="G23" s="382">
        <v>0</v>
      </c>
      <c r="H23" s="382">
        <v>0</v>
      </c>
      <c r="I23" s="382">
        <v>0</v>
      </c>
      <c r="J23" s="382">
        <v>0</v>
      </c>
      <c r="K23" s="382">
        <v>14.856512141280353</v>
      </c>
      <c r="L23" s="382">
        <v>14.841059602649006</v>
      </c>
      <c r="M23" s="382">
        <v>14.790286975717441</v>
      </c>
      <c r="N23" s="382">
        <v>14.834437086092713</v>
      </c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</row>
    <row r="24" spans="1:28" ht="15.95" customHeight="1" x14ac:dyDescent="0.15">
      <c r="A24" s="70" t="s">
        <v>37</v>
      </c>
      <c r="B24" s="960">
        <v>14.804164827990338</v>
      </c>
      <c r="C24" s="382">
        <v>0</v>
      </c>
      <c r="D24" s="382">
        <v>0</v>
      </c>
      <c r="E24" s="382">
        <v>0</v>
      </c>
      <c r="F24" s="382">
        <v>0</v>
      </c>
      <c r="G24" s="382">
        <v>0</v>
      </c>
      <c r="H24" s="382">
        <v>0</v>
      </c>
      <c r="I24" s="382">
        <v>0</v>
      </c>
      <c r="J24" s="382">
        <v>0</v>
      </c>
      <c r="K24" s="382">
        <v>0</v>
      </c>
      <c r="L24" s="382">
        <v>14.790286975717438</v>
      </c>
      <c r="M24" s="382">
        <v>14.834437086092713</v>
      </c>
      <c r="N24" s="382">
        <v>0</v>
      </c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</row>
    <row r="25" spans="1:28" ht="15.95" customHeight="1" x14ac:dyDescent="0.15">
      <c r="A25" s="70" t="s">
        <v>38</v>
      </c>
      <c r="B25" s="960">
        <v>12.913133965680803</v>
      </c>
      <c r="C25" s="382">
        <v>13.099337748344373</v>
      </c>
      <c r="D25" s="382">
        <v>13.068432671081677</v>
      </c>
      <c r="E25" s="382">
        <v>13.112582781456952</v>
      </c>
      <c r="F25" s="382">
        <v>13.134657836644591</v>
      </c>
      <c r="G25" s="382">
        <v>13.141280353200882</v>
      </c>
      <c r="H25" s="382">
        <v>13.156732891832229</v>
      </c>
      <c r="I25" s="382">
        <v>0</v>
      </c>
      <c r="J25" s="382">
        <v>0</v>
      </c>
      <c r="K25" s="382">
        <v>0</v>
      </c>
      <c r="L25" s="382">
        <v>13.178807947019866</v>
      </c>
      <c r="M25" s="382">
        <v>13.139072847682119</v>
      </c>
      <c r="N25" s="382">
        <v>13.178807947019868</v>
      </c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</row>
    <row r="26" spans="1:28" ht="15.95" customHeight="1" x14ac:dyDescent="0.15">
      <c r="A26" s="70" t="s">
        <v>39</v>
      </c>
      <c r="B26" s="960">
        <v>12.814404491789366</v>
      </c>
      <c r="C26" s="382">
        <v>12.826342900958355</v>
      </c>
      <c r="D26" s="382">
        <v>12.822008234140169</v>
      </c>
      <c r="E26" s="382">
        <v>12.818970390904676</v>
      </c>
      <c r="F26" s="382">
        <v>12.782023104169633</v>
      </c>
      <c r="G26" s="382">
        <v>12.847682119205299</v>
      </c>
      <c r="H26" s="382">
        <v>0</v>
      </c>
      <c r="I26" s="382">
        <v>0</v>
      </c>
      <c r="J26" s="382">
        <v>0</v>
      </c>
      <c r="K26" s="382">
        <v>0</v>
      </c>
      <c r="L26" s="382">
        <v>0</v>
      </c>
      <c r="M26" s="382">
        <v>12.763796909492273</v>
      </c>
      <c r="N26" s="382">
        <v>12.803532008830022</v>
      </c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</row>
    <row r="27" spans="1:28" ht="15.95" customHeight="1" x14ac:dyDescent="0.15">
      <c r="A27" s="70" t="s">
        <v>97</v>
      </c>
      <c r="B27" s="960">
        <v>12.804535585747363</v>
      </c>
      <c r="C27" s="382">
        <v>12.803532008830022</v>
      </c>
      <c r="D27" s="382">
        <v>12.810154525386315</v>
      </c>
      <c r="E27" s="382">
        <v>12.810154525386313</v>
      </c>
      <c r="F27" s="382">
        <v>12.777041942604857</v>
      </c>
      <c r="G27" s="382">
        <v>0</v>
      </c>
      <c r="H27" s="382">
        <v>0</v>
      </c>
      <c r="I27" s="382">
        <v>0</v>
      </c>
      <c r="J27" s="382">
        <v>0</v>
      </c>
      <c r="K27" s="382">
        <v>0</v>
      </c>
      <c r="L27" s="382">
        <v>0</v>
      </c>
      <c r="M27" s="382">
        <v>12.763796909492273</v>
      </c>
      <c r="N27" s="382">
        <v>12.803532008830022</v>
      </c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</row>
    <row r="28" spans="1:28" ht="15.95" customHeight="1" x14ac:dyDescent="0.15">
      <c r="A28" s="70" t="s">
        <v>98</v>
      </c>
      <c r="B28" s="960">
        <v>12.854027541788764</v>
      </c>
      <c r="C28" s="382">
        <v>12.847682119205297</v>
      </c>
      <c r="D28" s="382">
        <v>12.869757174392937</v>
      </c>
      <c r="E28" s="382">
        <v>12.852097130242825</v>
      </c>
      <c r="F28" s="382">
        <v>12.80353200883002</v>
      </c>
      <c r="G28" s="382">
        <v>12.847682119205299</v>
      </c>
      <c r="H28" s="382">
        <v>0</v>
      </c>
      <c r="I28" s="382">
        <v>0</v>
      </c>
      <c r="J28" s="382">
        <v>0</v>
      </c>
      <c r="K28" s="382">
        <v>0</v>
      </c>
      <c r="L28" s="382">
        <v>0</v>
      </c>
      <c r="M28" s="382">
        <v>0</v>
      </c>
      <c r="N28" s="382">
        <v>0</v>
      </c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</row>
    <row r="29" spans="1:28" ht="15.95" customHeight="1" x14ac:dyDescent="0.15">
      <c r="A29" s="70" t="s">
        <v>42</v>
      </c>
      <c r="B29" s="960">
        <v>14.902155457231506</v>
      </c>
      <c r="C29" s="382">
        <v>14.878587196467992</v>
      </c>
      <c r="D29" s="382">
        <v>14.902869757174393</v>
      </c>
      <c r="E29" s="382">
        <v>14.944812362030904</v>
      </c>
      <c r="F29" s="382">
        <v>0</v>
      </c>
      <c r="G29" s="382">
        <v>0</v>
      </c>
      <c r="H29" s="382">
        <v>0</v>
      </c>
      <c r="I29" s="382">
        <v>0</v>
      </c>
      <c r="J29" s="382">
        <v>0</v>
      </c>
      <c r="K29" s="382">
        <v>0</v>
      </c>
      <c r="L29" s="382">
        <v>0</v>
      </c>
      <c r="M29" s="382">
        <v>14.900662251655627</v>
      </c>
      <c r="N29" s="382">
        <v>14.924944812362028</v>
      </c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</row>
    <row r="30" spans="1:28" ht="15.95" customHeight="1" x14ac:dyDescent="0.15">
      <c r="A30" s="70" t="s">
        <v>43</v>
      </c>
      <c r="B30" s="960">
        <v>14.829924607133139</v>
      </c>
      <c r="C30" s="382">
        <v>14.812362030905076</v>
      </c>
      <c r="D30" s="386">
        <v>14.790286975717439</v>
      </c>
      <c r="E30" s="386">
        <v>14.834437086092711</v>
      </c>
      <c r="F30" s="382">
        <v>0</v>
      </c>
      <c r="G30" s="382">
        <v>0</v>
      </c>
      <c r="H30" s="382">
        <v>0</v>
      </c>
      <c r="I30" s="382">
        <v>0</v>
      </c>
      <c r="J30" s="382">
        <v>0</v>
      </c>
      <c r="K30" s="382">
        <v>0</v>
      </c>
      <c r="L30" s="382">
        <v>0</v>
      </c>
      <c r="M30" s="386">
        <v>14.834437086092715</v>
      </c>
      <c r="N30" s="386">
        <v>14.878587196467992</v>
      </c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</row>
    <row r="31" spans="1:28" ht="15.95" customHeight="1" x14ac:dyDescent="0.15">
      <c r="A31" s="70" t="s">
        <v>44</v>
      </c>
      <c r="B31" s="960">
        <v>0</v>
      </c>
      <c r="C31" s="382">
        <v>0</v>
      </c>
      <c r="D31" s="382">
        <v>0</v>
      </c>
      <c r="E31" s="382">
        <v>0</v>
      </c>
      <c r="F31" s="382">
        <v>0</v>
      </c>
      <c r="G31" s="382">
        <v>0</v>
      </c>
      <c r="H31" s="382">
        <v>0</v>
      </c>
      <c r="I31" s="382">
        <v>0</v>
      </c>
      <c r="J31" s="382">
        <v>0</v>
      </c>
      <c r="K31" s="382">
        <v>0</v>
      </c>
      <c r="L31" s="382">
        <v>0</v>
      </c>
      <c r="M31" s="382">
        <v>0</v>
      </c>
      <c r="N31" s="382">
        <v>0</v>
      </c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</row>
    <row r="32" spans="1:28" ht="15.95" customHeight="1" x14ac:dyDescent="0.15">
      <c r="A32" s="70" t="s">
        <v>45</v>
      </c>
      <c r="B32" s="960">
        <v>0</v>
      </c>
      <c r="C32" s="382">
        <v>0</v>
      </c>
      <c r="D32" s="382">
        <v>0</v>
      </c>
      <c r="E32" s="382">
        <v>0</v>
      </c>
      <c r="F32" s="382">
        <v>0</v>
      </c>
      <c r="G32" s="382">
        <v>0</v>
      </c>
      <c r="H32" s="382">
        <v>0</v>
      </c>
      <c r="I32" s="382">
        <v>0</v>
      </c>
      <c r="J32" s="382">
        <v>0</v>
      </c>
      <c r="K32" s="382">
        <v>0</v>
      </c>
      <c r="L32" s="382">
        <v>0</v>
      </c>
      <c r="M32" s="382">
        <v>0</v>
      </c>
      <c r="N32" s="382">
        <v>0</v>
      </c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</row>
    <row r="33" spans="1:28" ht="15.95" customHeight="1" x14ac:dyDescent="0.15">
      <c r="A33" s="70" t="s">
        <v>46</v>
      </c>
      <c r="B33" s="960">
        <v>0</v>
      </c>
      <c r="C33" s="382">
        <v>0</v>
      </c>
      <c r="D33" s="382">
        <v>0</v>
      </c>
      <c r="E33" s="382">
        <v>0</v>
      </c>
      <c r="F33" s="382">
        <v>0</v>
      </c>
      <c r="G33" s="382">
        <v>0</v>
      </c>
      <c r="H33" s="382">
        <v>0</v>
      </c>
      <c r="I33" s="382">
        <v>0</v>
      </c>
      <c r="J33" s="382">
        <v>0</v>
      </c>
      <c r="K33" s="382">
        <v>0</v>
      </c>
      <c r="L33" s="382">
        <v>0</v>
      </c>
      <c r="M33" s="382">
        <v>0</v>
      </c>
      <c r="N33" s="382">
        <v>0</v>
      </c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</row>
    <row r="34" spans="1:28" ht="15.95" customHeight="1" thickBot="1" x14ac:dyDescent="0.2">
      <c r="A34" s="118" t="s">
        <v>47</v>
      </c>
      <c r="B34" s="961">
        <v>0</v>
      </c>
      <c r="C34" s="383">
        <v>0</v>
      </c>
      <c r="D34" s="383">
        <v>0</v>
      </c>
      <c r="E34" s="383">
        <v>0</v>
      </c>
      <c r="F34" s="383">
        <v>0</v>
      </c>
      <c r="G34" s="383">
        <v>0</v>
      </c>
      <c r="H34" s="383">
        <v>0</v>
      </c>
      <c r="I34" s="383">
        <v>0</v>
      </c>
      <c r="J34" s="383">
        <v>0</v>
      </c>
      <c r="K34" s="383">
        <v>0</v>
      </c>
      <c r="L34" s="383">
        <v>0</v>
      </c>
      <c r="M34" s="383">
        <v>0</v>
      </c>
      <c r="N34" s="383">
        <v>0</v>
      </c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</row>
    <row r="35" spans="1:28" ht="9" customHeight="1" x14ac:dyDescent="0.15">
      <c r="A35" s="468" t="s">
        <v>350</v>
      </c>
      <c r="B35" s="539"/>
      <c r="C35" s="540"/>
      <c r="D35" s="540"/>
      <c r="E35" s="387"/>
      <c r="F35" s="387"/>
      <c r="G35" s="387"/>
      <c r="H35" s="387"/>
      <c r="I35" s="387"/>
      <c r="J35" s="387"/>
      <c r="K35" s="387"/>
      <c r="L35" s="387"/>
      <c r="M35" s="387"/>
      <c r="N35" s="387"/>
    </row>
    <row r="36" spans="1:28" ht="9" customHeight="1" x14ac:dyDescent="0.15">
      <c r="A36" s="468" t="s">
        <v>321</v>
      </c>
      <c r="B36" s="540"/>
      <c r="C36" s="540"/>
      <c r="D36" s="540"/>
      <c r="E36" s="387"/>
      <c r="F36" s="387"/>
      <c r="G36" s="387"/>
      <c r="H36" s="387"/>
      <c r="I36" s="387"/>
      <c r="J36" s="387"/>
      <c r="K36" s="387"/>
      <c r="L36" s="387"/>
      <c r="M36" s="387"/>
      <c r="N36" s="387"/>
    </row>
    <row r="37" spans="1:28" ht="9" customHeight="1" x14ac:dyDescent="0.15">
      <c r="A37" s="470" t="s">
        <v>320</v>
      </c>
      <c r="B37" s="483"/>
      <c r="C37" s="483"/>
      <c r="D37" s="483"/>
      <c r="E37" s="179"/>
      <c r="F37" s="179"/>
      <c r="G37" s="179"/>
      <c r="H37" s="179"/>
      <c r="I37" s="179"/>
      <c r="J37" s="179"/>
      <c r="K37" s="179"/>
      <c r="L37" s="179"/>
      <c r="M37" s="179"/>
      <c r="N37" s="179"/>
    </row>
    <row r="38" spans="1:28" ht="13.35" customHeight="1" x14ac:dyDescent="0.15">
      <c r="A38" s="541"/>
      <c r="B38" s="483"/>
      <c r="C38" s="483"/>
      <c r="D38" s="483"/>
    </row>
    <row r="39" spans="1:28" ht="13.35" customHeight="1" x14ac:dyDescent="0.15">
      <c r="A39" s="22"/>
    </row>
    <row r="55" spans="1:14" ht="13.35" customHeight="1" x14ac:dyDescent="0.15">
      <c r="A55" s="70" t="s">
        <v>318</v>
      </c>
    </row>
    <row r="56" spans="1:14" ht="13.35" customHeight="1" x14ac:dyDescent="0.15">
      <c r="A56" s="70" t="s">
        <v>309</v>
      </c>
    </row>
    <row r="58" spans="1:14" ht="13.35" customHeight="1" x14ac:dyDescent="0.15">
      <c r="A58" s="70" t="s">
        <v>127</v>
      </c>
      <c r="B58" s="70" t="s">
        <v>125</v>
      </c>
      <c r="C58" s="70" t="s">
        <v>75</v>
      </c>
      <c r="D58" s="70" t="s">
        <v>76</v>
      </c>
      <c r="E58" s="70" t="s">
        <v>77</v>
      </c>
      <c r="F58" s="70" t="s">
        <v>78</v>
      </c>
      <c r="G58" s="70" t="s">
        <v>79</v>
      </c>
      <c r="H58" s="70" t="s">
        <v>80</v>
      </c>
      <c r="I58" s="70" t="s">
        <v>81</v>
      </c>
      <c r="J58" s="70" t="s">
        <v>82</v>
      </c>
      <c r="K58" s="70" t="s">
        <v>83</v>
      </c>
      <c r="L58" s="70" t="s">
        <v>84</v>
      </c>
      <c r="M58" s="70" t="s">
        <v>85</v>
      </c>
      <c r="N58" s="70" t="s">
        <v>86</v>
      </c>
    </row>
    <row r="59" spans="1:14" ht="13.35" customHeight="1" x14ac:dyDescent="0.15">
      <c r="A59" s="70" t="s">
        <v>100</v>
      </c>
      <c r="B59" s="117">
        <v>14.631479363308744</v>
      </c>
      <c r="C59" s="117">
        <v>14.704315126500443</v>
      </c>
      <c r="D59" s="117">
        <v>14.585047290351097</v>
      </c>
      <c r="E59" s="117">
        <v>14.552576159526204</v>
      </c>
      <c r="F59" s="117">
        <v>13.410162814063051</v>
      </c>
      <c r="G59" s="117">
        <v>14.372282742194335</v>
      </c>
      <c r="H59" s="117">
        <v>15.386853710593817</v>
      </c>
      <c r="I59" s="117">
        <v>13.766868280922154</v>
      </c>
      <c r="J59" s="117">
        <v>13.430421679742638</v>
      </c>
      <c r="K59" s="117">
        <v>14.208895674523099</v>
      </c>
      <c r="L59" s="117">
        <v>15.05991129013969</v>
      </c>
      <c r="M59" s="117">
        <v>14.730440765961383</v>
      </c>
      <c r="N59" s="117">
        <v>14.500973084043888</v>
      </c>
    </row>
    <row r="60" spans="1:14" ht="13.35" customHeight="1" x14ac:dyDescent="0.15">
      <c r="A60" s="70" t="s">
        <v>19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13.35" customHeight="1" x14ac:dyDescent="0.15">
      <c r="A61" s="70" t="s">
        <v>20</v>
      </c>
      <c r="B61" s="117">
        <v>12.84126716414794</v>
      </c>
      <c r="C61" s="117">
        <v>0</v>
      </c>
      <c r="D61" s="117">
        <v>0</v>
      </c>
      <c r="E61" s="117">
        <v>0</v>
      </c>
      <c r="F61" s="117">
        <v>12.803532008830024</v>
      </c>
      <c r="G61" s="117">
        <v>12.913907284768209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13.35" customHeight="1" x14ac:dyDescent="0.15">
      <c r="A62" s="70" t="s">
        <v>21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13.35" customHeight="1" x14ac:dyDescent="0.15">
      <c r="A63" s="70" t="s">
        <v>22</v>
      </c>
      <c r="B63" s="117">
        <v>13.16091511204734</v>
      </c>
      <c r="C63" s="117">
        <v>0</v>
      </c>
      <c r="D63" s="117">
        <v>0</v>
      </c>
      <c r="E63" s="117">
        <v>0</v>
      </c>
      <c r="F63" s="117">
        <v>13.24503311258278</v>
      </c>
      <c r="G63" s="117">
        <v>13.200883002207505</v>
      </c>
      <c r="H63" s="117">
        <v>13.178807947019868</v>
      </c>
      <c r="I63" s="117">
        <v>13.203532008830022</v>
      </c>
      <c r="J63" s="117">
        <v>13.178807947019864</v>
      </c>
      <c r="K63" s="117">
        <v>0</v>
      </c>
      <c r="L63" s="117">
        <v>13.156732891832229</v>
      </c>
      <c r="M63" s="117">
        <v>13.134657836644591</v>
      </c>
      <c r="N63" s="117">
        <v>13.112582781456954</v>
      </c>
    </row>
    <row r="64" spans="1:14" ht="13.35" customHeight="1" x14ac:dyDescent="0.15">
      <c r="A64" s="70" t="s">
        <v>23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4" ht="13.35" customHeight="1" x14ac:dyDescent="0.15">
      <c r="A65" s="70" t="s">
        <v>94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4" ht="13.35" customHeight="1" x14ac:dyDescent="0.15">
      <c r="A66" s="70" t="s">
        <v>95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</row>
    <row r="67" spans="1:14" ht="13.35" customHeight="1" x14ac:dyDescent="0.15">
      <c r="A67" s="70" t="s">
        <v>124</v>
      </c>
      <c r="B67" s="117">
        <v>0</v>
      </c>
      <c r="C67" s="117">
        <v>0</v>
      </c>
      <c r="D67" s="117">
        <v>0</v>
      </c>
      <c r="E67" s="117">
        <v>0</v>
      </c>
      <c r="F67" s="117">
        <v>0</v>
      </c>
      <c r="G67" s="117">
        <v>0</v>
      </c>
      <c r="H67" s="117">
        <v>0</v>
      </c>
      <c r="I67" s="117">
        <v>0</v>
      </c>
      <c r="J67" s="117">
        <v>0</v>
      </c>
      <c r="K67" s="117">
        <v>0</v>
      </c>
      <c r="L67" s="117">
        <v>0</v>
      </c>
      <c r="M67" s="117">
        <v>0</v>
      </c>
      <c r="N67" s="117">
        <v>0</v>
      </c>
    </row>
    <row r="68" spans="1:14" ht="13.35" customHeight="1" x14ac:dyDescent="0.15">
      <c r="A68" s="70" t="s">
        <v>27</v>
      </c>
      <c r="B68" s="117">
        <v>0</v>
      </c>
      <c r="C68" s="117">
        <v>0</v>
      </c>
      <c r="D68" s="117">
        <v>0</v>
      </c>
      <c r="E68" s="117">
        <v>0</v>
      </c>
      <c r="F68" s="117">
        <v>0</v>
      </c>
      <c r="G68" s="117">
        <v>0</v>
      </c>
      <c r="H68" s="117">
        <v>0</v>
      </c>
      <c r="I68" s="117">
        <v>0</v>
      </c>
      <c r="J68" s="117">
        <v>0</v>
      </c>
      <c r="K68" s="117">
        <v>0</v>
      </c>
      <c r="L68" s="117">
        <v>0</v>
      </c>
      <c r="M68" s="117">
        <v>0</v>
      </c>
      <c r="N68" s="117">
        <v>0</v>
      </c>
    </row>
    <row r="69" spans="1:14" ht="13.35" customHeight="1" x14ac:dyDescent="0.15">
      <c r="A69" s="70" t="s">
        <v>28</v>
      </c>
      <c r="B69" s="117">
        <v>0</v>
      </c>
      <c r="C69" s="117">
        <v>0</v>
      </c>
      <c r="D69" s="117">
        <v>0</v>
      </c>
      <c r="E69" s="117">
        <v>0</v>
      </c>
      <c r="F69" s="117">
        <v>0</v>
      </c>
      <c r="G69" s="117">
        <v>0</v>
      </c>
      <c r="H69" s="117">
        <v>0</v>
      </c>
      <c r="I69" s="117">
        <v>0</v>
      </c>
      <c r="J69" s="117">
        <v>0</v>
      </c>
      <c r="K69" s="117">
        <v>0</v>
      </c>
      <c r="L69" s="117">
        <v>0</v>
      </c>
      <c r="M69" s="117">
        <v>0</v>
      </c>
      <c r="N69" s="117">
        <v>0</v>
      </c>
    </row>
    <row r="70" spans="1:14" ht="13.35" customHeight="1" x14ac:dyDescent="0.15">
      <c r="A70" s="70" t="s">
        <v>29</v>
      </c>
      <c r="B70" s="117">
        <v>14.063357323296762</v>
      </c>
      <c r="C70" s="117">
        <v>0</v>
      </c>
      <c r="D70" s="117">
        <v>13.907284768211918</v>
      </c>
      <c r="E70" s="117">
        <v>0</v>
      </c>
      <c r="F70" s="117">
        <v>14.017660044150107</v>
      </c>
      <c r="G70" s="117">
        <v>14.083885209713026</v>
      </c>
      <c r="H70" s="117">
        <v>14.105960264900663</v>
      </c>
      <c r="I70" s="117">
        <v>14.150110375275938</v>
      </c>
      <c r="J70" s="117">
        <v>0</v>
      </c>
      <c r="K70" s="117">
        <v>0</v>
      </c>
      <c r="L70" s="117">
        <v>0</v>
      </c>
      <c r="M70" s="117">
        <v>0</v>
      </c>
      <c r="N70" s="117">
        <v>0</v>
      </c>
    </row>
    <row r="71" spans="1:14" ht="13.35" customHeight="1" x14ac:dyDescent="0.15">
      <c r="A71" s="70" t="s">
        <v>30</v>
      </c>
      <c r="B71" s="117">
        <v>0</v>
      </c>
      <c r="C71" s="117">
        <v>0</v>
      </c>
      <c r="D71" s="117">
        <v>0</v>
      </c>
      <c r="E71" s="117">
        <v>0</v>
      </c>
      <c r="F71" s="117">
        <v>0</v>
      </c>
      <c r="G71" s="117">
        <v>0</v>
      </c>
      <c r="H71" s="117">
        <v>0</v>
      </c>
      <c r="I71" s="117">
        <v>0</v>
      </c>
      <c r="J71" s="117">
        <v>0</v>
      </c>
      <c r="K71" s="117">
        <v>0</v>
      </c>
      <c r="L71" s="117">
        <v>0</v>
      </c>
      <c r="M71" s="117">
        <v>0</v>
      </c>
      <c r="N71" s="117">
        <v>0</v>
      </c>
    </row>
    <row r="72" spans="1:14" ht="13.35" customHeight="1" x14ac:dyDescent="0.15">
      <c r="A72" s="70" t="s">
        <v>31</v>
      </c>
      <c r="B72" s="117">
        <v>12.686453621744029</v>
      </c>
      <c r="C72" s="117">
        <v>9.0949227373068435</v>
      </c>
      <c r="D72" s="117">
        <v>13.642384105960264</v>
      </c>
      <c r="E72" s="117">
        <v>13.620309050772628</v>
      </c>
      <c r="F72" s="117">
        <v>13.752759381898453</v>
      </c>
      <c r="G72" s="117">
        <v>13.620309050772626</v>
      </c>
      <c r="H72" s="117">
        <v>13.68653421633554</v>
      </c>
      <c r="I72" s="117">
        <v>13.730684326710817</v>
      </c>
      <c r="J72" s="117">
        <v>13.708609271523176</v>
      </c>
      <c r="K72" s="117">
        <v>13.730684326710817</v>
      </c>
      <c r="L72" s="117">
        <v>13.752759381898455</v>
      </c>
      <c r="M72" s="117">
        <v>13.708609271523178</v>
      </c>
      <c r="N72" s="117">
        <v>13.730684326710815</v>
      </c>
    </row>
    <row r="73" spans="1:14" ht="13.35" customHeight="1" x14ac:dyDescent="0.15">
      <c r="A73" s="70" t="s">
        <v>32</v>
      </c>
      <c r="B73" s="117">
        <v>13.503220907610405</v>
      </c>
      <c r="C73" s="117">
        <v>0</v>
      </c>
      <c r="D73" s="117">
        <v>0</v>
      </c>
      <c r="E73" s="117">
        <v>0</v>
      </c>
      <c r="F73" s="117">
        <v>0</v>
      </c>
      <c r="G73" s="117">
        <v>0</v>
      </c>
      <c r="H73" s="117">
        <v>0</v>
      </c>
      <c r="I73" s="117">
        <v>0</v>
      </c>
      <c r="J73" s="117">
        <v>0</v>
      </c>
      <c r="K73" s="117">
        <v>0</v>
      </c>
      <c r="L73" s="117">
        <v>12.913907284768213</v>
      </c>
      <c r="M73" s="117">
        <v>13.642384105960264</v>
      </c>
      <c r="N73" s="117">
        <v>13.620309050772624</v>
      </c>
    </row>
    <row r="74" spans="1:14" ht="13.35" customHeight="1" x14ac:dyDescent="0.15">
      <c r="A74" s="70" t="s">
        <v>33</v>
      </c>
      <c r="B74" s="117">
        <v>15.311655857170331</v>
      </c>
      <c r="C74" s="117">
        <v>0</v>
      </c>
      <c r="D74" s="117">
        <v>0</v>
      </c>
      <c r="E74" s="117">
        <v>0</v>
      </c>
      <c r="F74" s="117">
        <v>0</v>
      </c>
      <c r="G74" s="117">
        <v>0</v>
      </c>
      <c r="H74" s="117">
        <v>0</v>
      </c>
      <c r="I74" s="117">
        <v>0</v>
      </c>
      <c r="J74" s="117">
        <v>0</v>
      </c>
      <c r="K74" s="117">
        <v>0</v>
      </c>
      <c r="L74" s="117">
        <v>15.540838852097126</v>
      </c>
      <c r="M74" s="117">
        <v>15.56291390728477</v>
      </c>
      <c r="N74" s="117">
        <v>11.147902869757173</v>
      </c>
    </row>
    <row r="75" spans="1:14" ht="13.35" customHeight="1" x14ac:dyDescent="0.15">
      <c r="A75" s="70" t="s">
        <v>34</v>
      </c>
      <c r="B75" s="117">
        <v>15.782211655557033</v>
      </c>
      <c r="C75" s="117">
        <v>0</v>
      </c>
      <c r="D75" s="117">
        <v>15.783664459161146</v>
      </c>
      <c r="E75" s="117">
        <v>15.805739514348785</v>
      </c>
      <c r="F75" s="117">
        <v>15.78366445916115</v>
      </c>
      <c r="G75" s="117">
        <v>15.739514348785875</v>
      </c>
      <c r="H75" s="117">
        <v>15.78366445916115</v>
      </c>
      <c r="I75" s="117">
        <v>0</v>
      </c>
      <c r="J75" s="117">
        <v>0</v>
      </c>
      <c r="K75" s="117">
        <v>15.805739514348785</v>
      </c>
      <c r="L75" s="117">
        <v>15.827814569536423</v>
      </c>
      <c r="M75" s="117">
        <v>15.849889624724064</v>
      </c>
      <c r="N75" s="117">
        <v>15.83664459161148</v>
      </c>
    </row>
    <row r="76" spans="1:14" ht="13.35" customHeight="1" x14ac:dyDescent="0.15">
      <c r="A76" s="70" t="s">
        <v>35</v>
      </c>
      <c r="B76" s="117">
        <v>17.02312124368456</v>
      </c>
      <c r="C76" s="117">
        <v>17.019867549668874</v>
      </c>
      <c r="D76" s="117">
        <v>16.997792494481235</v>
      </c>
      <c r="E76" s="117">
        <v>17.041942604856509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17.041942604856512</v>
      </c>
    </row>
    <row r="77" spans="1:14" ht="13.35" customHeight="1" x14ac:dyDescent="0.15">
      <c r="A77" s="70" t="s">
        <v>36</v>
      </c>
      <c r="B77" s="117">
        <v>15.060566608810296</v>
      </c>
      <c r="C77" s="117">
        <v>14.67991169977925</v>
      </c>
      <c r="D77" s="117">
        <v>15.011037527593817</v>
      </c>
      <c r="E77" s="117">
        <v>15.055187637969095</v>
      </c>
      <c r="F77" s="117">
        <v>15.099337748344368</v>
      </c>
      <c r="G77" s="117">
        <v>0</v>
      </c>
      <c r="H77" s="117">
        <v>0</v>
      </c>
      <c r="I77" s="117">
        <v>0</v>
      </c>
      <c r="J77" s="117">
        <v>15.121412803532007</v>
      </c>
      <c r="K77" s="117">
        <v>15.18763796909492</v>
      </c>
      <c r="L77" s="117">
        <v>15.121412803532007</v>
      </c>
      <c r="M77" s="117">
        <v>15.099337748344368</v>
      </c>
      <c r="N77" s="117">
        <v>14.856512141280353</v>
      </c>
    </row>
    <row r="78" spans="1:14" ht="13.35" customHeight="1" x14ac:dyDescent="0.15">
      <c r="A78" s="70" t="s">
        <v>37</v>
      </c>
      <c r="B78" s="117">
        <v>15.429763390753056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15.894039735099337</v>
      </c>
      <c r="M78" s="117">
        <v>15.011037527593817</v>
      </c>
      <c r="N78" s="117">
        <v>0</v>
      </c>
    </row>
    <row r="79" spans="1:14" ht="13.35" customHeight="1" x14ac:dyDescent="0.15">
      <c r="A79" s="70" t="s">
        <v>38</v>
      </c>
      <c r="B79" s="117">
        <v>13.004055454780735</v>
      </c>
      <c r="C79" s="117">
        <v>12.913907284768209</v>
      </c>
      <c r="D79" s="117">
        <v>12.935982339955851</v>
      </c>
      <c r="E79" s="117">
        <v>12.958057395143488</v>
      </c>
      <c r="F79" s="117">
        <v>13.024282560706403</v>
      </c>
      <c r="G79" s="117">
        <v>12.980132450331126</v>
      </c>
      <c r="H79" s="117">
        <v>13.024282560706402</v>
      </c>
      <c r="I79" s="117">
        <v>0</v>
      </c>
      <c r="J79" s="117">
        <v>13.046357615894038</v>
      </c>
      <c r="K79" s="117">
        <v>13.090507726269315</v>
      </c>
      <c r="L79" s="117">
        <v>13.134657836644591</v>
      </c>
      <c r="M79" s="117">
        <v>13.090507726269315</v>
      </c>
      <c r="N79" s="117">
        <v>13.068432671081675</v>
      </c>
    </row>
    <row r="80" spans="1:14" ht="13.35" customHeight="1" x14ac:dyDescent="0.15">
      <c r="A80" s="70" t="s">
        <v>39</v>
      </c>
      <c r="B80" s="117">
        <v>12.553090088009814</v>
      </c>
      <c r="C80" s="117">
        <v>12.338858774977533</v>
      </c>
      <c r="D80" s="117">
        <v>12.397840876853147</v>
      </c>
      <c r="E80" s="117">
        <v>12.445889354488886</v>
      </c>
      <c r="F80" s="117">
        <v>12.43639210224635</v>
      </c>
      <c r="G80" s="117">
        <v>12.494481236203089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13.046357615894038</v>
      </c>
      <c r="N80" s="117">
        <v>13.024282560706403</v>
      </c>
    </row>
    <row r="81" spans="1:14" ht="13.35" customHeight="1" x14ac:dyDescent="0.15">
      <c r="A81" s="70" t="s">
        <v>97</v>
      </c>
      <c r="B81" s="117">
        <v>12.595529379004882</v>
      </c>
      <c r="C81" s="117">
        <v>12.362030905077262</v>
      </c>
      <c r="D81" s="117">
        <v>12.406181015452537</v>
      </c>
      <c r="E81" s="117">
        <v>12.450331125827816</v>
      </c>
      <c r="F81" s="117">
        <v>12.428256070640174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13.046357615894038</v>
      </c>
      <c r="N81" s="117">
        <v>13.024282560706403</v>
      </c>
    </row>
    <row r="82" spans="1:14" ht="13.35" customHeight="1" x14ac:dyDescent="0.15">
      <c r="A82" s="70" t="s">
        <v>98</v>
      </c>
      <c r="B82" s="117">
        <v>12.377227550640423</v>
      </c>
      <c r="C82" s="117">
        <v>12.317880794701988</v>
      </c>
      <c r="D82" s="117">
        <v>12.362030905077262</v>
      </c>
      <c r="E82" s="117">
        <v>12.428256070640176</v>
      </c>
      <c r="F82" s="117">
        <v>12.472406181015453</v>
      </c>
      <c r="G82" s="117">
        <v>12.494481236203089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13.35" customHeight="1" x14ac:dyDescent="0.15">
      <c r="A83" s="70" t="s">
        <v>42</v>
      </c>
      <c r="B83" s="117">
        <v>14.4426319650981</v>
      </c>
      <c r="C83" s="117">
        <v>14.569536423841058</v>
      </c>
      <c r="D83" s="117">
        <v>14.525386313465786</v>
      </c>
      <c r="E83" s="117">
        <v>14.569536423841061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14.348785871964681</v>
      </c>
      <c r="N83" s="117">
        <v>14.392935982339955</v>
      </c>
    </row>
    <row r="84" spans="1:14" ht="13.35" customHeight="1" x14ac:dyDescent="0.15">
      <c r="A84" s="70" t="s">
        <v>43</v>
      </c>
      <c r="B84" s="117">
        <v>14.678794355596526</v>
      </c>
      <c r="C84" s="117">
        <v>14.419072847682118</v>
      </c>
      <c r="D84" s="117">
        <v>14.470975717439295</v>
      </c>
      <c r="E84" s="117">
        <v>14.531055187637969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14.803249448123619</v>
      </c>
      <c r="N84" s="117">
        <v>14.826030905077262</v>
      </c>
    </row>
    <row r="85" spans="1:14" ht="13.35" customHeight="1" x14ac:dyDescent="0.15">
      <c r="A85" s="70" t="s">
        <v>44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13.35" customHeight="1" x14ac:dyDescent="0.15">
      <c r="A86" s="70" t="s">
        <v>45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13.35" customHeight="1" x14ac:dyDescent="0.15">
      <c r="A87" s="70" t="s">
        <v>46</v>
      </c>
      <c r="B87" s="117">
        <v>0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13.35" customHeight="1" x14ac:dyDescent="0.15">
      <c r="A88" s="70" t="s">
        <v>47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13.35" customHeight="1" x14ac:dyDescent="0.15">
      <c r="A89" s="70" t="s">
        <v>322</v>
      </c>
    </row>
    <row r="90" spans="1:14" ht="13.35" customHeight="1" x14ac:dyDescent="0.15">
      <c r="A90" s="70" t="s">
        <v>321</v>
      </c>
    </row>
    <row r="91" spans="1:14" ht="13.35" customHeight="1" x14ac:dyDescent="0.15">
      <c r="A91" s="70" t="s">
        <v>317</v>
      </c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Hoja112">
    <tabColor theme="9" tint="0.59999389629810485"/>
  </sheetPr>
  <dimension ref="A1:AA92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" style="70" customWidth="1"/>
    <col min="2" max="2" width="9" style="70" customWidth="1"/>
    <col min="3" max="14" width="9.25" style="70" customWidth="1"/>
    <col min="15" max="16384" width="7" style="70"/>
  </cols>
  <sheetData>
    <row r="1" spans="1:27" ht="17.100000000000001" customHeight="1" x14ac:dyDescent="0.25">
      <c r="A1" s="389" t="s">
        <v>499</v>
      </c>
      <c r="B1" s="389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27" ht="13.35" customHeight="1" x14ac:dyDescent="0.15">
      <c r="A2" s="415" t="s">
        <v>349</v>
      </c>
      <c r="B2" s="232"/>
      <c r="C2" s="106"/>
      <c r="D2" s="106"/>
      <c r="E2" s="106"/>
      <c r="F2" s="106"/>
      <c r="G2" s="109"/>
      <c r="H2" s="108"/>
      <c r="I2" s="106"/>
      <c r="J2" s="106"/>
      <c r="K2" s="106"/>
      <c r="L2" s="106"/>
      <c r="M2" s="106"/>
      <c r="N2" s="106"/>
    </row>
    <row r="3" spans="1:27" ht="6" customHeight="1" thickBot="1" x14ac:dyDescent="0.2">
      <c r="A3" s="109"/>
      <c r="B3" s="110"/>
      <c r="C3" s="111"/>
      <c r="D3" s="110"/>
      <c r="E3" s="110"/>
      <c r="F3" s="110"/>
      <c r="G3" s="110"/>
      <c r="H3" s="110"/>
      <c r="I3" s="110"/>
      <c r="J3" s="108"/>
      <c r="K3" s="108"/>
      <c r="L3" s="108"/>
      <c r="M3" s="108"/>
      <c r="N3" s="108"/>
    </row>
    <row r="4" spans="1:27" ht="18" customHeight="1" x14ac:dyDescent="0.15">
      <c r="A4" s="768" t="s">
        <v>16</v>
      </c>
      <c r="B4" s="768" t="s">
        <v>52</v>
      </c>
      <c r="C4" s="768" t="s">
        <v>53</v>
      </c>
      <c r="D4" s="768" t="s">
        <v>54</v>
      </c>
      <c r="E4" s="768" t="s">
        <v>55</v>
      </c>
      <c r="F4" s="768" t="s">
        <v>56</v>
      </c>
      <c r="G4" s="768" t="s">
        <v>57</v>
      </c>
      <c r="H4" s="768" t="s">
        <v>58</v>
      </c>
      <c r="I4" s="768" t="s">
        <v>59</v>
      </c>
      <c r="J4" s="768" t="s">
        <v>60</v>
      </c>
      <c r="K4" s="768" t="s">
        <v>61</v>
      </c>
      <c r="L4" s="768" t="s">
        <v>62</v>
      </c>
      <c r="M4" s="768" t="s">
        <v>63</v>
      </c>
      <c r="N4" s="768" t="s">
        <v>64</v>
      </c>
    </row>
    <row r="5" spans="1:27" ht="18" customHeight="1" x14ac:dyDescent="0.15">
      <c r="A5" s="726" t="s">
        <v>100</v>
      </c>
      <c r="B5" s="959">
        <v>6.5695007978270823</v>
      </c>
      <c r="C5" s="728">
        <v>6.5200585357029031</v>
      </c>
      <c r="D5" s="728">
        <v>6.4562539238791858</v>
      </c>
      <c r="E5" s="728">
        <v>6.444548156445447</v>
      </c>
      <c r="F5" s="728">
        <v>6.0004393512230108</v>
      </c>
      <c r="G5" s="728">
        <v>6.4324889645413723</v>
      </c>
      <c r="H5" s="728">
        <v>7.1257994604865962</v>
      </c>
      <c r="I5" s="728">
        <v>7.1964679911699783</v>
      </c>
      <c r="J5" s="727">
        <v>0</v>
      </c>
      <c r="K5" s="727">
        <v>6.8962071971235277</v>
      </c>
      <c r="L5" s="728">
        <v>6.8672716329835648</v>
      </c>
      <c r="M5" s="728">
        <v>6.5755056654861663</v>
      </c>
      <c r="N5" s="728">
        <v>6.7813078697145732</v>
      </c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</row>
    <row r="6" spans="1:27" ht="15.95" customHeight="1" x14ac:dyDescent="0.15">
      <c r="A6" s="70" t="s">
        <v>19</v>
      </c>
      <c r="B6" s="960">
        <v>0</v>
      </c>
      <c r="C6" s="382">
        <v>0</v>
      </c>
      <c r="D6" s="382">
        <v>0</v>
      </c>
      <c r="E6" s="382">
        <v>0</v>
      </c>
      <c r="F6" s="382">
        <v>0</v>
      </c>
      <c r="G6" s="382">
        <v>0</v>
      </c>
      <c r="H6" s="382">
        <v>0</v>
      </c>
      <c r="I6" s="382">
        <v>0</v>
      </c>
      <c r="J6" s="382">
        <v>0</v>
      </c>
      <c r="K6" s="382">
        <v>0</v>
      </c>
      <c r="L6" s="382">
        <v>0</v>
      </c>
      <c r="M6" s="382">
        <v>0</v>
      </c>
      <c r="N6" s="382">
        <v>0</v>
      </c>
      <c r="O6" s="106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</row>
    <row r="7" spans="1:27" ht="15.95" customHeight="1" x14ac:dyDescent="0.15">
      <c r="A7" s="70" t="s">
        <v>20</v>
      </c>
      <c r="B7" s="960">
        <v>0</v>
      </c>
      <c r="C7" s="382">
        <v>0</v>
      </c>
      <c r="D7" s="382">
        <v>0</v>
      </c>
      <c r="E7" s="382">
        <v>0</v>
      </c>
      <c r="F7" s="382">
        <v>0</v>
      </c>
      <c r="G7" s="382">
        <v>0</v>
      </c>
      <c r="H7" s="382">
        <v>0</v>
      </c>
      <c r="I7" s="382">
        <v>0</v>
      </c>
      <c r="J7" s="382">
        <v>0</v>
      </c>
      <c r="K7" s="382">
        <v>0</v>
      </c>
      <c r="L7" s="382">
        <v>0</v>
      </c>
      <c r="M7" s="382">
        <v>0</v>
      </c>
      <c r="N7" s="382">
        <v>0</v>
      </c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</row>
    <row r="8" spans="1:27" ht="15.95" customHeight="1" x14ac:dyDescent="0.15">
      <c r="A8" s="70" t="s">
        <v>21</v>
      </c>
      <c r="B8" s="960">
        <v>0</v>
      </c>
      <c r="C8" s="382">
        <v>0</v>
      </c>
      <c r="D8" s="382">
        <v>0</v>
      </c>
      <c r="E8" s="382">
        <v>0</v>
      </c>
      <c r="F8" s="382">
        <v>0</v>
      </c>
      <c r="G8" s="382">
        <v>0</v>
      </c>
      <c r="H8" s="382">
        <v>0</v>
      </c>
      <c r="I8" s="382">
        <v>0</v>
      </c>
      <c r="J8" s="382">
        <v>0</v>
      </c>
      <c r="K8" s="382">
        <v>0</v>
      </c>
      <c r="L8" s="382">
        <v>0</v>
      </c>
      <c r="M8" s="382">
        <v>0</v>
      </c>
      <c r="N8" s="382">
        <v>0</v>
      </c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</row>
    <row r="9" spans="1:27" ht="15.95" customHeight="1" x14ac:dyDescent="0.15">
      <c r="A9" s="70" t="s">
        <v>22</v>
      </c>
      <c r="B9" s="960">
        <v>0</v>
      </c>
      <c r="C9" s="382">
        <v>0</v>
      </c>
      <c r="D9" s="382">
        <v>0</v>
      </c>
      <c r="E9" s="382">
        <v>0</v>
      </c>
      <c r="F9" s="382">
        <v>0</v>
      </c>
      <c r="G9" s="382">
        <v>0</v>
      </c>
      <c r="H9" s="382">
        <v>0</v>
      </c>
      <c r="I9" s="382">
        <v>0</v>
      </c>
      <c r="J9" s="382">
        <v>0</v>
      </c>
      <c r="K9" s="382">
        <v>0</v>
      </c>
      <c r="L9" s="382">
        <v>0</v>
      </c>
      <c r="M9" s="382">
        <v>0</v>
      </c>
      <c r="N9" s="382">
        <v>0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</row>
    <row r="10" spans="1:27" ht="15.95" customHeight="1" x14ac:dyDescent="0.15">
      <c r="A10" s="70" t="s">
        <v>23</v>
      </c>
      <c r="B10" s="960">
        <v>0</v>
      </c>
      <c r="C10" s="382">
        <v>0</v>
      </c>
      <c r="D10" s="382">
        <v>0</v>
      </c>
      <c r="E10" s="382">
        <v>0</v>
      </c>
      <c r="F10" s="382">
        <v>0</v>
      </c>
      <c r="G10" s="382">
        <v>0</v>
      </c>
      <c r="H10" s="382">
        <v>0</v>
      </c>
      <c r="I10" s="382">
        <v>0</v>
      </c>
      <c r="J10" s="382">
        <v>0</v>
      </c>
      <c r="K10" s="382">
        <v>0</v>
      </c>
      <c r="L10" s="382">
        <v>0</v>
      </c>
      <c r="M10" s="382">
        <v>0</v>
      </c>
      <c r="N10" s="382">
        <v>0</v>
      </c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</row>
    <row r="11" spans="1:27" ht="15.95" customHeight="1" x14ac:dyDescent="0.15">
      <c r="A11" s="70" t="s">
        <v>94</v>
      </c>
      <c r="B11" s="960">
        <v>0</v>
      </c>
      <c r="C11" s="382">
        <v>0</v>
      </c>
      <c r="D11" s="382">
        <v>0</v>
      </c>
      <c r="E11" s="382">
        <v>0</v>
      </c>
      <c r="F11" s="382">
        <v>0</v>
      </c>
      <c r="G11" s="382">
        <v>0</v>
      </c>
      <c r="H11" s="382">
        <v>0</v>
      </c>
      <c r="I11" s="382">
        <v>0</v>
      </c>
      <c r="J11" s="382">
        <v>0</v>
      </c>
      <c r="K11" s="382">
        <v>0</v>
      </c>
      <c r="L11" s="382">
        <v>0</v>
      </c>
      <c r="M11" s="382">
        <v>0</v>
      </c>
      <c r="N11" s="382">
        <v>0</v>
      </c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</row>
    <row r="12" spans="1:27" ht="15.95" customHeight="1" x14ac:dyDescent="0.15">
      <c r="A12" s="70" t="s">
        <v>95</v>
      </c>
      <c r="B12" s="960">
        <v>0</v>
      </c>
      <c r="C12" s="382">
        <v>0</v>
      </c>
      <c r="D12" s="382">
        <v>0</v>
      </c>
      <c r="E12" s="382">
        <v>0</v>
      </c>
      <c r="F12" s="382">
        <v>0</v>
      </c>
      <c r="G12" s="382">
        <v>0</v>
      </c>
      <c r="H12" s="382">
        <v>0</v>
      </c>
      <c r="I12" s="382">
        <v>0</v>
      </c>
      <c r="J12" s="382">
        <v>0</v>
      </c>
      <c r="K12" s="382">
        <v>0</v>
      </c>
      <c r="L12" s="382">
        <v>0</v>
      </c>
      <c r="M12" s="382">
        <v>0</v>
      </c>
      <c r="N12" s="382">
        <v>0</v>
      </c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</row>
    <row r="13" spans="1:27" ht="15.95" customHeight="1" x14ac:dyDescent="0.15">
      <c r="A13" s="70" t="s">
        <v>124</v>
      </c>
      <c r="B13" s="960">
        <v>0</v>
      </c>
      <c r="C13" s="382">
        <v>0</v>
      </c>
      <c r="D13" s="382">
        <v>0</v>
      </c>
      <c r="E13" s="382">
        <v>0</v>
      </c>
      <c r="F13" s="382">
        <v>0</v>
      </c>
      <c r="G13" s="382">
        <v>0</v>
      </c>
      <c r="H13" s="382">
        <v>0</v>
      </c>
      <c r="I13" s="382">
        <v>0</v>
      </c>
      <c r="J13" s="382">
        <v>0</v>
      </c>
      <c r="K13" s="382">
        <v>0</v>
      </c>
      <c r="L13" s="382">
        <v>0</v>
      </c>
      <c r="M13" s="382">
        <v>0</v>
      </c>
      <c r="N13" s="382">
        <v>0</v>
      </c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</row>
    <row r="14" spans="1:27" ht="15.95" customHeight="1" x14ac:dyDescent="0.15">
      <c r="A14" s="70" t="s">
        <v>27</v>
      </c>
      <c r="B14" s="960">
        <v>0</v>
      </c>
      <c r="C14" s="382">
        <v>0</v>
      </c>
      <c r="D14" s="382">
        <v>0</v>
      </c>
      <c r="E14" s="382">
        <v>0</v>
      </c>
      <c r="F14" s="382">
        <v>0</v>
      </c>
      <c r="G14" s="382">
        <v>0</v>
      </c>
      <c r="H14" s="382">
        <v>0</v>
      </c>
      <c r="I14" s="382">
        <v>0</v>
      </c>
      <c r="J14" s="382">
        <v>0</v>
      </c>
      <c r="K14" s="382">
        <v>0</v>
      </c>
      <c r="L14" s="382">
        <v>0</v>
      </c>
      <c r="M14" s="382">
        <v>0</v>
      </c>
      <c r="N14" s="382">
        <v>0</v>
      </c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</row>
    <row r="15" spans="1:27" ht="15.95" customHeight="1" x14ac:dyDescent="0.15">
      <c r="A15" s="70" t="s">
        <v>28</v>
      </c>
      <c r="B15" s="960">
        <v>0</v>
      </c>
      <c r="C15" s="382">
        <v>0</v>
      </c>
      <c r="D15" s="382">
        <v>0</v>
      </c>
      <c r="E15" s="382">
        <v>0</v>
      </c>
      <c r="F15" s="382">
        <v>0</v>
      </c>
      <c r="G15" s="382">
        <v>0</v>
      </c>
      <c r="H15" s="382">
        <v>0</v>
      </c>
      <c r="I15" s="382">
        <v>0</v>
      </c>
      <c r="J15" s="382">
        <v>0</v>
      </c>
      <c r="K15" s="382">
        <v>0</v>
      </c>
      <c r="L15" s="382">
        <v>0</v>
      </c>
      <c r="M15" s="382">
        <v>0</v>
      </c>
      <c r="N15" s="382">
        <v>0</v>
      </c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</row>
    <row r="16" spans="1:27" ht="15.95" customHeight="1" x14ac:dyDescent="0.15">
      <c r="A16" s="70" t="s">
        <v>29</v>
      </c>
      <c r="B16" s="960">
        <v>7.7451688697246208</v>
      </c>
      <c r="C16" s="382">
        <v>0</v>
      </c>
      <c r="D16" s="382">
        <v>0</v>
      </c>
      <c r="E16" s="382">
        <v>7.7704194260485639</v>
      </c>
      <c r="F16" s="382">
        <v>7.7792494481236201</v>
      </c>
      <c r="G16" s="382">
        <v>7.7924944812362025</v>
      </c>
      <c r="H16" s="382">
        <v>7.8013245033112586</v>
      </c>
      <c r="I16" s="382">
        <v>7.1964679911699783</v>
      </c>
      <c r="J16" s="382">
        <v>0</v>
      </c>
      <c r="K16" s="382">
        <v>0</v>
      </c>
      <c r="L16" s="382">
        <v>0</v>
      </c>
      <c r="M16" s="382">
        <v>0</v>
      </c>
      <c r="N16" s="382">
        <v>0</v>
      </c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</row>
    <row r="17" spans="1:27" ht="15.95" customHeight="1" x14ac:dyDescent="0.15">
      <c r="A17" s="70" t="s">
        <v>30</v>
      </c>
      <c r="B17" s="960">
        <v>0</v>
      </c>
      <c r="C17" s="382">
        <v>0</v>
      </c>
      <c r="D17" s="382">
        <v>0</v>
      </c>
      <c r="E17" s="382">
        <v>0</v>
      </c>
      <c r="F17" s="382">
        <v>0</v>
      </c>
      <c r="G17" s="382">
        <v>0</v>
      </c>
      <c r="H17" s="382">
        <v>0</v>
      </c>
      <c r="I17" s="382">
        <v>0</v>
      </c>
      <c r="J17" s="382">
        <v>0</v>
      </c>
      <c r="K17" s="382">
        <v>0</v>
      </c>
      <c r="L17" s="382">
        <v>0</v>
      </c>
      <c r="M17" s="382">
        <v>0</v>
      </c>
      <c r="N17" s="382">
        <v>0</v>
      </c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</row>
    <row r="18" spans="1:27" ht="15.95" customHeight="1" x14ac:dyDescent="0.15">
      <c r="A18" s="70" t="s">
        <v>31</v>
      </c>
      <c r="B18" s="960">
        <v>0</v>
      </c>
      <c r="C18" s="382">
        <v>0</v>
      </c>
      <c r="D18" s="382">
        <v>0</v>
      </c>
      <c r="E18" s="382">
        <v>0</v>
      </c>
      <c r="F18" s="382">
        <v>0</v>
      </c>
      <c r="G18" s="382">
        <v>0</v>
      </c>
      <c r="H18" s="382">
        <v>0</v>
      </c>
      <c r="I18" s="382">
        <v>0</v>
      </c>
      <c r="J18" s="382">
        <v>0</v>
      </c>
      <c r="K18" s="382">
        <v>0</v>
      </c>
      <c r="L18" s="382">
        <v>0</v>
      </c>
      <c r="M18" s="382">
        <v>0</v>
      </c>
      <c r="N18" s="382">
        <v>0</v>
      </c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</row>
    <row r="19" spans="1:27" ht="15.95" customHeight="1" x14ac:dyDescent="0.15">
      <c r="A19" s="70" t="s">
        <v>32</v>
      </c>
      <c r="B19" s="960">
        <v>6.909363034706133</v>
      </c>
      <c r="C19" s="382">
        <v>0</v>
      </c>
      <c r="D19" s="382">
        <v>0</v>
      </c>
      <c r="E19" s="382">
        <v>0</v>
      </c>
      <c r="F19" s="382">
        <v>0</v>
      </c>
      <c r="G19" s="382">
        <v>0</v>
      </c>
      <c r="H19" s="382">
        <v>0</v>
      </c>
      <c r="I19" s="382">
        <v>0</v>
      </c>
      <c r="J19" s="382">
        <v>0</v>
      </c>
      <c r="K19" s="382">
        <v>0</v>
      </c>
      <c r="L19" s="382">
        <v>6.8432671081677698</v>
      </c>
      <c r="M19" s="382">
        <v>6.9094922737306836</v>
      </c>
      <c r="N19" s="382">
        <v>6.9359823399558485</v>
      </c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</row>
    <row r="20" spans="1:27" ht="15.95" customHeight="1" x14ac:dyDescent="0.15">
      <c r="A20" s="70" t="s">
        <v>33</v>
      </c>
      <c r="B20" s="960">
        <v>6.8801073061889984</v>
      </c>
      <c r="C20" s="382">
        <v>0</v>
      </c>
      <c r="D20" s="382">
        <v>0</v>
      </c>
      <c r="E20" s="382">
        <v>0</v>
      </c>
      <c r="F20" s="382">
        <v>0</v>
      </c>
      <c r="G20" s="382">
        <v>0</v>
      </c>
      <c r="H20" s="382">
        <v>0</v>
      </c>
      <c r="I20" s="382">
        <v>0</v>
      </c>
      <c r="J20" s="382">
        <v>0</v>
      </c>
      <c r="K20" s="382">
        <v>6.8918322295805741</v>
      </c>
      <c r="L20" s="382">
        <v>6.8653421633554093</v>
      </c>
      <c r="M20" s="382">
        <v>6.8918322295805723</v>
      </c>
      <c r="N20" s="382">
        <v>6.9161147902869748</v>
      </c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</row>
    <row r="21" spans="1:27" ht="15.95" customHeight="1" x14ac:dyDescent="0.15">
      <c r="A21" s="70" t="s">
        <v>34</v>
      </c>
      <c r="B21" s="960">
        <v>6.8812902783396144</v>
      </c>
      <c r="C21" s="382">
        <v>0</v>
      </c>
      <c r="D21" s="382">
        <v>6.887417218543046</v>
      </c>
      <c r="E21" s="382">
        <v>6.8962472406181012</v>
      </c>
      <c r="F21" s="382">
        <v>6.8918322295805723</v>
      </c>
      <c r="G21" s="382">
        <v>6.8874172185430469</v>
      </c>
      <c r="H21" s="382">
        <v>6.8653421633554075</v>
      </c>
      <c r="I21" s="382">
        <v>0</v>
      </c>
      <c r="J21" s="382">
        <v>0</v>
      </c>
      <c r="K21" s="382">
        <v>0</v>
      </c>
      <c r="L21" s="382">
        <v>0</v>
      </c>
      <c r="M21" s="382">
        <v>6.8432671081677707</v>
      </c>
      <c r="N21" s="382">
        <v>6.8520971302428251</v>
      </c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</row>
    <row r="22" spans="1:27" ht="15.95" customHeight="1" x14ac:dyDescent="0.15">
      <c r="A22" s="70" t="s">
        <v>35</v>
      </c>
      <c r="B22" s="960">
        <v>7.3026574361074275</v>
      </c>
      <c r="C22" s="382">
        <v>7.2406181015452526</v>
      </c>
      <c r="D22" s="382">
        <v>7.2847682119205306</v>
      </c>
      <c r="E22" s="382">
        <v>7.328918322295805</v>
      </c>
      <c r="F22" s="382">
        <v>0</v>
      </c>
      <c r="G22" s="382">
        <v>0</v>
      </c>
      <c r="H22" s="382">
        <v>0</v>
      </c>
      <c r="I22" s="382">
        <v>0</v>
      </c>
      <c r="J22" s="382">
        <v>0</v>
      </c>
      <c r="K22" s="382">
        <v>0</v>
      </c>
      <c r="L22" s="382">
        <v>0</v>
      </c>
      <c r="M22" s="382">
        <v>0</v>
      </c>
      <c r="N22" s="382">
        <v>7.3730684326710803</v>
      </c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</row>
    <row r="23" spans="1:27" ht="15.95" customHeight="1" x14ac:dyDescent="0.15">
      <c r="A23" s="70" t="s">
        <v>36</v>
      </c>
      <c r="B23" s="960">
        <v>6.9591838905326693</v>
      </c>
      <c r="C23" s="382">
        <v>0</v>
      </c>
      <c r="D23" s="382">
        <v>0</v>
      </c>
      <c r="E23" s="382">
        <v>0</v>
      </c>
      <c r="F23" s="382">
        <v>0</v>
      </c>
      <c r="G23" s="382">
        <v>0</v>
      </c>
      <c r="H23" s="382">
        <v>0</v>
      </c>
      <c r="I23" s="382">
        <v>0</v>
      </c>
      <c r="J23" s="382">
        <v>0</v>
      </c>
      <c r="K23" s="382">
        <v>6.9801324503311255</v>
      </c>
      <c r="L23" s="382">
        <v>6.962472406181015</v>
      </c>
      <c r="M23" s="382">
        <v>6.9315673289183222</v>
      </c>
      <c r="N23" s="382">
        <v>6.9757174392935983</v>
      </c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</row>
    <row r="24" spans="1:27" ht="15.95" customHeight="1" x14ac:dyDescent="0.15">
      <c r="A24" s="70" t="s">
        <v>37</v>
      </c>
      <c r="B24" s="960">
        <v>0</v>
      </c>
      <c r="C24" s="382">
        <v>0</v>
      </c>
      <c r="D24" s="382">
        <v>0</v>
      </c>
      <c r="E24" s="382">
        <v>0</v>
      </c>
      <c r="F24" s="382">
        <v>0</v>
      </c>
      <c r="G24" s="382">
        <v>0</v>
      </c>
      <c r="H24" s="382">
        <v>0</v>
      </c>
      <c r="I24" s="382">
        <v>0</v>
      </c>
      <c r="J24" s="382">
        <v>0</v>
      </c>
      <c r="K24" s="382">
        <v>0</v>
      </c>
      <c r="L24" s="382">
        <v>0</v>
      </c>
      <c r="M24" s="382">
        <v>0</v>
      </c>
      <c r="N24" s="382">
        <v>0</v>
      </c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</row>
    <row r="25" spans="1:27" ht="15.95" customHeight="1" x14ac:dyDescent="0.15">
      <c r="A25" s="70" t="s">
        <v>38</v>
      </c>
      <c r="B25" s="960">
        <v>6.3358698940399467</v>
      </c>
      <c r="C25" s="382">
        <v>0</v>
      </c>
      <c r="D25" s="382">
        <v>0</v>
      </c>
      <c r="E25" s="382">
        <v>6.0264900662251648</v>
      </c>
      <c r="F25" s="382">
        <v>6.0507726269315674</v>
      </c>
      <c r="G25" s="382">
        <v>6.0331125827814569</v>
      </c>
      <c r="H25" s="382">
        <v>8.2163355408388519</v>
      </c>
      <c r="I25" s="382">
        <v>0</v>
      </c>
      <c r="J25" s="382">
        <v>0</v>
      </c>
      <c r="K25" s="382">
        <v>0</v>
      </c>
      <c r="L25" s="382">
        <v>0</v>
      </c>
      <c r="M25" s="382">
        <v>0</v>
      </c>
      <c r="N25" s="382">
        <v>8.2119205298013238</v>
      </c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</row>
    <row r="26" spans="1:27" ht="15.95" customHeight="1" x14ac:dyDescent="0.15">
      <c r="A26" s="70" t="s">
        <v>39</v>
      </c>
      <c r="B26" s="960">
        <v>5.8007190800603148</v>
      </c>
      <c r="C26" s="382">
        <v>5.7974166694579754</v>
      </c>
      <c r="D26" s="382">
        <v>5.8170372446073957</v>
      </c>
      <c r="E26" s="382">
        <v>5.8013487353284363</v>
      </c>
      <c r="F26" s="382">
        <v>5.7929330186119303</v>
      </c>
      <c r="G26" s="382">
        <v>5.8206818689103468</v>
      </c>
      <c r="H26" s="382">
        <v>0</v>
      </c>
      <c r="I26" s="382">
        <v>0</v>
      </c>
      <c r="J26" s="382">
        <v>0</v>
      </c>
      <c r="K26" s="382">
        <v>0</v>
      </c>
      <c r="L26" s="382">
        <v>0</v>
      </c>
      <c r="M26" s="382">
        <v>5.7439293598233991</v>
      </c>
      <c r="N26" s="382">
        <v>5.7836644591611481</v>
      </c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</row>
    <row r="27" spans="1:27" ht="15.95" customHeight="1" x14ac:dyDescent="0.15">
      <c r="A27" s="70" t="s">
        <v>97</v>
      </c>
      <c r="B27" s="960">
        <v>5.7873332394468502</v>
      </c>
      <c r="C27" s="382">
        <v>5.7704194260485639</v>
      </c>
      <c r="D27" s="382">
        <v>5.8057395143487858</v>
      </c>
      <c r="E27" s="382">
        <v>5.7836644591611472</v>
      </c>
      <c r="F27" s="382">
        <v>5.7880794701986753</v>
      </c>
      <c r="G27" s="382">
        <v>5.7858719646799113</v>
      </c>
      <c r="H27" s="382">
        <v>0</v>
      </c>
      <c r="I27" s="382">
        <v>0</v>
      </c>
      <c r="J27" s="382">
        <v>0</v>
      </c>
      <c r="K27" s="382">
        <v>0</v>
      </c>
      <c r="L27" s="382">
        <v>0</v>
      </c>
      <c r="M27" s="382">
        <v>5.7439293598233991</v>
      </c>
      <c r="N27" s="382">
        <v>5.7836644591611481</v>
      </c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</row>
    <row r="28" spans="1:27" ht="15.95" customHeight="1" x14ac:dyDescent="0.15">
      <c r="A28" s="70" t="s">
        <v>98</v>
      </c>
      <c r="B28" s="960">
        <v>5.8218481477569846</v>
      </c>
      <c r="C28" s="382">
        <v>5.8057395143487867</v>
      </c>
      <c r="D28" s="382">
        <v>5.8300220750551874</v>
      </c>
      <c r="E28" s="382">
        <v>5.8300220750551865</v>
      </c>
      <c r="F28" s="382">
        <v>5.849889624724061</v>
      </c>
      <c r="G28" s="382">
        <v>5.8322295805739506</v>
      </c>
      <c r="H28" s="382">
        <v>0</v>
      </c>
      <c r="I28" s="382">
        <v>0</v>
      </c>
      <c r="J28" s="382">
        <v>0</v>
      </c>
      <c r="K28" s="382">
        <v>0</v>
      </c>
      <c r="L28" s="382">
        <v>0</v>
      </c>
      <c r="M28" s="382">
        <v>0</v>
      </c>
      <c r="N28" s="382">
        <v>0</v>
      </c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</row>
    <row r="29" spans="1:27" ht="15.95" customHeight="1" x14ac:dyDescent="0.15">
      <c r="A29" s="70" t="s">
        <v>42</v>
      </c>
      <c r="B29" s="960">
        <v>6.4938719704549426</v>
      </c>
      <c r="C29" s="382">
        <v>6.4105960264900652</v>
      </c>
      <c r="D29" s="382">
        <v>6.6225165562913899</v>
      </c>
      <c r="E29" s="382">
        <v>6.5783664459161137</v>
      </c>
      <c r="F29" s="382">
        <v>0</v>
      </c>
      <c r="G29" s="382">
        <v>0</v>
      </c>
      <c r="H29" s="382">
        <v>0</v>
      </c>
      <c r="I29" s="382">
        <v>0</v>
      </c>
      <c r="J29" s="382">
        <v>0</v>
      </c>
      <c r="K29" s="382">
        <v>0</v>
      </c>
      <c r="L29" s="382">
        <v>0</v>
      </c>
      <c r="M29" s="382">
        <v>6.6445916114790284</v>
      </c>
      <c r="N29" s="382">
        <v>6.6887417218543046</v>
      </c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</row>
    <row r="30" spans="1:27" ht="15.95" customHeight="1" x14ac:dyDescent="0.15">
      <c r="A30" s="70" t="s">
        <v>43</v>
      </c>
      <c r="B30" s="960">
        <v>6.4737949874754612</v>
      </c>
      <c r="C30" s="382">
        <v>0</v>
      </c>
      <c r="D30" s="382">
        <v>6.4017660044150118</v>
      </c>
      <c r="E30" s="382">
        <v>6.3642384105960268</v>
      </c>
      <c r="F30" s="382">
        <v>0</v>
      </c>
      <c r="G30" s="382">
        <v>0</v>
      </c>
      <c r="H30" s="382">
        <v>0</v>
      </c>
      <c r="I30" s="382">
        <v>0</v>
      </c>
      <c r="J30" s="382">
        <v>0</v>
      </c>
      <c r="K30" s="382">
        <v>0</v>
      </c>
      <c r="L30" s="382">
        <v>0</v>
      </c>
      <c r="M30" s="382">
        <v>6.5121412803532017</v>
      </c>
      <c r="N30" s="382">
        <v>6.6225165562913908</v>
      </c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</row>
    <row r="31" spans="1:27" ht="15.95" customHeight="1" x14ac:dyDescent="0.15">
      <c r="A31" s="70" t="s">
        <v>44</v>
      </c>
      <c r="B31" s="960">
        <v>0</v>
      </c>
      <c r="C31" s="382">
        <v>0</v>
      </c>
      <c r="D31" s="382">
        <v>0</v>
      </c>
      <c r="E31" s="382">
        <v>0</v>
      </c>
      <c r="F31" s="382">
        <v>0</v>
      </c>
      <c r="G31" s="382">
        <v>0</v>
      </c>
      <c r="H31" s="382">
        <v>0</v>
      </c>
      <c r="I31" s="382">
        <v>0</v>
      </c>
      <c r="J31" s="382">
        <v>0</v>
      </c>
      <c r="K31" s="382">
        <v>0</v>
      </c>
      <c r="L31" s="382">
        <v>0</v>
      </c>
      <c r="M31" s="382">
        <v>0</v>
      </c>
      <c r="N31" s="382">
        <v>0</v>
      </c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</row>
    <row r="32" spans="1:27" ht="15.95" customHeight="1" x14ac:dyDescent="0.15">
      <c r="A32" s="70" t="s">
        <v>45</v>
      </c>
      <c r="B32" s="960">
        <v>0</v>
      </c>
      <c r="C32" s="382">
        <v>0</v>
      </c>
      <c r="D32" s="382">
        <v>0</v>
      </c>
      <c r="E32" s="382">
        <v>0</v>
      </c>
      <c r="F32" s="382">
        <v>0</v>
      </c>
      <c r="G32" s="382">
        <v>0</v>
      </c>
      <c r="H32" s="382">
        <v>0</v>
      </c>
      <c r="I32" s="382">
        <v>0</v>
      </c>
      <c r="J32" s="382">
        <v>0</v>
      </c>
      <c r="K32" s="382">
        <v>0</v>
      </c>
      <c r="L32" s="382">
        <v>0</v>
      </c>
      <c r="M32" s="382">
        <v>0</v>
      </c>
      <c r="N32" s="382">
        <v>0</v>
      </c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</row>
    <row r="33" spans="1:27" ht="15.95" customHeight="1" x14ac:dyDescent="0.15">
      <c r="A33" s="70" t="s">
        <v>46</v>
      </c>
      <c r="B33" s="960">
        <v>0</v>
      </c>
      <c r="C33" s="382">
        <v>0</v>
      </c>
      <c r="D33" s="382">
        <v>0</v>
      </c>
      <c r="E33" s="382">
        <v>0</v>
      </c>
      <c r="F33" s="382">
        <v>0</v>
      </c>
      <c r="G33" s="382">
        <v>0</v>
      </c>
      <c r="H33" s="382">
        <v>0</v>
      </c>
      <c r="I33" s="382">
        <v>0</v>
      </c>
      <c r="J33" s="382">
        <v>0</v>
      </c>
      <c r="K33" s="382">
        <v>0</v>
      </c>
      <c r="L33" s="382">
        <v>0</v>
      </c>
      <c r="M33" s="382">
        <v>0</v>
      </c>
      <c r="N33" s="382">
        <v>0</v>
      </c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</row>
    <row r="34" spans="1:27" ht="15.95" customHeight="1" thickBot="1" x14ac:dyDescent="0.2">
      <c r="A34" s="118" t="s">
        <v>47</v>
      </c>
      <c r="B34" s="961">
        <v>0</v>
      </c>
      <c r="C34" s="383">
        <v>0</v>
      </c>
      <c r="D34" s="383">
        <v>0</v>
      </c>
      <c r="E34" s="383">
        <v>0</v>
      </c>
      <c r="F34" s="383">
        <v>0</v>
      </c>
      <c r="G34" s="383">
        <v>0</v>
      </c>
      <c r="H34" s="383">
        <v>0</v>
      </c>
      <c r="I34" s="383">
        <v>0</v>
      </c>
      <c r="J34" s="383">
        <v>0</v>
      </c>
      <c r="K34" s="383">
        <v>0</v>
      </c>
      <c r="L34" s="383">
        <v>0</v>
      </c>
      <c r="M34" s="383">
        <v>0</v>
      </c>
      <c r="N34" s="383">
        <v>0</v>
      </c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</row>
    <row r="35" spans="1:27" ht="9" customHeight="1" x14ac:dyDescent="0.15">
      <c r="A35" s="468" t="s">
        <v>350</v>
      </c>
      <c r="B35" s="539"/>
      <c r="C35" s="540"/>
      <c r="D35" s="540"/>
      <c r="E35" s="387"/>
      <c r="F35" s="387"/>
      <c r="G35" s="387"/>
      <c r="H35" s="387"/>
      <c r="I35" s="387"/>
      <c r="J35" s="387"/>
      <c r="K35" s="387"/>
      <c r="L35" s="387"/>
      <c r="M35" s="387"/>
      <c r="N35" s="387"/>
    </row>
    <row r="36" spans="1:27" ht="9" customHeight="1" x14ac:dyDescent="0.15">
      <c r="A36" s="468" t="s">
        <v>321</v>
      </c>
      <c r="B36" s="540"/>
      <c r="C36" s="540"/>
      <c r="D36" s="540"/>
      <c r="E36" s="387"/>
      <c r="F36" s="387"/>
      <c r="G36" s="387"/>
      <c r="H36" s="387"/>
      <c r="I36" s="387"/>
      <c r="J36" s="387"/>
      <c r="K36" s="387"/>
      <c r="L36" s="387"/>
      <c r="M36" s="387"/>
      <c r="N36" s="387"/>
    </row>
    <row r="37" spans="1:27" ht="9" customHeight="1" x14ac:dyDescent="0.15">
      <c r="A37" s="470" t="s">
        <v>320</v>
      </c>
      <c r="B37" s="483"/>
      <c r="C37" s="483"/>
      <c r="D37" s="483"/>
      <c r="E37" s="179"/>
      <c r="F37" s="179"/>
      <c r="G37" s="179"/>
      <c r="H37" s="179"/>
      <c r="I37" s="179"/>
      <c r="J37" s="179"/>
      <c r="K37" s="179"/>
      <c r="L37" s="179"/>
      <c r="M37" s="179"/>
      <c r="N37" s="179"/>
    </row>
    <row r="38" spans="1:27" ht="13.35" customHeight="1" x14ac:dyDescent="0.15">
      <c r="A38" s="541"/>
      <c r="B38" s="483"/>
      <c r="C38" s="483"/>
      <c r="D38" s="483"/>
    </row>
    <row r="39" spans="1:27" ht="13.35" customHeight="1" x14ac:dyDescent="0.15">
      <c r="A39" s="22"/>
    </row>
    <row r="55" spans="1:14" ht="13.35" customHeight="1" x14ac:dyDescent="0.15">
      <c r="A55" s="7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</row>
    <row r="56" spans="1:14" ht="13.35" customHeight="1" x14ac:dyDescent="0.15">
      <c r="A56" s="78"/>
      <c r="B56" s="106"/>
      <c r="C56" s="106"/>
      <c r="D56" s="106"/>
      <c r="E56" s="106"/>
      <c r="F56" s="106"/>
      <c r="G56" s="109"/>
      <c r="H56" s="108"/>
      <c r="I56" s="106"/>
      <c r="J56" s="106"/>
      <c r="K56" s="106"/>
      <c r="L56" s="106"/>
      <c r="M56" s="106"/>
      <c r="N56" s="106"/>
    </row>
    <row r="57" spans="1:14" ht="13.35" customHeight="1" thickBot="1" x14ac:dyDescent="0.2">
      <c r="A57" s="109"/>
      <c r="B57" s="110"/>
      <c r="C57" s="111"/>
      <c r="D57" s="110"/>
      <c r="E57" s="110"/>
      <c r="F57" s="110"/>
      <c r="G57" s="110"/>
      <c r="H57" s="110"/>
      <c r="I57" s="110"/>
      <c r="J57" s="108"/>
      <c r="K57" s="108"/>
      <c r="L57" s="108"/>
      <c r="M57" s="108"/>
      <c r="N57" s="108"/>
    </row>
    <row r="58" spans="1:14" ht="13.35" customHeight="1" x14ac:dyDescent="0.15">
      <c r="A58" s="112"/>
      <c r="B58" s="72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</row>
    <row r="59" spans="1:14" ht="13.35" customHeight="1" x14ac:dyDescent="0.15">
      <c r="A59" s="114"/>
      <c r="B59" s="115"/>
      <c r="C59" s="115"/>
      <c r="D59" s="115"/>
      <c r="E59" s="115"/>
      <c r="F59" s="115"/>
      <c r="G59" s="115"/>
      <c r="H59" s="115"/>
      <c r="I59" s="115"/>
      <c r="J59" s="121"/>
      <c r="K59" s="121"/>
      <c r="L59" s="115"/>
      <c r="M59" s="115"/>
      <c r="N59" s="115"/>
    </row>
    <row r="60" spans="1:14" ht="13.35" customHeight="1" x14ac:dyDescent="0.15"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</row>
    <row r="61" spans="1:14" ht="13.35" customHeight="1" x14ac:dyDescent="0.15"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</row>
    <row r="62" spans="1:14" ht="13.35" customHeight="1" x14ac:dyDescent="0.15"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</row>
    <row r="63" spans="1:14" ht="13.35" customHeight="1" x14ac:dyDescent="0.15"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</row>
    <row r="64" spans="1:14" ht="13.35" customHeight="1" x14ac:dyDescent="0.15"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</row>
    <row r="65" spans="2:14" ht="13.35" customHeight="1" x14ac:dyDescent="0.15"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</row>
    <row r="66" spans="2:14" ht="13.35" customHeight="1" x14ac:dyDescent="0.15"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</row>
    <row r="67" spans="2:14" ht="13.35" customHeight="1" x14ac:dyDescent="0.15"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</row>
    <row r="68" spans="2:14" ht="13.35" customHeight="1" x14ac:dyDescent="0.15"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</row>
    <row r="69" spans="2:14" ht="13.35" customHeight="1" x14ac:dyDescent="0.15"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</row>
    <row r="70" spans="2:14" ht="13.35" customHeight="1" x14ac:dyDescent="0.15">
      <c r="B70" s="117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</row>
    <row r="71" spans="2:14" ht="13.35" customHeight="1" x14ac:dyDescent="0.15"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</row>
    <row r="72" spans="2:14" ht="13.35" customHeight="1" x14ac:dyDescent="0.15"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</row>
    <row r="73" spans="2:14" ht="13.35" customHeight="1" x14ac:dyDescent="0.15">
      <c r="B73" s="117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</row>
    <row r="74" spans="2:14" ht="13.35" customHeight="1" x14ac:dyDescent="0.15">
      <c r="B74" s="117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</row>
    <row r="75" spans="2:14" ht="13.35" customHeight="1" x14ac:dyDescent="0.15">
      <c r="B75" s="117"/>
      <c r="C75" s="117"/>
      <c r="D75" s="117"/>
      <c r="E75" s="117"/>
      <c r="F75" s="116"/>
      <c r="G75" s="116"/>
      <c r="H75" s="117"/>
      <c r="I75" s="116"/>
      <c r="J75" s="116"/>
      <c r="K75" s="116"/>
      <c r="L75" s="116"/>
      <c r="M75" s="116"/>
      <c r="N75" s="116"/>
    </row>
    <row r="76" spans="2:14" ht="13.35" customHeight="1" x14ac:dyDescent="0.15">
      <c r="B76" s="117"/>
      <c r="C76" s="117"/>
      <c r="D76" s="117"/>
      <c r="E76" s="117"/>
      <c r="F76" s="116"/>
      <c r="G76" s="116"/>
      <c r="H76" s="116"/>
      <c r="I76" s="116"/>
      <c r="J76" s="116"/>
      <c r="K76" s="116"/>
      <c r="L76" s="116"/>
      <c r="M76" s="116"/>
      <c r="N76" s="117"/>
    </row>
    <row r="77" spans="2:14" ht="13.35" customHeight="1" x14ac:dyDescent="0.15">
      <c r="B77" s="117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</row>
    <row r="78" spans="2:14" ht="13.35" customHeight="1" x14ac:dyDescent="0.15"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</row>
    <row r="79" spans="2:14" ht="13.35" customHeight="1" x14ac:dyDescent="0.15">
      <c r="B79" s="117"/>
      <c r="C79" s="117"/>
      <c r="D79" s="117"/>
      <c r="E79" s="117"/>
      <c r="F79" s="116"/>
      <c r="G79" s="117"/>
      <c r="H79" s="117"/>
      <c r="I79" s="116"/>
      <c r="J79" s="116"/>
      <c r="K79" s="116"/>
      <c r="L79" s="116"/>
      <c r="M79" s="116"/>
      <c r="N79" s="117"/>
    </row>
    <row r="80" spans="2:14" ht="13.35" customHeight="1" x14ac:dyDescent="0.15"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</row>
    <row r="81" spans="1:14" ht="13.35" customHeight="1" x14ac:dyDescent="0.15"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</row>
    <row r="82" spans="1:14" ht="13.35" customHeight="1" x14ac:dyDescent="0.15">
      <c r="B82" s="117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</row>
    <row r="83" spans="1:14" ht="13.35" customHeight="1" x14ac:dyDescent="0.15">
      <c r="B83" s="117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</row>
    <row r="84" spans="1:14" ht="13.35" customHeight="1" x14ac:dyDescent="0.15">
      <c r="B84" s="117"/>
      <c r="C84" s="116"/>
      <c r="D84" s="117"/>
      <c r="E84" s="117"/>
      <c r="F84" s="116"/>
      <c r="G84" s="116"/>
      <c r="H84" s="116"/>
      <c r="I84" s="116"/>
      <c r="J84" s="116"/>
      <c r="K84" s="116"/>
      <c r="L84" s="116"/>
      <c r="M84" s="117"/>
      <c r="N84" s="117"/>
    </row>
    <row r="85" spans="1:14" ht="13.35" customHeight="1" x14ac:dyDescent="0.15"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</row>
    <row r="86" spans="1:14" ht="13.35" customHeight="1" x14ac:dyDescent="0.15"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</row>
    <row r="87" spans="1:14" ht="13.35" customHeight="1" x14ac:dyDescent="0.15"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</row>
    <row r="88" spans="1:14" ht="13.35" customHeight="1" thickBot="1" x14ac:dyDescent="0.2">
      <c r="A88" s="118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</row>
    <row r="89" spans="1:14" ht="13.35" customHeight="1" x14ac:dyDescent="0.15">
      <c r="A89" s="9"/>
      <c r="B89" s="120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</row>
    <row r="90" spans="1:14" ht="13.35" customHeight="1" x14ac:dyDescent="0.15">
      <c r="A90" s="9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</row>
    <row r="91" spans="1:14" ht="13.35" customHeight="1" x14ac:dyDescent="0.15">
      <c r="A91" s="11"/>
    </row>
    <row r="92" spans="1:14" ht="13.35" customHeight="1" x14ac:dyDescent="0.15">
      <c r="A92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Hoja113">
    <tabColor theme="9" tint="0.59999389629810485"/>
  </sheetPr>
  <dimension ref="A1:AA39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" style="70" customWidth="1"/>
    <col min="2" max="2" width="9" style="70" customWidth="1"/>
    <col min="3" max="14" width="9.25" style="70" customWidth="1"/>
    <col min="15" max="16384" width="7" style="70"/>
  </cols>
  <sheetData>
    <row r="1" spans="1:27" ht="17.100000000000001" customHeight="1" x14ac:dyDescent="0.25">
      <c r="A1" s="389" t="s">
        <v>500</v>
      </c>
      <c r="B1" s="389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27" ht="13.35" customHeight="1" x14ac:dyDescent="0.15">
      <c r="A2" s="415" t="s">
        <v>349</v>
      </c>
      <c r="B2" s="232"/>
      <c r="C2" s="106"/>
      <c r="D2" s="106"/>
      <c r="E2" s="106"/>
      <c r="F2" s="106"/>
      <c r="G2" s="109"/>
      <c r="H2" s="108"/>
      <c r="I2" s="106"/>
      <c r="J2" s="106"/>
      <c r="K2" s="106"/>
      <c r="L2" s="106"/>
      <c r="M2" s="106"/>
      <c r="N2" s="106"/>
    </row>
    <row r="3" spans="1:27" ht="6" customHeight="1" thickBot="1" x14ac:dyDescent="0.2">
      <c r="A3" s="109"/>
      <c r="B3" s="110"/>
      <c r="C3" s="111"/>
      <c r="D3" s="110"/>
      <c r="E3" s="110"/>
      <c r="F3" s="110"/>
      <c r="G3" s="110"/>
      <c r="H3" s="110"/>
      <c r="I3" s="110"/>
      <c r="J3" s="108"/>
      <c r="K3" s="108"/>
      <c r="L3" s="108"/>
      <c r="M3" s="108"/>
      <c r="N3" s="108"/>
    </row>
    <row r="4" spans="1:27" ht="18" customHeight="1" x14ac:dyDescent="0.15">
      <c r="A4" s="768" t="s">
        <v>16</v>
      </c>
      <c r="B4" s="768" t="s">
        <v>52</v>
      </c>
      <c r="C4" s="768" t="s">
        <v>53</v>
      </c>
      <c r="D4" s="768" t="s">
        <v>54</v>
      </c>
      <c r="E4" s="768" t="s">
        <v>55</v>
      </c>
      <c r="F4" s="768" t="s">
        <v>56</v>
      </c>
      <c r="G4" s="768" t="s">
        <v>57</v>
      </c>
      <c r="H4" s="768" t="s">
        <v>58</v>
      </c>
      <c r="I4" s="768" t="s">
        <v>59</v>
      </c>
      <c r="J4" s="768" t="s">
        <v>60</v>
      </c>
      <c r="K4" s="768" t="s">
        <v>61</v>
      </c>
      <c r="L4" s="768" t="s">
        <v>62</v>
      </c>
      <c r="M4" s="768" t="s">
        <v>63</v>
      </c>
      <c r="N4" s="768" t="s">
        <v>64</v>
      </c>
    </row>
    <row r="5" spans="1:27" ht="18" customHeight="1" x14ac:dyDescent="0.15">
      <c r="A5" s="726" t="s">
        <v>100</v>
      </c>
      <c r="B5" s="959">
        <v>6.8432182600881841</v>
      </c>
      <c r="C5" s="728">
        <v>7.0138084560739653</v>
      </c>
      <c r="D5" s="728">
        <v>6.8323007725291065</v>
      </c>
      <c r="E5" s="728">
        <v>6.757649545807114</v>
      </c>
      <c r="F5" s="728">
        <v>6.8561790775487781</v>
      </c>
      <c r="G5" s="728">
        <v>6.8543518648496615</v>
      </c>
      <c r="H5" s="728">
        <v>7.0713011565763253</v>
      </c>
      <c r="I5" s="728">
        <v>7.1005925785773689</v>
      </c>
      <c r="J5" s="728">
        <v>7.0053183055952175</v>
      </c>
      <c r="K5" s="728">
        <v>7.0158810659741713</v>
      </c>
      <c r="L5" s="728">
        <v>7.0503214961256662</v>
      </c>
      <c r="M5" s="728">
        <v>6.6874169108221455</v>
      </c>
      <c r="N5" s="728">
        <v>6.8622195293349408</v>
      </c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</row>
    <row r="6" spans="1:27" ht="15.95" customHeight="1" x14ac:dyDescent="0.15">
      <c r="A6" s="70" t="s">
        <v>19</v>
      </c>
      <c r="B6" s="960">
        <v>0</v>
      </c>
      <c r="C6" s="382">
        <v>0</v>
      </c>
      <c r="D6" s="382">
        <v>0</v>
      </c>
      <c r="E6" s="382">
        <v>0</v>
      </c>
      <c r="F6" s="382">
        <v>0</v>
      </c>
      <c r="G6" s="382">
        <v>0</v>
      </c>
      <c r="H6" s="382">
        <v>0</v>
      </c>
      <c r="I6" s="382">
        <v>0</v>
      </c>
      <c r="J6" s="382">
        <v>0</v>
      </c>
      <c r="K6" s="382">
        <v>0</v>
      </c>
      <c r="L6" s="382">
        <v>0</v>
      </c>
      <c r="M6" s="382">
        <v>0</v>
      </c>
      <c r="N6" s="382">
        <v>0</v>
      </c>
      <c r="O6" s="106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</row>
    <row r="7" spans="1:27" ht="15.95" customHeight="1" x14ac:dyDescent="0.15">
      <c r="A7" s="70" t="s">
        <v>20</v>
      </c>
      <c r="B7" s="960">
        <v>3.4739798416263508</v>
      </c>
      <c r="C7" s="382">
        <v>0</v>
      </c>
      <c r="D7" s="382">
        <v>0</v>
      </c>
      <c r="E7" s="382">
        <v>0</v>
      </c>
      <c r="F7" s="382">
        <v>0</v>
      </c>
      <c r="G7" s="382">
        <v>0</v>
      </c>
      <c r="H7" s="382">
        <v>0</v>
      </c>
      <c r="I7" s="382">
        <v>0</v>
      </c>
      <c r="J7" s="382">
        <v>0</v>
      </c>
      <c r="K7" s="382">
        <v>0</v>
      </c>
      <c r="L7" s="382">
        <v>0</v>
      </c>
      <c r="M7" s="382">
        <v>6.9403973509933774</v>
      </c>
      <c r="N7" s="382">
        <v>6.9757174392935983</v>
      </c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</row>
    <row r="8" spans="1:27" ht="15.95" customHeight="1" x14ac:dyDescent="0.15">
      <c r="A8" s="70" t="s">
        <v>21</v>
      </c>
      <c r="B8" s="960">
        <v>0</v>
      </c>
      <c r="C8" s="382">
        <v>0</v>
      </c>
      <c r="D8" s="382">
        <v>0</v>
      </c>
      <c r="E8" s="382">
        <v>0</v>
      </c>
      <c r="F8" s="382">
        <v>0</v>
      </c>
      <c r="G8" s="382">
        <v>0</v>
      </c>
      <c r="H8" s="382">
        <v>0</v>
      </c>
      <c r="I8" s="382">
        <v>0</v>
      </c>
      <c r="J8" s="382">
        <v>0</v>
      </c>
      <c r="K8" s="382">
        <v>0</v>
      </c>
      <c r="L8" s="382">
        <v>0</v>
      </c>
      <c r="M8" s="382">
        <v>0</v>
      </c>
      <c r="N8" s="382">
        <v>0</v>
      </c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</row>
    <row r="9" spans="1:27" ht="15.95" customHeight="1" x14ac:dyDescent="0.15">
      <c r="A9" s="70" t="s">
        <v>22</v>
      </c>
      <c r="B9" s="960">
        <v>6.9864582008270135</v>
      </c>
      <c r="C9" s="382">
        <v>6.9845474613686545</v>
      </c>
      <c r="D9" s="382">
        <v>0</v>
      </c>
      <c r="E9" s="382">
        <v>0</v>
      </c>
      <c r="F9" s="382">
        <v>6.9889624724061807</v>
      </c>
      <c r="G9" s="382">
        <v>6.9845474613686536</v>
      </c>
      <c r="H9" s="382">
        <v>6.9867549668874158</v>
      </c>
      <c r="I9" s="382">
        <v>6.9999999999999991</v>
      </c>
      <c r="J9" s="382">
        <v>6.9801324503311237</v>
      </c>
      <c r="K9" s="382">
        <v>6.9757174392935983</v>
      </c>
      <c r="L9" s="382">
        <v>6.9867549668874167</v>
      </c>
      <c r="M9" s="382">
        <v>6.9757174392935992</v>
      </c>
      <c r="N9" s="382">
        <v>6.9999999999999982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</row>
    <row r="10" spans="1:27" ht="15.95" customHeight="1" x14ac:dyDescent="0.15">
      <c r="A10" s="70" t="s">
        <v>23</v>
      </c>
      <c r="B10" s="960">
        <v>6.9565725358796335</v>
      </c>
      <c r="C10" s="382">
        <v>6.9823399558498886</v>
      </c>
      <c r="D10" s="382">
        <v>7.0022075055187649</v>
      </c>
      <c r="E10" s="382">
        <v>6.9580573951434879</v>
      </c>
      <c r="F10" s="382">
        <v>6.9757174392935974</v>
      </c>
      <c r="G10" s="382">
        <v>6.9536423841059607</v>
      </c>
      <c r="H10" s="382">
        <v>6.9514348785871976</v>
      </c>
      <c r="I10" s="382">
        <v>6.965738288092</v>
      </c>
      <c r="J10" s="382">
        <v>6.9491425915921736</v>
      </c>
      <c r="K10" s="382">
        <v>6.9324538976096637</v>
      </c>
      <c r="L10" s="382">
        <v>0</v>
      </c>
      <c r="M10" s="382">
        <v>0</v>
      </c>
      <c r="N10" s="382">
        <v>0</v>
      </c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</row>
    <row r="11" spans="1:27" ht="15.95" customHeight="1" x14ac:dyDescent="0.15">
      <c r="A11" s="70" t="s">
        <v>94</v>
      </c>
      <c r="B11" s="960">
        <v>6.9625347825815807</v>
      </c>
      <c r="C11" s="382">
        <v>6.9823399558498886</v>
      </c>
      <c r="D11" s="382">
        <v>7.0022075055187649</v>
      </c>
      <c r="E11" s="382">
        <v>6.9580573951434879</v>
      </c>
      <c r="F11" s="382">
        <v>6.9757174392935974</v>
      </c>
      <c r="G11" s="382">
        <v>6.9536423841059607</v>
      </c>
      <c r="H11" s="382">
        <v>6.9514348785871976</v>
      </c>
      <c r="I11" s="382">
        <v>6.9757174392935992</v>
      </c>
      <c r="J11" s="382">
        <v>6.9602649006622528</v>
      </c>
      <c r="K11" s="382">
        <v>6.9381898454746134</v>
      </c>
      <c r="L11" s="382">
        <v>0</v>
      </c>
      <c r="M11" s="382">
        <v>0</v>
      </c>
      <c r="N11" s="382">
        <v>0</v>
      </c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</row>
    <row r="12" spans="1:27" ht="15.95" customHeight="1" x14ac:dyDescent="0.15">
      <c r="A12" s="70" t="s">
        <v>95</v>
      </c>
      <c r="B12" s="960">
        <v>6.9289367333778635</v>
      </c>
      <c r="C12" s="382">
        <v>0</v>
      </c>
      <c r="D12" s="382">
        <v>0</v>
      </c>
      <c r="E12" s="382">
        <v>0</v>
      </c>
      <c r="F12" s="382">
        <v>0</v>
      </c>
      <c r="G12" s="382">
        <v>0</v>
      </c>
      <c r="H12" s="382">
        <v>0</v>
      </c>
      <c r="I12" s="382">
        <v>6.9359823399558485</v>
      </c>
      <c r="J12" s="382">
        <v>6.9337748344370862</v>
      </c>
      <c r="K12" s="382">
        <v>6.9094922737306836</v>
      </c>
      <c r="L12" s="382">
        <v>0</v>
      </c>
      <c r="M12" s="382">
        <v>0</v>
      </c>
      <c r="N12" s="382">
        <v>0</v>
      </c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</row>
    <row r="13" spans="1:27" ht="15.95" customHeight="1" x14ac:dyDescent="0.15">
      <c r="A13" s="70" t="s">
        <v>124</v>
      </c>
      <c r="B13" s="960">
        <v>0</v>
      </c>
      <c r="C13" s="382">
        <v>0</v>
      </c>
      <c r="D13" s="382">
        <v>0</v>
      </c>
      <c r="E13" s="382">
        <v>0</v>
      </c>
      <c r="F13" s="382">
        <v>0</v>
      </c>
      <c r="G13" s="382">
        <v>0</v>
      </c>
      <c r="H13" s="382">
        <v>0</v>
      </c>
      <c r="I13" s="382">
        <v>0</v>
      </c>
      <c r="J13" s="382">
        <v>0</v>
      </c>
      <c r="K13" s="382">
        <v>0</v>
      </c>
      <c r="L13" s="382">
        <v>0</v>
      </c>
      <c r="M13" s="382">
        <v>0</v>
      </c>
      <c r="N13" s="382">
        <v>0</v>
      </c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</row>
    <row r="14" spans="1:27" ht="15.95" customHeight="1" x14ac:dyDescent="0.15">
      <c r="A14" s="70" t="s">
        <v>27</v>
      </c>
      <c r="B14" s="960">
        <v>6.9701295745170428</v>
      </c>
      <c r="C14" s="382">
        <v>0</v>
      </c>
      <c r="D14" s="382">
        <v>0</v>
      </c>
      <c r="E14" s="382">
        <v>0</v>
      </c>
      <c r="F14" s="382">
        <v>6.9536423841059589</v>
      </c>
      <c r="G14" s="382">
        <v>6.9757174392935983</v>
      </c>
      <c r="H14" s="382">
        <v>6.9801324503311255</v>
      </c>
      <c r="I14" s="382">
        <v>6.9624724061810142</v>
      </c>
      <c r="J14" s="382">
        <v>6.9183222958057389</v>
      </c>
      <c r="K14" s="382">
        <v>0</v>
      </c>
      <c r="L14" s="382">
        <v>0</v>
      </c>
      <c r="M14" s="382">
        <v>0</v>
      </c>
      <c r="N14" s="382">
        <v>0</v>
      </c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</row>
    <row r="15" spans="1:27" ht="15.95" customHeight="1" x14ac:dyDescent="0.15">
      <c r="A15" s="70" t="s">
        <v>28</v>
      </c>
      <c r="B15" s="960">
        <v>7.0706860444623691</v>
      </c>
      <c r="C15" s="382">
        <v>7.0640176600441498</v>
      </c>
      <c r="D15" s="382">
        <v>7.0883002207505523</v>
      </c>
      <c r="E15" s="382">
        <v>7.0662251655629138</v>
      </c>
      <c r="F15" s="382">
        <v>0</v>
      </c>
      <c r="G15" s="382">
        <v>0</v>
      </c>
      <c r="H15" s="382">
        <v>0</v>
      </c>
      <c r="I15" s="382">
        <v>0</v>
      </c>
      <c r="J15" s="382">
        <v>0</v>
      </c>
      <c r="K15" s="382">
        <v>0</v>
      </c>
      <c r="L15" s="382">
        <v>0</v>
      </c>
      <c r="M15" s="382">
        <v>0</v>
      </c>
      <c r="N15" s="382">
        <v>0</v>
      </c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</row>
    <row r="16" spans="1:27" ht="15.95" customHeight="1" x14ac:dyDescent="0.15">
      <c r="A16" s="70" t="s">
        <v>29</v>
      </c>
      <c r="B16" s="960">
        <v>7.5489753723359732</v>
      </c>
      <c r="C16" s="382">
        <v>0</v>
      </c>
      <c r="D16" s="382">
        <v>0</v>
      </c>
      <c r="E16" s="382">
        <v>7.5055187637969096</v>
      </c>
      <c r="F16" s="382">
        <v>7.5298013245033113</v>
      </c>
      <c r="G16" s="382">
        <v>7.5496688741721849</v>
      </c>
      <c r="H16" s="382">
        <v>7.554083885209713</v>
      </c>
      <c r="I16" s="382">
        <v>7.5496688741721849</v>
      </c>
      <c r="J16" s="382">
        <v>7.5717439293598243</v>
      </c>
      <c r="K16" s="382">
        <v>0</v>
      </c>
      <c r="L16" s="382">
        <v>0</v>
      </c>
      <c r="M16" s="382">
        <v>0</v>
      </c>
      <c r="N16" s="382">
        <v>0</v>
      </c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</row>
    <row r="17" spans="1:27" ht="15.95" customHeight="1" x14ac:dyDescent="0.15">
      <c r="A17" s="70" t="s">
        <v>30</v>
      </c>
      <c r="B17" s="960">
        <v>0</v>
      </c>
      <c r="C17" s="382">
        <v>0</v>
      </c>
      <c r="D17" s="382">
        <v>0</v>
      </c>
      <c r="E17" s="382">
        <v>0</v>
      </c>
      <c r="F17" s="382">
        <v>0</v>
      </c>
      <c r="G17" s="382">
        <v>0</v>
      </c>
      <c r="H17" s="382">
        <v>0</v>
      </c>
      <c r="I17" s="382">
        <v>0</v>
      </c>
      <c r="J17" s="382">
        <v>0</v>
      </c>
      <c r="K17" s="382">
        <v>0</v>
      </c>
      <c r="L17" s="382">
        <v>0</v>
      </c>
      <c r="M17" s="382">
        <v>0</v>
      </c>
      <c r="N17" s="382">
        <v>0</v>
      </c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</row>
    <row r="18" spans="1:27" ht="15.95" customHeight="1" x14ac:dyDescent="0.15">
      <c r="A18" s="70" t="s">
        <v>31</v>
      </c>
      <c r="B18" s="960">
        <v>7.0717900897623869</v>
      </c>
      <c r="C18" s="382">
        <v>7.1147902869757171</v>
      </c>
      <c r="D18" s="382">
        <v>7.1346578366445925</v>
      </c>
      <c r="E18" s="382">
        <v>7.1081677704194259</v>
      </c>
      <c r="F18" s="382">
        <v>7.0860927152317883</v>
      </c>
      <c r="G18" s="382">
        <v>7.0640176600441507</v>
      </c>
      <c r="H18" s="382">
        <v>7.0529801324503305</v>
      </c>
      <c r="I18" s="382">
        <v>7.0860927152317883</v>
      </c>
      <c r="J18" s="382">
        <v>7.0905077262693155</v>
      </c>
      <c r="K18" s="382">
        <v>7.072847682119205</v>
      </c>
      <c r="L18" s="382">
        <v>7.0640176600441507</v>
      </c>
      <c r="M18" s="382">
        <v>7.0419426048565121</v>
      </c>
      <c r="N18" s="382">
        <v>7.0684326710816761</v>
      </c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</row>
    <row r="19" spans="1:27" ht="15.95" customHeight="1" x14ac:dyDescent="0.15">
      <c r="A19" s="70" t="s">
        <v>32</v>
      </c>
      <c r="B19" s="960">
        <v>7.0918615450799383</v>
      </c>
      <c r="C19" s="382">
        <v>7.0640176600441507</v>
      </c>
      <c r="D19" s="382">
        <v>7.1081677704194268</v>
      </c>
      <c r="E19" s="382">
        <v>7.1302428256070636</v>
      </c>
      <c r="F19" s="382">
        <v>0</v>
      </c>
      <c r="G19" s="382">
        <v>0</v>
      </c>
      <c r="H19" s="382">
        <v>0</v>
      </c>
      <c r="I19" s="382">
        <v>0</v>
      </c>
      <c r="J19" s="382">
        <v>0</v>
      </c>
      <c r="K19" s="382">
        <v>0</v>
      </c>
      <c r="L19" s="382">
        <v>0</v>
      </c>
      <c r="M19" s="382">
        <v>0</v>
      </c>
      <c r="N19" s="382">
        <v>0</v>
      </c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</row>
    <row r="20" spans="1:27" ht="15.95" customHeight="1" x14ac:dyDescent="0.15">
      <c r="A20" s="102" t="s">
        <v>33</v>
      </c>
      <c r="B20" s="960">
        <v>7.1762111516390119</v>
      </c>
      <c r="C20" s="382">
        <v>7.152317880794703</v>
      </c>
      <c r="D20" s="382">
        <v>7.1766004415011038</v>
      </c>
      <c r="E20" s="382">
        <v>7.1788079470198678</v>
      </c>
      <c r="F20" s="382">
        <v>7.1788079470198669</v>
      </c>
      <c r="G20" s="382">
        <v>0</v>
      </c>
      <c r="H20" s="382">
        <v>0</v>
      </c>
      <c r="I20" s="382">
        <v>0</v>
      </c>
      <c r="J20" s="382">
        <v>0</v>
      </c>
      <c r="K20" s="382">
        <v>0</v>
      </c>
      <c r="L20" s="382">
        <v>0</v>
      </c>
      <c r="M20" s="382">
        <v>0</v>
      </c>
      <c r="N20" s="382">
        <v>0</v>
      </c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</row>
    <row r="21" spans="1:27" ht="15.95" customHeight="1" x14ac:dyDescent="0.15">
      <c r="A21" s="70" t="s">
        <v>34</v>
      </c>
      <c r="B21" s="960">
        <v>7.0905956209730325</v>
      </c>
      <c r="C21" s="382">
        <v>0</v>
      </c>
      <c r="D21" s="382">
        <v>7.0949227373068444</v>
      </c>
      <c r="E21" s="382">
        <v>7.064017660044148</v>
      </c>
      <c r="F21" s="382">
        <v>7.0596026490066226</v>
      </c>
      <c r="G21" s="382">
        <v>0</v>
      </c>
      <c r="H21" s="382">
        <v>0</v>
      </c>
      <c r="I21" s="382">
        <v>0</v>
      </c>
      <c r="J21" s="382">
        <v>0</v>
      </c>
      <c r="K21" s="382">
        <v>0</v>
      </c>
      <c r="L21" s="382">
        <v>0</v>
      </c>
      <c r="M21" s="382">
        <v>0</v>
      </c>
      <c r="N21" s="382">
        <v>0</v>
      </c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</row>
    <row r="22" spans="1:27" ht="15.95" customHeight="1" x14ac:dyDescent="0.15">
      <c r="A22" s="70" t="s">
        <v>35</v>
      </c>
      <c r="B22" s="960">
        <v>5.4341363690985078</v>
      </c>
      <c r="C22" s="382">
        <v>7.443708609271523</v>
      </c>
      <c r="D22" s="382">
        <v>7.4635761589403966</v>
      </c>
      <c r="E22" s="382">
        <v>0</v>
      </c>
      <c r="F22" s="382">
        <v>0</v>
      </c>
      <c r="G22" s="382">
        <v>0</v>
      </c>
      <c r="H22" s="382">
        <v>0</v>
      </c>
      <c r="I22" s="382">
        <v>0</v>
      </c>
      <c r="J22" s="382">
        <v>0</v>
      </c>
      <c r="K22" s="382">
        <v>0</v>
      </c>
      <c r="L22" s="382">
        <v>0</v>
      </c>
      <c r="M22" s="382">
        <v>0</v>
      </c>
      <c r="N22" s="382">
        <v>7.5099337748344359</v>
      </c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</row>
    <row r="23" spans="1:27" ht="15.95" customHeight="1" x14ac:dyDescent="0.15">
      <c r="A23" s="102" t="s">
        <v>128</v>
      </c>
      <c r="B23" s="960">
        <v>7.418706093950739</v>
      </c>
      <c r="C23" s="382">
        <v>0</v>
      </c>
      <c r="D23" s="382">
        <v>0</v>
      </c>
      <c r="E23" s="382">
        <v>0</v>
      </c>
      <c r="F23" s="382">
        <v>0</v>
      </c>
      <c r="G23" s="382">
        <v>0</v>
      </c>
      <c r="H23" s="382">
        <v>0</v>
      </c>
      <c r="I23" s="382">
        <v>0</v>
      </c>
      <c r="J23" s="382">
        <v>0</v>
      </c>
      <c r="K23" s="382">
        <v>7.483443708609272</v>
      </c>
      <c r="L23" s="382">
        <v>7.4900662251655614</v>
      </c>
      <c r="M23" s="382">
        <v>7.2847682119205306</v>
      </c>
      <c r="N23" s="382">
        <v>7.3289183222958059</v>
      </c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</row>
    <row r="24" spans="1:27" ht="15.95" customHeight="1" x14ac:dyDescent="0.15">
      <c r="A24" s="70" t="s">
        <v>37</v>
      </c>
      <c r="B24" s="960">
        <v>0</v>
      </c>
      <c r="C24" s="382">
        <v>0</v>
      </c>
      <c r="D24" s="382">
        <v>0</v>
      </c>
      <c r="E24" s="382">
        <v>0</v>
      </c>
      <c r="F24" s="382">
        <v>0</v>
      </c>
      <c r="G24" s="382">
        <v>0</v>
      </c>
      <c r="H24" s="382">
        <v>0</v>
      </c>
      <c r="I24" s="382">
        <v>0</v>
      </c>
      <c r="J24" s="382">
        <v>0</v>
      </c>
      <c r="K24" s="382">
        <v>0</v>
      </c>
      <c r="L24" s="382">
        <v>0</v>
      </c>
      <c r="M24" s="382">
        <v>0</v>
      </c>
      <c r="N24" s="382">
        <v>0</v>
      </c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</row>
    <row r="25" spans="1:27" ht="15.95" customHeight="1" x14ac:dyDescent="0.15">
      <c r="A25" s="70" t="s">
        <v>38</v>
      </c>
      <c r="B25" s="960">
        <v>6.2427637938605889</v>
      </c>
      <c r="C25" s="382">
        <v>6.2759381898454745</v>
      </c>
      <c r="D25" s="382">
        <v>6.295805739514349</v>
      </c>
      <c r="E25" s="386">
        <v>6.2538631346578368</v>
      </c>
      <c r="F25" s="382">
        <v>6.2317880794701983</v>
      </c>
      <c r="G25" s="382">
        <v>6.2472406181015439</v>
      </c>
      <c r="H25" s="382">
        <v>6.2538631346578368</v>
      </c>
      <c r="I25" s="382">
        <v>6.2295805739514352</v>
      </c>
      <c r="J25" s="382">
        <v>0</v>
      </c>
      <c r="K25" s="382">
        <v>6.2119205298013247</v>
      </c>
      <c r="L25" s="382">
        <v>6.2251655629139071</v>
      </c>
      <c r="M25" s="382">
        <v>0</v>
      </c>
      <c r="N25" s="382">
        <v>6.2913907284768209</v>
      </c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</row>
    <row r="26" spans="1:27" ht="15.95" customHeight="1" x14ac:dyDescent="0.15">
      <c r="A26" s="70" t="s">
        <v>39</v>
      </c>
      <c r="B26" s="960">
        <v>6.2524303471299714</v>
      </c>
      <c r="C26" s="382">
        <v>6.260155195132298</v>
      </c>
      <c r="D26" s="382">
        <v>6.2661573906499966</v>
      </c>
      <c r="E26" s="382">
        <v>6.2376102299031526</v>
      </c>
      <c r="F26" s="382">
        <v>6.2295805739514343</v>
      </c>
      <c r="G26" s="382">
        <v>6.2472406181015447</v>
      </c>
      <c r="H26" s="382">
        <v>0</v>
      </c>
      <c r="I26" s="382">
        <v>0</v>
      </c>
      <c r="J26" s="382">
        <v>0</v>
      </c>
      <c r="K26" s="382">
        <v>0</v>
      </c>
      <c r="L26" s="382">
        <v>0</v>
      </c>
      <c r="M26" s="382">
        <v>6.2317880794701992</v>
      </c>
      <c r="N26" s="382">
        <v>6.2538631346578359</v>
      </c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</row>
    <row r="27" spans="1:27" ht="15.95" customHeight="1" x14ac:dyDescent="0.15">
      <c r="A27" s="70" t="s">
        <v>97</v>
      </c>
      <c r="B27" s="960">
        <v>6.2540190780865395</v>
      </c>
      <c r="C27" s="382">
        <v>6.2560706401766009</v>
      </c>
      <c r="D27" s="382">
        <v>6.2693156732891833</v>
      </c>
      <c r="E27" s="382">
        <v>6.2472406181015456</v>
      </c>
      <c r="F27" s="382">
        <v>6.2295805739514343</v>
      </c>
      <c r="G27" s="382">
        <v>6.2472406181015447</v>
      </c>
      <c r="H27" s="382">
        <v>0</v>
      </c>
      <c r="I27" s="382">
        <v>0</v>
      </c>
      <c r="J27" s="382">
        <v>0</v>
      </c>
      <c r="K27" s="382">
        <v>0</v>
      </c>
      <c r="L27" s="382">
        <v>0</v>
      </c>
      <c r="M27" s="382">
        <v>6.2317880794701992</v>
      </c>
      <c r="N27" s="382">
        <v>6.2538631346578359</v>
      </c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</row>
    <row r="28" spans="1:27" ht="15.95" customHeight="1" x14ac:dyDescent="0.15">
      <c r="A28" s="70" t="s">
        <v>98</v>
      </c>
      <c r="B28" s="960">
        <v>6.2447419551349439</v>
      </c>
      <c r="C28" s="382">
        <v>6.2737306843267104</v>
      </c>
      <c r="D28" s="382">
        <v>6.2538631346578368</v>
      </c>
      <c r="E28" s="382">
        <v>6.2097130242825616</v>
      </c>
      <c r="F28" s="382">
        <v>0</v>
      </c>
      <c r="G28" s="382">
        <v>0</v>
      </c>
      <c r="H28" s="382">
        <v>0</v>
      </c>
      <c r="I28" s="382">
        <v>0</v>
      </c>
      <c r="J28" s="382">
        <v>0</v>
      </c>
      <c r="K28" s="382">
        <v>0</v>
      </c>
      <c r="L28" s="382">
        <v>0</v>
      </c>
      <c r="M28" s="382">
        <v>0</v>
      </c>
      <c r="N28" s="382">
        <v>0</v>
      </c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</row>
    <row r="29" spans="1:27" ht="15.95" customHeight="1" x14ac:dyDescent="0.15">
      <c r="A29" s="70" t="s">
        <v>42</v>
      </c>
      <c r="B29" s="960">
        <v>6.9863485911027707</v>
      </c>
      <c r="C29" s="382">
        <v>6.9359823399558493</v>
      </c>
      <c r="D29" s="382">
        <v>6.9624724061810159</v>
      </c>
      <c r="E29" s="382">
        <v>6.9757174392935974</v>
      </c>
      <c r="F29" s="382">
        <v>0</v>
      </c>
      <c r="G29" s="382">
        <v>0</v>
      </c>
      <c r="H29" s="382">
        <v>0</v>
      </c>
      <c r="I29" s="382">
        <v>0</v>
      </c>
      <c r="J29" s="382">
        <v>0</v>
      </c>
      <c r="K29" s="382">
        <v>0</v>
      </c>
      <c r="L29" s="382">
        <v>0</v>
      </c>
      <c r="M29" s="382">
        <v>7.0198675496688745</v>
      </c>
      <c r="N29" s="382">
        <v>7.0640176600441507</v>
      </c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</row>
    <row r="30" spans="1:27" ht="15.95" customHeight="1" x14ac:dyDescent="0.15">
      <c r="A30" s="70" t="s">
        <v>43</v>
      </c>
      <c r="B30" s="960">
        <v>6.5791595027145826</v>
      </c>
      <c r="C30" s="382">
        <v>0</v>
      </c>
      <c r="D30" s="382">
        <v>6.5836644591611471</v>
      </c>
      <c r="E30" s="382">
        <v>6.5607064017660042</v>
      </c>
      <c r="F30" s="382">
        <v>0</v>
      </c>
      <c r="G30" s="382">
        <v>0</v>
      </c>
      <c r="H30" s="382">
        <v>0</v>
      </c>
      <c r="I30" s="382">
        <v>0</v>
      </c>
      <c r="J30" s="382">
        <v>0</v>
      </c>
      <c r="K30" s="382">
        <v>0</v>
      </c>
      <c r="L30" s="382">
        <v>0</v>
      </c>
      <c r="M30" s="382">
        <v>6.587196467991169</v>
      </c>
      <c r="N30" s="382">
        <v>6.6445916114790293</v>
      </c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</row>
    <row r="31" spans="1:27" ht="15.95" customHeight="1" x14ac:dyDescent="0.15">
      <c r="A31" s="70" t="s">
        <v>44</v>
      </c>
      <c r="B31" s="960">
        <v>0</v>
      </c>
      <c r="C31" s="382">
        <v>0</v>
      </c>
      <c r="D31" s="382">
        <v>0</v>
      </c>
      <c r="E31" s="382">
        <v>0</v>
      </c>
      <c r="F31" s="382">
        <v>0</v>
      </c>
      <c r="G31" s="382">
        <v>0</v>
      </c>
      <c r="H31" s="382">
        <v>0</v>
      </c>
      <c r="I31" s="382">
        <v>0</v>
      </c>
      <c r="J31" s="382">
        <v>0</v>
      </c>
      <c r="K31" s="382">
        <v>0</v>
      </c>
      <c r="L31" s="382">
        <v>0</v>
      </c>
      <c r="M31" s="382">
        <v>0</v>
      </c>
      <c r="N31" s="382">
        <v>0</v>
      </c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</row>
    <row r="32" spans="1:27" ht="15.95" customHeight="1" x14ac:dyDescent="0.15">
      <c r="A32" s="70" t="s">
        <v>45</v>
      </c>
      <c r="B32" s="960">
        <v>0</v>
      </c>
      <c r="C32" s="382">
        <v>0</v>
      </c>
      <c r="D32" s="382">
        <v>0</v>
      </c>
      <c r="E32" s="382">
        <v>0</v>
      </c>
      <c r="F32" s="382">
        <v>0</v>
      </c>
      <c r="G32" s="382">
        <v>0</v>
      </c>
      <c r="H32" s="382">
        <v>0</v>
      </c>
      <c r="I32" s="382">
        <v>0</v>
      </c>
      <c r="J32" s="382">
        <v>0</v>
      </c>
      <c r="K32" s="382">
        <v>0</v>
      </c>
      <c r="L32" s="382">
        <v>0</v>
      </c>
      <c r="M32" s="382">
        <v>0</v>
      </c>
      <c r="N32" s="382">
        <v>0</v>
      </c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</row>
    <row r="33" spans="1:27" ht="15.95" customHeight="1" x14ac:dyDescent="0.15">
      <c r="A33" s="70" t="s">
        <v>46</v>
      </c>
      <c r="B33" s="960">
        <v>0</v>
      </c>
      <c r="C33" s="382">
        <v>0</v>
      </c>
      <c r="D33" s="382">
        <v>0</v>
      </c>
      <c r="E33" s="382">
        <v>0</v>
      </c>
      <c r="F33" s="382">
        <v>0</v>
      </c>
      <c r="G33" s="382">
        <v>0</v>
      </c>
      <c r="H33" s="382">
        <v>0</v>
      </c>
      <c r="I33" s="382">
        <v>0</v>
      </c>
      <c r="J33" s="382">
        <v>0</v>
      </c>
      <c r="K33" s="382">
        <v>0</v>
      </c>
      <c r="L33" s="382">
        <v>0</v>
      </c>
      <c r="M33" s="382">
        <v>0</v>
      </c>
      <c r="N33" s="382">
        <v>0</v>
      </c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</row>
    <row r="34" spans="1:27" ht="15.95" customHeight="1" thickBot="1" x14ac:dyDescent="0.2">
      <c r="A34" s="118" t="s">
        <v>47</v>
      </c>
      <c r="B34" s="961">
        <v>0</v>
      </c>
      <c r="C34" s="383">
        <v>0</v>
      </c>
      <c r="D34" s="383">
        <v>0</v>
      </c>
      <c r="E34" s="383">
        <v>0</v>
      </c>
      <c r="F34" s="383">
        <v>0</v>
      </c>
      <c r="G34" s="383">
        <v>0</v>
      </c>
      <c r="H34" s="383">
        <v>0</v>
      </c>
      <c r="I34" s="383">
        <v>0</v>
      </c>
      <c r="J34" s="383">
        <v>0</v>
      </c>
      <c r="K34" s="383">
        <v>0</v>
      </c>
      <c r="L34" s="383">
        <v>0</v>
      </c>
      <c r="M34" s="383">
        <v>0</v>
      </c>
      <c r="N34" s="383">
        <v>0</v>
      </c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</row>
    <row r="35" spans="1:27" ht="9" customHeight="1" x14ac:dyDescent="0.15">
      <c r="A35" s="468" t="s">
        <v>350</v>
      </c>
      <c r="B35" s="539"/>
      <c r="C35" s="540"/>
      <c r="D35" s="540"/>
      <c r="E35" s="387"/>
      <c r="F35" s="387"/>
      <c r="G35" s="387"/>
      <c r="H35" s="387"/>
      <c r="I35" s="387"/>
      <c r="J35" s="387"/>
      <c r="K35" s="387"/>
      <c r="L35" s="387"/>
      <c r="M35" s="387"/>
      <c r="N35" s="387"/>
    </row>
    <row r="36" spans="1:27" ht="9" customHeight="1" x14ac:dyDescent="0.15">
      <c r="A36" s="468" t="s">
        <v>321</v>
      </c>
      <c r="B36" s="540"/>
      <c r="C36" s="540"/>
      <c r="D36" s="540"/>
      <c r="E36" s="387"/>
      <c r="F36" s="387"/>
      <c r="G36" s="387"/>
      <c r="H36" s="387"/>
      <c r="I36" s="387"/>
      <c r="J36" s="387"/>
      <c r="K36" s="387"/>
      <c r="L36" s="387"/>
      <c r="M36" s="387"/>
      <c r="N36" s="387"/>
    </row>
    <row r="37" spans="1:27" ht="9" customHeight="1" x14ac:dyDescent="0.15">
      <c r="A37" s="470" t="s">
        <v>320</v>
      </c>
      <c r="B37" s="483"/>
      <c r="C37" s="483"/>
      <c r="D37" s="483"/>
      <c r="E37" s="179"/>
      <c r="F37" s="179"/>
      <c r="G37" s="179"/>
      <c r="H37" s="179"/>
      <c r="I37" s="179"/>
      <c r="J37" s="179"/>
      <c r="K37" s="179"/>
      <c r="L37" s="179"/>
      <c r="M37" s="179"/>
      <c r="N37" s="179"/>
    </row>
    <row r="38" spans="1:27" ht="13.35" customHeight="1" x14ac:dyDescent="0.15">
      <c r="A38" s="541"/>
      <c r="B38" s="483"/>
      <c r="C38" s="483"/>
      <c r="D38" s="483"/>
    </row>
    <row r="39" spans="1:27" ht="13.35" customHeight="1" x14ac:dyDescent="0.15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Hoja114">
    <tabColor theme="9" tint="0.59999389629810485"/>
  </sheetPr>
  <dimension ref="A1"/>
  <sheetViews>
    <sheetView showGridLines="0" topLeftCell="G1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1.25" style="17" customWidth="1"/>
    <col min="2" max="9" width="8" style="17" customWidth="1"/>
    <col min="10" max="16384" width="7" style="17"/>
  </cols>
  <sheetData/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Hoja115">
    <tabColor theme="9" tint="0.59999389629810485"/>
  </sheetPr>
  <dimension ref="A2:AC61"/>
  <sheetViews>
    <sheetView showGridLines="0" topLeftCell="A7" zoomScaleNormal="100" workbookViewId="0">
      <selection activeCell="T23" sqref="T23"/>
    </sheetView>
  </sheetViews>
  <sheetFormatPr baseColWidth="10" defaultColWidth="7" defaultRowHeight="13.35" customHeight="1" x14ac:dyDescent="0.15"/>
  <cols>
    <col min="1" max="1" width="1" style="70" customWidth="1"/>
    <col min="2" max="2" width="17.25" style="70" customWidth="1"/>
    <col min="3" max="3" width="10.375" style="70" customWidth="1"/>
    <col min="4" max="4" width="8.375" style="70" hidden="1" customWidth="1"/>
    <col min="5" max="17" width="8" style="70" customWidth="1"/>
    <col min="18" max="16384" width="7" style="70"/>
  </cols>
  <sheetData>
    <row r="2" spans="1:19" ht="13.35" customHeight="1" x14ac:dyDescent="0.25">
      <c r="A2" s="195" t="s">
        <v>501</v>
      </c>
      <c r="B2" s="392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</row>
    <row r="3" spans="1:19" ht="6" customHeight="1" thickBot="1" x14ac:dyDescent="0.2">
      <c r="A3" s="1065"/>
      <c r="B3" s="1065"/>
      <c r="C3" s="1065"/>
      <c r="D3" s="1065"/>
      <c r="E3" s="1065"/>
      <c r="F3" s="1065"/>
      <c r="G3" s="1065"/>
      <c r="H3" s="1065"/>
      <c r="I3" s="1065"/>
      <c r="J3" s="1065"/>
      <c r="K3" s="1065"/>
      <c r="L3" s="1065"/>
      <c r="M3" s="1065"/>
      <c r="N3" s="1065"/>
      <c r="O3" s="1065"/>
      <c r="P3" s="1065"/>
      <c r="Q3" s="1065"/>
    </row>
    <row r="4" spans="1:19" ht="24" customHeight="1" x14ac:dyDescent="0.15">
      <c r="A4" s="1066" t="s">
        <v>51</v>
      </c>
      <c r="B4" s="1066"/>
      <c r="C4" s="809" t="s">
        <v>280</v>
      </c>
      <c r="D4" s="767">
        <v>2010</v>
      </c>
      <c r="E4" s="767">
        <v>2011</v>
      </c>
      <c r="F4" s="767">
        <v>2012</v>
      </c>
      <c r="G4" s="767">
        <v>2013</v>
      </c>
      <c r="H4" s="767">
        <v>2014</v>
      </c>
      <c r="I4" s="767">
        <v>2015</v>
      </c>
      <c r="J4" s="767">
        <v>2016</v>
      </c>
      <c r="K4" s="767">
        <v>2017</v>
      </c>
      <c r="L4" s="767">
        <v>2018</v>
      </c>
      <c r="M4" s="767">
        <v>2019</v>
      </c>
      <c r="N4" s="767">
        <v>2020</v>
      </c>
      <c r="O4" s="767">
        <v>2021</v>
      </c>
      <c r="P4" s="767">
        <v>2022</v>
      </c>
      <c r="Q4" s="767" t="s">
        <v>424</v>
      </c>
      <c r="R4" s="391"/>
    </row>
    <row r="5" spans="1:19" ht="6" customHeight="1" x14ac:dyDescent="0.15">
      <c r="C5" s="73"/>
      <c r="J5" s="73"/>
      <c r="K5" s="73"/>
      <c r="L5" s="73"/>
      <c r="M5" s="73"/>
      <c r="N5" s="73"/>
      <c r="O5" s="73"/>
      <c r="P5" s="73"/>
      <c r="Q5" s="73"/>
    </row>
    <row r="6" spans="1:19" ht="12.95" customHeight="1" x14ac:dyDescent="0.25">
      <c r="A6" s="568" t="s">
        <v>342</v>
      </c>
      <c r="B6" s="569"/>
      <c r="C6" s="37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</row>
    <row r="7" spans="1:19" ht="12.95" customHeight="1" x14ac:dyDescent="0.25">
      <c r="A7" s="570"/>
      <c r="B7" s="569" t="s">
        <v>129</v>
      </c>
      <c r="C7" s="379" t="s">
        <v>130</v>
      </c>
      <c r="D7" s="571">
        <v>509638.7</v>
      </c>
      <c r="E7" s="571">
        <v>535763.30000000005</v>
      </c>
      <c r="F7" s="571">
        <v>573449.5</v>
      </c>
      <c r="G7" s="571">
        <v>591941.6</v>
      </c>
      <c r="H7" s="571">
        <v>622701.30000000005</v>
      </c>
      <c r="I7" s="571">
        <v>671495.6</v>
      </c>
      <c r="J7" s="571">
        <v>686384.7</v>
      </c>
      <c r="K7" s="571">
        <v>705259.7</v>
      </c>
      <c r="L7" s="571">
        <v>765689.3</v>
      </c>
      <c r="M7" s="571">
        <v>794391.6</v>
      </c>
      <c r="N7" s="571">
        <v>728096.32499999995</v>
      </c>
      <c r="O7" s="571">
        <v>772876.34400000004</v>
      </c>
      <c r="P7" s="571">
        <v>793502.70499999996</v>
      </c>
      <c r="Q7" s="571">
        <v>781439.07799999998</v>
      </c>
      <c r="R7" s="103"/>
      <c r="S7" s="103"/>
    </row>
    <row r="8" spans="1:19" ht="12.95" customHeight="1" x14ac:dyDescent="0.25">
      <c r="A8" s="570"/>
      <c r="B8" s="572" t="s">
        <v>131</v>
      </c>
      <c r="C8" s="379" t="s">
        <v>130</v>
      </c>
      <c r="D8" s="571">
        <v>17802.2</v>
      </c>
      <c r="E8" s="571">
        <v>16970.5</v>
      </c>
      <c r="F8" s="571">
        <v>19624.7</v>
      </c>
      <c r="G8" s="571">
        <v>19794</v>
      </c>
      <c r="H8" s="571">
        <v>21107.9</v>
      </c>
      <c r="I8" s="571">
        <v>22094.5</v>
      </c>
      <c r="J8" s="571">
        <v>22977.200000000001</v>
      </c>
      <c r="K8" s="571">
        <v>24632.7</v>
      </c>
      <c r="L8" s="571">
        <v>28089.3</v>
      </c>
      <c r="M8" s="571">
        <v>26179.3</v>
      </c>
      <c r="N8" s="571">
        <v>28790.07</v>
      </c>
      <c r="O8" s="571">
        <v>29636.13</v>
      </c>
      <c r="P8" s="571">
        <v>25469.4</v>
      </c>
      <c r="Q8" s="571">
        <v>24806.679</v>
      </c>
    </row>
    <row r="9" spans="1:19" ht="12.95" customHeight="1" x14ac:dyDescent="0.25">
      <c r="A9" s="570"/>
      <c r="B9" s="572"/>
      <c r="C9" s="379"/>
      <c r="D9" s="573"/>
      <c r="E9" s="571"/>
      <c r="F9" s="571"/>
      <c r="G9" s="571"/>
      <c r="H9" s="571"/>
      <c r="I9" s="571"/>
      <c r="J9" s="571"/>
      <c r="K9" s="571"/>
      <c r="L9" s="571"/>
      <c r="M9" s="571"/>
      <c r="N9" s="571"/>
      <c r="O9" s="571"/>
      <c r="P9" s="571"/>
      <c r="Q9" s="571"/>
    </row>
    <row r="10" spans="1:19" ht="12.95" customHeight="1" x14ac:dyDescent="0.25">
      <c r="A10" s="568" t="s">
        <v>300</v>
      </c>
      <c r="B10" s="569"/>
      <c r="C10" s="379"/>
      <c r="D10" s="574"/>
      <c r="E10" s="575"/>
      <c r="F10" s="575"/>
      <c r="G10" s="575"/>
      <c r="H10" s="574"/>
      <c r="I10" s="574"/>
      <c r="J10" s="574"/>
      <c r="K10" s="574"/>
      <c r="L10" s="574"/>
      <c r="M10" s="574"/>
      <c r="N10" s="574"/>
      <c r="O10" s="574"/>
      <c r="P10" s="574"/>
      <c r="Q10" s="574"/>
    </row>
    <row r="11" spans="1:19" ht="12.95" customHeight="1" x14ac:dyDescent="0.25">
      <c r="A11" s="570"/>
      <c r="B11" s="572" t="s">
        <v>198</v>
      </c>
      <c r="C11" s="379" t="s">
        <v>208</v>
      </c>
      <c r="D11" s="416">
        <v>1019935</v>
      </c>
      <c r="E11" s="416">
        <v>1108345</v>
      </c>
      <c r="F11" s="416">
        <v>1211140</v>
      </c>
      <c r="G11" s="416">
        <v>1254348</v>
      </c>
      <c r="H11" s="416">
        <v>1317426</v>
      </c>
      <c r="I11" s="416">
        <v>1423586</v>
      </c>
      <c r="J11" s="416">
        <v>1513950</v>
      </c>
      <c r="K11" s="416">
        <v>1569280</v>
      </c>
      <c r="L11" s="416">
        <v>1687636</v>
      </c>
      <c r="M11" s="416">
        <v>1762856</v>
      </c>
      <c r="N11" s="416">
        <v>1723497.46</v>
      </c>
      <c r="O11" s="416">
        <v>1751607.81</v>
      </c>
      <c r="P11" s="416">
        <v>1801776.29</v>
      </c>
      <c r="Q11" s="416">
        <v>1781473</v>
      </c>
      <c r="S11" s="190"/>
    </row>
    <row r="12" spans="1:19" ht="12.95" customHeight="1" x14ac:dyDescent="0.25">
      <c r="A12" s="570"/>
      <c r="B12" s="572" t="s">
        <v>132</v>
      </c>
      <c r="C12" s="379" t="s">
        <v>208</v>
      </c>
      <c r="D12" s="576">
        <v>950902</v>
      </c>
      <c r="E12" s="576">
        <v>1035362</v>
      </c>
      <c r="F12" s="576">
        <v>1132510</v>
      </c>
      <c r="G12" s="576">
        <v>1175749</v>
      </c>
      <c r="H12" s="576">
        <v>1233202</v>
      </c>
      <c r="I12" s="576">
        <v>1329855</v>
      </c>
      <c r="J12" s="576">
        <v>1405474</v>
      </c>
      <c r="K12" s="576">
        <v>1464548</v>
      </c>
      <c r="L12" s="576">
        <v>1581767</v>
      </c>
      <c r="M12" s="576">
        <v>1651949</v>
      </c>
      <c r="N12" s="576">
        <v>1616385.6</v>
      </c>
      <c r="O12" s="576">
        <v>1639181.6</v>
      </c>
      <c r="P12" s="576">
        <v>1686820.1</v>
      </c>
      <c r="Q12" s="576">
        <v>1668964.9083320508</v>
      </c>
      <c r="S12" s="190"/>
    </row>
    <row r="13" spans="1:19" ht="12.95" customHeight="1" x14ac:dyDescent="0.25">
      <c r="A13" s="570"/>
      <c r="B13" s="577" t="s">
        <v>14</v>
      </c>
      <c r="C13" s="379" t="s">
        <v>208</v>
      </c>
      <c r="D13" s="576">
        <v>285102</v>
      </c>
      <c r="E13" s="576">
        <v>317654</v>
      </c>
      <c r="F13" s="576">
        <v>314024</v>
      </c>
      <c r="G13" s="416">
        <v>349791</v>
      </c>
      <c r="H13" s="416">
        <v>358630</v>
      </c>
      <c r="I13" s="416">
        <v>386255</v>
      </c>
      <c r="J13" s="416">
        <v>400980</v>
      </c>
      <c r="K13" s="416">
        <v>415336</v>
      </c>
      <c r="L13" s="416">
        <v>452234</v>
      </c>
      <c r="M13" s="416">
        <v>488484</v>
      </c>
      <c r="N13" s="416">
        <v>497525.4</v>
      </c>
      <c r="O13" s="416">
        <v>504112</v>
      </c>
      <c r="P13" s="416">
        <v>510961.6</v>
      </c>
      <c r="Q13" s="416">
        <v>503080.00300000003</v>
      </c>
      <c r="S13" s="190"/>
    </row>
    <row r="14" spans="1:19" ht="12.95" customHeight="1" x14ac:dyDescent="0.25">
      <c r="A14" s="570"/>
      <c r="B14" s="569"/>
      <c r="C14" s="379"/>
      <c r="D14" s="569"/>
      <c r="E14" s="569"/>
      <c r="F14" s="574"/>
      <c r="G14" s="574"/>
      <c r="H14" s="574"/>
      <c r="I14" s="574"/>
      <c r="J14" s="574"/>
      <c r="K14" s="574"/>
      <c r="L14" s="574"/>
      <c r="M14" s="574"/>
      <c r="N14" s="574"/>
      <c r="O14" s="574"/>
      <c r="P14" s="574"/>
      <c r="Q14" s="574"/>
    </row>
    <row r="15" spans="1:19" ht="12.95" customHeight="1" x14ac:dyDescent="0.25">
      <c r="A15" s="568" t="s">
        <v>301</v>
      </c>
      <c r="B15" s="569"/>
      <c r="C15" s="379" t="s">
        <v>130</v>
      </c>
      <c r="D15" s="571">
        <v>196808.8</v>
      </c>
      <c r="E15" s="571">
        <v>192834</v>
      </c>
      <c r="F15" s="571">
        <v>211177.5</v>
      </c>
      <c r="G15" s="571">
        <v>222099.5</v>
      </c>
      <c r="H15" s="571">
        <v>246732.9</v>
      </c>
      <c r="I15" s="571">
        <v>260297</v>
      </c>
      <c r="J15" s="571">
        <v>256532.1</v>
      </c>
      <c r="K15" s="571">
        <v>250137.9</v>
      </c>
      <c r="L15" s="571">
        <v>281178</v>
      </c>
      <c r="M15" s="571">
        <v>311304.2</v>
      </c>
      <c r="N15" s="571">
        <v>267264.34999999998</v>
      </c>
      <c r="O15" s="571">
        <v>275978.8</v>
      </c>
      <c r="P15" s="571">
        <v>273732.3</v>
      </c>
      <c r="Q15" s="571">
        <v>255716.90900000001</v>
      </c>
      <c r="R15" s="103"/>
      <c r="S15" s="103"/>
    </row>
    <row r="16" spans="1:19" ht="12.95" customHeight="1" x14ac:dyDescent="0.25">
      <c r="A16" s="570"/>
      <c r="B16" s="569" t="s">
        <v>133</v>
      </c>
      <c r="C16" s="379" t="s">
        <v>208</v>
      </c>
      <c r="D16" s="571">
        <v>518878</v>
      </c>
      <c r="E16" s="571">
        <v>515501.8</v>
      </c>
      <c r="F16" s="571">
        <v>572760.1</v>
      </c>
      <c r="G16" s="571">
        <v>609490</v>
      </c>
      <c r="H16" s="571">
        <v>680859.7</v>
      </c>
      <c r="I16" s="571">
        <v>710283.3</v>
      </c>
      <c r="J16" s="571">
        <v>698269.4</v>
      </c>
      <c r="K16" s="571">
        <v>700353.7</v>
      </c>
      <c r="L16" s="571">
        <v>764638.6</v>
      </c>
      <c r="M16" s="571">
        <v>862757.2</v>
      </c>
      <c r="N16" s="571">
        <v>733525.8</v>
      </c>
      <c r="O16" s="571">
        <v>739055.1</v>
      </c>
      <c r="P16" s="571">
        <v>742698</v>
      </c>
      <c r="Q16" s="571">
        <v>690038.83299999998</v>
      </c>
      <c r="S16" s="190"/>
    </row>
    <row r="17" spans="1:19" ht="12.95" customHeight="1" x14ac:dyDescent="0.25">
      <c r="A17" s="570"/>
      <c r="B17" s="569" t="s">
        <v>134</v>
      </c>
      <c r="C17" s="379" t="s">
        <v>375</v>
      </c>
      <c r="D17" s="578">
        <v>2.6360000000000001</v>
      </c>
      <c r="E17" s="578">
        <v>2.673</v>
      </c>
      <c r="F17" s="578">
        <v>2.7120000000000002</v>
      </c>
      <c r="G17" s="578">
        <f t="shared" ref="G17:Q17" si="0">G16/G15</f>
        <v>2.7442204957687881</v>
      </c>
      <c r="H17" s="578">
        <f t="shared" si="0"/>
        <v>2.7595010637008683</v>
      </c>
      <c r="I17" s="578">
        <f t="shared" si="0"/>
        <v>2.7287417834243195</v>
      </c>
      <c r="J17" s="578">
        <f t="shared" si="0"/>
        <v>2.7219572131518825</v>
      </c>
      <c r="K17" s="578">
        <f t="shared" si="0"/>
        <v>2.7998703914920529</v>
      </c>
      <c r="L17" s="578">
        <f t="shared" si="0"/>
        <v>2.719411191487243</v>
      </c>
      <c r="M17" s="578">
        <f t="shared" si="0"/>
        <v>2.7714280758178012</v>
      </c>
      <c r="N17" s="578">
        <f t="shared" si="0"/>
        <v>2.7445703102564938</v>
      </c>
      <c r="O17" s="578">
        <f t="shared" si="0"/>
        <v>2.6779415665261244</v>
      </c>
      <c r="P17" s="578">
        <f t="shared" si="0"/>
        <v>2.7132274853935763</v>
      </c>
      <c r="Q17" s="578">
        <f t="shared" si="0"/>
        <v>2.6984482007797141</v>
      </c>
    </row>
    <row r="18" spans="1:19" ht="12.95" customHeight="1" x14ac:dyDescent="0.25">
      <c r="A18" s="570"/>
      <c r="B18" s="569"/>
      <c r="C18" s="379"/>
      <c r="D18" s="579"/>
      <c r="E18" s="579"/>
      <c r="F18" s="579"/>
      <c r="G18" s="579"/>
      <c r="H18" s="579"/>
      <c r="I18" s="579"/>
      <c r="J18" s="579"/>
      <c r="K18" s="579"/>
      <c r="L18" s="579"/>
      <c r="M18" s="579"/>
      <c r="N18" s="579"/>
      <c r="O18" s="579"/>
      <c r="P18" s="579"/>
      <c r="Q18" s="579"/>
    </row>
    <row r="19" spans="1:19" ht="12.95" customHeight="1" x14ac:dyDescent="0.25">
      <c r="A19" s="568" t="s">
        <v>302</v>
      </c>
      <c r="B19" s="569"/>
      <c r="C19" s="3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</row>
    <row r="20" spans="1:19" ht="12.95" customHeight="1" x14ac:dyDescent="0.25">
      <c r="A20" s="568"/>
      <c r="B20" s="569" t="s">
        <v>199</v>
      </c>
      <c r="C20" s="379" t="s">
        <v>376</v>
      </c>
      <c r="D20" s="580">
        <v>3.88</v>
      </c>
      <c r="E20" s="580">
        <v>4.1900000000000004</v>
      </c>
      <c r="F20" s="580">
        <v>4.16</v>
      </c>
      <c r="G20" s="580">
        <v>4.45</v>
      </c>
      <c r="H20" s="580">
        <v>4.37</v>
      </c>
      <c r="I20" s="580">
        <v>4.41</v>
      </c>
      <c r="J20" s="580">
        <v>4.71</v>
      </c>
      <c r="K20" s="580">
        <v>4.4000000000000004</v>
      </c>
      <c r="L20" s="580">
        <v>4.5999999999999996</v>
      </c>
      <c r="M20" s="580">
        <v>3.85</v>
      </c>
      <c r="N20" s="581">
        <v>4.5229486984300697</v>
      </c>
      <c r="O20" s="581">
        <v>5.89</v>
      </c>
      <c r="P20" s="581">
        <v>5.98</v>
      </c>
      <c r="Q20" s="581">
        <v>6.94</v>
      </c>
      <c r="R20" s="74"/>
      <c r="S20" s="74"/>
    </row>
    <row r="21" spans="1:19" ht="12.95" customHeight="1" x14ac:dyDescent="0.25">
      <c r="A21" s="570"/>
      <c r="B21" s="569" t="s">
        <v>200</v>
      </c>
      <c r="C21" s="379" t="s">
        <v>376</v>
      </c>
      <c r="D21" s="580">
        <v>4.16</v>
      </c>
      <c r="E21" s="580">
        <v>4.43</v>
      </c>
      <c r="F21" s="580">
        <v>4.4000000000000004</v>
      </c>
      <c r="G21" s="580">
        <v>4.8099999999999996</v>
      </c>
      <c r="H21" s="580">
        <v>4.8</v>
      </c>
      <c r="I21" s="580">
        <v>4.9000000000000004</v>
      </c>
      <c r="J21" s="580">
        <v>5.04</v>
      </c>
      <c r="K21" s="580">
        <v>4.6399999999999997</v>
      </c>
      <c r="L21" s="580">
        <v>4.8600000000000003</v>
      </c>
      <c r="M21" s="580">
        <v>4.04</v>
      </c>
      <c r="N21" s="581">
        <v>4.8499999999999996</v>
      </c>
      <c r="O21" s="581">
        <v>6.22</v>
      </c>
      <c r="P21" s="581">
        <v>6.3</v>
      </c>
      <c r="Q21" s="581">
        <v>7.09</v>
      </c>
      <c r="S21" s="74"/>
    </row>
    <row r="22" spans="1:19" ht="12.95" customHeight="1" x14ac:dyDescent="0.25">
      <c r="A22" s="570"/>
      <c r="B22" s="569" t="s">
        <v>201</v>
      </c>
      <c r="C22" s="379" t="s">
        <v>376</v>
      </c>
      <c r="D22" s="580">
        <v>5.53</v>
      </c>
      <c r="E22" s="580">
        <v>5.92</v>
      </c>
      <c r="F22" s="580">
        <v>6.39</v>
      </c>
      <c r="G22" s="580">
        <v>6.72</v>
      </c>
      <c r="H22" s="580">
        <v>6.75</v>
      </c>
      <c r="I22" s="580">
        <v>6.85</v>
      </c>
      <c r="J22" s="580">
        <v>7</v>
      </c>
      <c r="K22" s="580">
        <v>6.61</v>
      </c>
      <c r="L22" s="580">
        <v>6.59</v>
      </c>
      <c r="M22" s="580">
        <v>6.12</v>
      </c>
      <c r="N22" s="581">
        <v>6.19</v>
      </c>
      <c r="O22" s="581">
        <v>7.5049999999999999</v>
      </c>
      <c r="P22" s="581">
        <v>7.58</v>
      </c>
      <c r="Q22" s="581">
        <v>8.0399999999999991</v>
      </c>
      <c r="R22" s="106"/>
    </row>
    <row r="23" spans="1:19" ht="12.95" customHeight="1" x14ac:dyDescent="0.25">
      <c r="A23" s="570"/>
      <c r="B23" s="569" t="s">
        <v>202</v>
      </c>
      <c r="C23" s="379" t="s">
        <v>376</v>
      </c>
      <c r="D23" s="580">
        <v>6.75</v>
      </c>
      <c r="E23" s="580">
        <v>7</v>
      </c>
      <c r="F23" s="580">
        <v>7.24</v>
      </c>
      <c r="G23" s="580">
        <v>7.71</v>
      </c>
      <c r="H23" s="580">
        <v>7.88</v>
      </c>
      <c r="I23" s="580">
        <v>8.2799999999999994</v>
      </c>
      <c r="J23" s="580">
        <v>8.51</v>
      </c>
      <c r="K23" s="580">
        <v>8.14</v>
      </c>
      <c r="L23" s="580">
        <v>8.0500000000000007</v>
      </c>
      <c r="M23" s="580">
        <v>7.62</v>
      </c>
      <c r="N23" s="580">
        <v>7.6858333333333322</v>
      </c>
      <c r="O23" s="580">
        <v>9.0050000000000008</v>
      </c>
      <c r="P23" s="580">
        <v>9.67</v>
      </c>
      <c r="Q23" s="580">
        <v>10.72</v>
      </c>
      <c r="R23" s="105"/>
    </row>
    <row r="24" spans="1:19" ht="12.95" customHeight="1" x14ac:dyDescent="0.25">
      <c r="A24" s="570"/>
      <c r="B24" s="569"/>
      <c r="C24" s="379"/>
      <c r="D24" s="579"/>
      <c r="E24" s="579"/>
      <c r="F24" s="579"/>
      <c r="G24" s="579"/>
      <c r="H24" s="579"/>
      <c r="I24" s="579"/>
      <c r="J24" s="579"/>
      <c r="K24" s="579"/>
      <c r="L24" s="579"/>
      <c r="M24" s="579"/>
      <c r="N24" s="579"/>
      <c r="O24" s="579"/>
      <c r="P24" s="579"/>
      <c r="Q24" s="579"/>
    </row>
    <row r="25" spans="1:19" ht="12.95" customHeight="1" x14ac:dyDescent="0.25">
      <c r="A25" s="568" t="s">
        <v>303</v>
      </c>
      <c r="B25" s="569"/>
      <c r="C25" s="379"/>
      <c r="D25" s="582"/>
      <c r="E25" s="582"/>
      <c r="F25" s="582"/>
      <c r="G25" s="582"/>
      <c r="H25" s="582"/>
      <c r="I25" s="582"/>
      <c r="J25" s="582"/>
      <c r="K25" s="582"/>
      <c r="L25" s="582"/>
      <c r="M25" s="582"/>
      <c r="N25" s="582"/>
      <c r="O25" s="582"/>
      <c r="P25" s="582"/>
      <c r="Q25" s="582"/>
    </row>
    <row r="26" spans="1:19" ht="12.95" customHeight="1" x14ac:dyDescent="0.25">
      <c r="A26" s="570"/>
      <c r="B26" s="569" t="s">
        <v>135</v>
      </c>
      <c r="C26" s="379" t="s">
        <v>130</v>
      </c>
      <c r="D26" s="571">
        <v>9039.6</v>
      </c>
      <c r="E26" s="571">
        <v>9845.2999999999993</v>
      </c>
      <c r="F26" s="571">
        <v>8769.9</v>
      </c>
      <c r="G26" s="571">
        <v>5597.6</v>
      </c>
      <c r="H26" s="571">
        <v>4478</v>
      </c>
      <c r="I26" s="571">
        <v>4256.8</v>
      </c>
      <c r="J26" s="571">
        <v>4834.5</v>
      </c>
      <c r="K26" s="571">
        <v>4942.8999999999996</v>
      </c>
      <c r="L26" s="571">
        <v>5323.9</v>
      </c>
      <c r="M26" s="571">
        <v>6543.11</v>
      </c>
      <c r="N26" s="571">
        <v>5024.5349999999999</v>
      </c>
      <c r="O26" s="571">
        <v>4187.982</v>
      </c>
      <c r="P26" s="571">
        <v>4039.1950000000002</v>
      </c>
      <c r="Q26" s="571">
        <v>3550.5050000000001</v>
      </c>
      <c r="R26" s="103"/>
      <c r="S26" s="446"/>
    </row>
    <row r="27" spans="1:19" ht="12.95" customHeight="1" x14ac:dyDescent="0.25">
      <c r="A27" s="570"/>
      <c r="B27" s="569" t="s">
        <v>136</v>
      </c>
      <c r="C27" s="379" t="s">
        <v>130</v>
      </c>
      <c r="D27" s="571">
        <v>4180.3999999999996</v>
      </c>
      <c r="E27" s="571">
        <v>4529.2</v>
      </c>
      <c r="F27" s="571">
        <v>4569.8</v>
      </c>
      <c r="G27" s="571">
        <v>4135.3999999999996</v>
      </c>
      <c r="H27" s="571">
        <v>3760.4</v>
      </c>
      <c r="I27" s="571">
        <v>3759.6</v>
      </c>
      <c r="J27" s="571">
        <v>3592.6</v>
      </c>
      <c r="K27" s="571">
        <v>4277</v>
      </c>
      <c r="L27" s="571">
        <v>4063.3</v>
      </c>
      <c r="M27" s="571">
        <v>5011.9380000000001</v>
      </c>
      <c r="N27" s="571">
        <v>4473.3720000000003</v>
      </c>
      <c r="O27" s="571">
        <v>4060.86</v>
      </c>
      <c r="P27" s="571">
        <v>4069.59</v>
      </c>
      <c r="Q27" s="571">
        <v>3276.34</v>
      </c>
      <c r="R27" s="103"/>
      <c r="S27" s="103"/>
    </row>
    <row r="28" spans="1:19" ht="12.95" customHeight="1" x14ac:dyDescent="0.25">
      <c r="A28" s="570"/>
      <c r="B28" s="569"/>
      <c r="C28" s="379"/>
      <c r="D28" s="569"/>
      <c r="E28" s="569"/>
      <c r="F28" s="569"/>
      <c r="G28" s="569"/>
      <c r="H28" s="569"/>
      <c r="I28" s="569"/>
      <c r="J28" s="569"/>
      <c r="K28" s="569"/>
      <c r="L28" s="569"/>
      <c r="M28" s="569"/>
      <c r="N28" s="569"/>
      <c r="O28" s="569"/>
      <c r="P28" s="569"/>
      <c r="Q28" s="569"/>
    </row>
    <row r="29" spans="1:19" ht="12.95" customHeight="1" x14ac:dyDescent="0.25">
      <c r="A29" s="568" t="s">
        <v>304</v>
      </c>
      <c r="B29" s="569"/>
      <c r="C29" s="379"/>
      <c r="D29" s="583"/>
      <c r="E29" s="583"/>
      <c r="F29" s="583"/>
      <c r="G29" s="583"/>
      <c r="H29" s="583"/>
      <c r="I29" s="583"/>
      <c r="J29" s="583"/>
      <c r="K29" s="583"/>
      <c r="L29" s="583"/>
      <c r="M29" s="583"/>
      <c r="N29" s="583"/>
      <c r="O29" s="579"/>
      <c r="P29" s="579"/>
      <c r="Q29" s="579"/>
      <c r="R29" s="103"/>
    </row>
    <row r="30" spans="1:19" ht="12.95" customHeight="1" x14ac:dyDescent="0.25">
      <c r="A30" s="570"/>
      <c r="B30" s="572" t="s">
        <v>198</v>
      </c>
      <c r="C30" s="379" t="s">
        <v>208</v>
      </c>
      <c r="D30" s="416">
        <v>1031493</v>
      </c>
      <c r="E30" s="416">
        <v>1123093</v>
      </c>
      <c r="F30" s="416">
        <v>1226207</v>
      </c>
      <c r="G30" s="416">
        <v>1268686</v>
      </c>
      <c r="H30" s="416">
        <v>1333429</v>
      </c>
      <c r="I30" s="416">
        <v>1441252</v>
      </c>
      <c r="J30" s="416">
        <v>1540472</v>
      </c>
      <c r="K30" s="416">
        <v>1608072</v>
      </c>
      <c r="L30" s="416">
        <v>1745540</v>
      </c>
      <c r="M30" s="416">
        <v>1792476</v>
      </c>
      <c r="N30" s="416">
        <v>1786771</v>
      </c>
      <c r="O30" s="416">
        <v>1842269.2</v>
      </c>
      <c r="P30" s="416">
        <v>1882830</v>
      </c>
      <c r="Q30" s="416">
        <v>1880405.9465925621</v>
      </c>
      <c r="S30" s="74"/>
    </row>
    <row r="31" spans="1:19" ht="12.95" customHeight="1" x14ac:dyDescent="0.25">
      <c r="A31" s="570"/>
      <c r="B31" s="572" t="s">
        <v>132</v>
      </c>
      <c r="C31" s="379" t="s">
        <v>208</v>
      </c>
      <c r="D31" s="416">
        <v>951245</v>
      </c>
      <c r="E31" s="416">
        <v>1009651</v>
      </c>
      <c r="F31" s="416">
        <v>1093406</v>
      </c>
      <c r="G31" s="416">
        <v>1175740</v>
      </c>
      <c r="H31" s="416">
        <v>1233132</v>
      </c>
      <c r="I31" s="416">
        <v>1329926</v>
      </c>
      <c r="J31" s="416">
        <v>1405514</v>
      </c>
      <c r="K31" s="416">
        <v>1480708</v>
      </c>
      <c r="L31" s="416">
        <v>1616317</v>
      </c>
      <c r="M31" s="416">
        <v>1658504</v>
      </c>
      <c r="N31" s="416">
        <v>1660444</v>
      </c>
      <c r="O31" s="416">
        <v>1705918.9</v>
      </c>
      <c r="P31" s="416">
        <v>1746956</v>
      </c>
      <c r="Q31" s="416">
        <v>1744113.4330720508</v>
      </c>
      <c r="S31" s="416"/>
    </row>
    <row r="32" spans="1:19" ht="12.95" customHeight="1" x14ac:dyDescent="0.25">
      <c r="A32" s="570"/>
      <c r="B32" s="569" t="s">
        <v>14</v>
      </c>
      <c r="C32" s="379" t="s">
        <v>208</v>
      </c>
      <c r="D32" s="416">
        <v>285102</v>
      </c>
      <c r="E32" s="416">
        <v>317654</v>
      </c>
      <c r="F32" s="416">
        <v>314024</v>
      </c>
      <c r="G32" s="416">
        <v>349791</v>
      </c>
      <c r="H32" s="416">
        <v>358630</v>
      </c>
      <c r="I32" s="416">
        <v>386255</v>
      </c>
      <c r="J32" s="416">
        <v>400980</v>
      </c>
      <c r="K32" s="416">
        <v>415335</v>
      </c>
      <c r="L32" s="416">
        <v>452234</v>
      </c>
      <c r="M32" s="416">
        <v>488484</v>
      </c>
      <c r="N32" s="416">
        <v>497525</v>
      </c>
      <c r="O32" s="416">
        <v>504112</v>
      </c>
      <c r="P32" s="416">
        <v>510962</v>
      </c>
      <c r="Q32" s="416">
        <v>503080.00285438937</v>
      </c>
      <c r="R32" s="74"/>
      <c r="S32" s="416"/>
    </row>
    <row r="33" spans="1:29" ht="12.95" customHeight="1" x14ac:dyDescent="0.25">
      <c r="A33" s="570"/>
      <c r="B33" s="577"/>
      <c r="C33" s="379"/>
      <c r="D33" s="573"/>
      <c r="E33" s="584"/>
      <c r="F33" s="584"/>
      <c r="G33" s="584"/>
      <c r="H33" s="573"/>
      <c r="I33" s="573"/>
      <c r="J33" s="573"/>
      <c r="K33" s="573"/>
      <c r="L33" s="573"/>
      <c r="M33" s="573"/>
      <c r="N33" s="573"/>
      <c r="O33" s="573"/>
      <c r="P33" s="573"/>
      <c r="Q33" s="573"/>
    </row>
    <row r="34" spans="1:29" ht="12.95" customHeight="1" x14ac:dyDescent="0.25">
      <c r="A34" s="390" t="s">
        <v>305</v>
      </c>
      <c r="B34" s="577"/>
      <c r="C34" s="379"/>
      <c r="D34" s="585"/>
      <c r="E34" s="585"/>
      <c r="F34" s="585"/>
      <c r="G34" s="585"/>
      <c r="H34" s="585"/>
      <c r="I34" s="585"/>
      <c r="J34" s="585"/>
      <c r="K34" s="585"/>
      <c r="L34" s="585"/>
      <c r="M34" s="585"/>
      <c r="N34" s="585"/>
      <c r="O34" s="585"/>
      <c r="P34" s="585"/>
      <c r="Q34" s="585"/>
    </row>
    <row r="35" spans="1:29" ht="12.95" customHeight="1" x14ac:dyDescent="0.25">
      <c r="A35" s="570"/>
      <c r="B35" s="572" t="s">
        <v>198</v>
      </c>
      <c r="C35" s="379" t="s">
        <v>377</v>
      </c>
      <c r="D35" s="571">
        <v>35</v>
      </c>
      <c r="E35" s="571">
        <v>37.700000000000003</v>
      </c>
      <c r="F35" s="571">
        <v>40.689</v>
      </c>
      <c r="G35" s="571">
        <v>41.63</v>
      </c>
      <c r="H35" s="571">
        <v>43.273000000000003</v>
      </c>
      <c r="I35" s="571">
        <v>46.265999999999998</v>
      </c>
      <c r="J35" s="571">
        <v>48.921999999999997</v>
      </c>
      <c r="K35" s="571">
        <v>50.896000000000001</v>
      </c>
      <c r="L35" s="571">
        <v>54.311</v>
      </c>
      <c r="M35" s="571">
        <v>56.02</v>
      </c>
      <c r="N35" s="571">
        <v>54.433999999999997</v>
      </c>
      <c r="O35" s="571">
        <v>55.575000000000003</v>
      </c>
      <c r="P35" s="571">
        <v>56.253</v>
      </c>
      <c r="Q35" s="571">
        <v>55.756</v>
      </c>
      <c r="R35" s="592"/>
      <c r="S35" s="592"/>
      <c r="T35" s="592"/>
      <c r="U35" s="592"/>
      <c r="V35" s="592"/>
      <c r="W35" s="592"/>
      <c r="X35" s="592"/>
      <c r="Y35" s="592"/>
      <c r="Z35" s="592"/>
      <c r="AA35" s="592"/>
      <c r="AB35" s="592"/>
      <c r="AC35" s="592"/>
    </row>
    <row r="36" spans="1:29" ht="12.95" customHeight="1" x14ac:dyDescent="0.25">
      <c r="A36" s="570"/>
      <c r="B36" s="572" t="s">
        <v>132</v>
      </c>
      <c r="C36" s="379" t="s">
        <v>377</v>
      </c>
      <c r="D36" s="571">
        <v>32.299999999999997</v>
      </c>
      <c r="E36" s="571">
        <v>33.9</v>
      </c>
      <c r="F36" s="571">
        <v>36.283000000000001</v>
      </c>
      <c r="G36" s="571">
        <v>38.58</v>
      </c>
      <c r="H36" s="571">
        <v>40.018000000000001</v>
      </c>
      <c r="I36" s="571">
        <v>42.692</v>
      </c>
      <c r="J36" s="571">
        <v>44.636000000000003</v>
      </c>
      <c r="K36" s="571">
        <v>46.860999999999997</v>
      </c>
      <c r="L36" s="571">
        <v>50.286999999999999</v>
      </c>
      <c r="M36" s="571">
        <v>51.901000000000003</v>
      </c>
      <c r="N36" s="571">
        <v>50.585999999999999</v>
      </c>
      <c r="O36" s="571">
        <v>51.462000000000003</v>
      </c>
      <c r="P36" s="571">
        <v>52.193805548988422</v>
      </c>
      <c r="Q36" s="571">
        <v>51.714448808814126</v>
      </c>
      <c r="R36" s="592"/>
      <c r="S36" s="592"/>
      <c r="T36" s="592"/>
      <c r="U36" s="592"/>
      <c r="V36" s="592"/>
      <c r="W36" s="592"/>
      <c r="X36" s="592"/>
      <c r="Y36" s="592"/>
      <c r="Z36" s="592"/>
      <c r="AA36" s="592"/>
      <c r="AB36" s="592"/>
      <c r="AC36" s="592"/>
    </row>
    <row r="37" spans="1:29" ht="12.95" customHeight="1" x14ac:dyDescent="0.25">
      <c r="A37" s="570"/>
      <c r="B37" s="569" t="s">
        <v>14</v>
      </c>
      <c r="C37" s="379" t="s">
        <v>377</v>
      </c>
      <c r="D37" s="571">
        <v>9.6999999999999993</v>
      </c>
      <c r="E37" s="571">
        <v>10.7</v>
      </c>
      <c r="F37" s="571">
        <v>10.42</v>
      </c>
      <c r="G37" s="571">
        <v>11.478</v>
      </c>
      <c r="H37" s="571">
        <v>11.638</v>
      </c>
      <c r="I37" s="571">
        <v>12.398999999999999</v>
      </c>
      <c r="J37" s="571">
        <v>12.734</v>
      </c>
      <c r="K37" s="571">
        <v>13.05</v>
      </c>
      <c r="L37" s="571">
        <v>14.061</v>
      </c>
      <c r="M37" s="571">
        <v>15.025</v>
      </c>
      <c r="N37" s="571">
        <v>15.157</v>
      </c>
      <c r="O37" s="571">
        <v>15.207000000000001</v>
      </c>
      <c r="P37" s="571">
        <v>15.266</v>
      </c>
      <c r="Q37" s="571">
        <v>14.916750489624516</v>
      </c>
      <c r="R37" s="592"/>
      <c r="S37" s="592"/>
      <c r="T37" s="592"/>
      <c r="U37" s="592"/>
      <c r="V37" s="592"/>
      <c r="W37" s="592"/>
      <c r="X37" s="592"/>
      <c r="Y37" s="592"/>
      <c r="Z37" s="592"/>
      <c r="AA37" s="592"/>
      <c r="AB37" s="592"/>
      <c r="AC37" s="592"/>
    </row>
    <row r="38" spans="1:29" ht="12.95" customHeight="1" x14ac:dyDescent="0.25">
      <c r="A38" s="570"/>
      <c r="B38" s="572"/>
      <c r="C38" s="379" t="s">
        <v>279</v>
      </c>
      <c r="D38" s="416">
        <v>154</v>
      </c>
      <c r="E38" s="416">
        <v>170</v>
      </c>
      <c r="F38" s="416">
        <v>166</v>
      </c>
      <c r="G38" s="416">
        <v>183</v>
      </c>
      <c r="H38" s="416">
        <v>186</v>
      </c>
      <c r="I38" s="416">
        <v>198</v>
      </c>
      <c r="J38" s="416">
        <v>203</v>
      </c>
      <c r="K38" s="416">
        <v>208</v>
      </c>
      <c r="L38" s="416">
        <v>224</v>
      </c>
      <c r="M38" s="416">
        <v>240</v>
      </c>
      <c r="N38" s="416">
        <v>242</v>
      </c>
      <c r="O38" s="416">
        <v>243</v>
      </c>
      <c r="P38" s="416">
        <v>244</v>
      </c>
      <c r="Q38" s="416">
        <v>237</v>
      </c>
    </row>
    <row r="39" spans="1:29" ht="12.95" customHeight="1" x14ac:dyDescent="0.25">
      <c r="A39" s="570"/>
      <c r="B39" s="572"/>
      <c r="C39" s="379"/>
      <c r="D39" s="573"/>
      <c r="E39" s="573"/>
      <c r="F39" s="573"/>
      <c r="G39" s="573"/>
      <c r="H39" s="573"/>
      <c r="I39" s="573"/>
      <c r="J39" s="573"/>
      <c r="K39" s="573"/>
      <c r="L39" s="573"/>
      <c r="M39" s="573"/>
      <c r="N39" s="573"/>
      <c r="O39" s="573"/>
      <c r="P39" s="573"/>
      <c r="Q39" s="573"/>
    </row>
    <row r="40" spans="1:29" ht="12.95" customHeight="1" x14ac:dyDescent="0.25">
      <c r="A40" s="568" t="s">
        <v>205</v>
      </c>
      <c r="B40" s="569"/>
      <c r="C40" s="379"/>
      <c r="D40" s="574"/>
      <c r="E40" s="574"/>
      <c r="F40" s="574"/>
      <c r="G40" s="574"/>
      <c r="H40" s="574"/>
      <c r="I40" s="574"/>
      <c r="J40" s="574"/>
      <c r="K40" s="574"/>
      <c r="L40" s="574"/>
      <c r="M40" s="574"/>
      <c r="N40" s="574"/>
      <c r="O40" s="574"/>
      <c r="P40" s="574"/>
      <c r="Q40" s="574"/>
    </row>
    <row r="41" spans="1:29" ht="12.95" customHeight="1" x14ac:dyDescent="0.25">
      <c r="A41" s="570"/>
      <c r="B41" s="572" t="s">
        <v>198</v>
      </c>
      <c r="C41" s="379" t="s">
        <v>208</v>
      </c>
      <c r="D41" s="416">
        <v>663307</v>
      </c>
      <c r="E41" s="416">
        <v>667741</v>
      </c>
      <c r="F41" s="416">
        <v>700274</v>
      </c>
      <c r="G41" s="416">
        <v>714462</v>
      </c>
      <c r="H41" s="416">
        <v>731096</v>
      </c>
      <c r="I41" s="416">
        <v>775685</v>
      </c>
      <c r="J41" s="416">
        <v>782264</v>
      </c>
      <c r="K41" s="416">
        <v>809020</v>
      </c>
      <c r="L41" s="416">
        <v>833996</v>
      </c>
      <c r="M41" s="416">
        <v>856947</v>
      </c>
      <c r="N41" s="416">
        <v>850798</v>
      </c>
      <c r="O41" s="416">
        <v>856508</v>
      </c>
      <c r="P41" s="416">
        <v>830462</v>
      </c>
      <c r="Q41" s="416">
        <v>811363.89963000012</v>
      </c>
    </row>
    <row r="42" spans="1:29" ht="12.95" customHeight="1" x14ac:dyDescent="0.25">
      <c r="A42" s="570"/>
      <c r="B42" s="572" t="s">
        <v>132</v>
      </c>
      <c r="C42" s="379" t="s">
        <v>208</v>
      </c>
      <c r="D42" s="576">
        <v>610168</v>
      </c>
      <c r="E42" s="576">
        <v>612926</v>
      </c>
      <c r="F42" s="576">
        <v>637376</v>
      </c>
      <c r="G42" s="576">
        <v>652364</v>
      </c>
      <c r="H42" s="576">
        <v>682187</v>
      </c>
      <c r="I42" s="576">
        <v>700034</v>
      </c>
      <c r="J42" s="576">
        <v>726536</v>
      </c>
      <c r="K42" s="576">
        <v>755693</v>
      </c>
      <c r="L42" s="576">
        <v>759191</v>
      </c>
      <c r="M42" s="576">
        <v>772967</v>
      </c>
      <c r="N42" s="576">
        <v>777584</v>
      </c>
      <c r="O42" s="576">
        <v>805788</v>
      </c>
      <c r="P42" s="576">
        <v>802830</v>
      </c>
      <c r="Q42" s="576">
        <v>765182.64959999989</v>
      </c>
    </row>
    <row r="43" spans="1:29" ht="12.95" customHeight="1" x14ac:dyDescent="0.25">
      <c r="A43" s="570"/>
      <c r="B43" s="569" t="s">
        <v>14</v>
      </c>
      <c r="C43" s="379" t="s">
        <v>208</v>
      </c>
      <c r="D43" s="416">
        <v>136849</v>
      </c>
      <c r="E43" s="416">
        <v>139128</v>
      </c>
      <c r="F43" s="416">
        <v>138171</v>
      </c>
      <c r="G43" s="416">
        <v>145163</v>
      </c>
      <c r="H43" s="416">
        <v>154211</v>
      </c>
      <c r="I43" s="416">
        <v>162227</v>
      </c>
      <c r="J43" s="416">
        <v>168412</v>
      </c>
      <c r="K43" s="416">
        <v>174441</v>
      </c>
      <c r="L43" s="416">
        <v>185416</v>
      </c>
      <c r="M43" s="416">
        <v>195394</v>
      </c>
      <c r="N43" s="416">
        <v>199110</v>
      </c>
      <c r="O43" s="416">
        <v>208961</v>
      </c>
      <c r="P43" s="416">
        <v>219713</v>
      </c>
      <c r="Q43" s="416">
        <v>208778.2011845716</v>
      </c>
      <c r="R43" s="190"/>
      <c r="S43" s="190"/>
      <c r="T43" s="190"/>
      <c r="U43" s="190"/>
      <c r="V43" s="190"/>
      <c r="W43" s="190"/>
      <c r="X43" s="190"/>
      <c r="Y43" s="190"/>
      <c r="Z43" s="190"/>
    </row>
    <row r="44" spans="1:29" ht="12.95" customHeight="1" x14ac:dyDescent="0.25">
      <c r="A44" s="570"/>
      <c r="B44" s="577"/>
      <c r="C44" s="379"/>
      <c r="D44" s="579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79"/>
      <c r="P44" s="579"/>
      <c r="Q44" s="579"/>
    </row>
    <row r="45" spans="1:29" ht="12.95" customHeight="1" x14ac:dyDescent="0.25">
      <c r="A45" s="390" t="s">
        <v>306</v>
      </c>
      <c r="B45" s="577"/>
      <c r="C45" s="379"/>
      <c r="D45" s="585"/>
      <c r="E45" s="585"/>
      <c r="F45" s="585"/>
      <c r="G45" s="585"/>
      <c r="H45" s="585"/>
      <c r="I45" s="585"/>
      <c r="J45" s="585"/>
      <c r="K45" s="585"/>
      <c r="L45" s="585"/>
      <c r="M45" s="585"/>
      <c r="N45" s="585"/>
      <c r="O45" s="585"/>
      <c r="P45" s="585"/>
      <c r="Q45" s="585"/>
    </row>
    <row r="46" spans="1:29" ht="12.95" customHeight="1" x14ac:dyDescent="0.25">
      <c r="A46" s="570"/>
      <c r="B46" s="572" t="s">
        <v>198</v>
      </c>
      <c r="C46" s="379" t="s">
        <v>377</v>
      </c>
      <c r="D46" s="571">
        <v>64.3</v>
      </c>
      <c r="E46" s="571">
        <v>71.8</v>
      </c>
      <c r="F46" s="571">
        <v>74.097999999999999</v>
      </c>
      <c r="G46" s="571">
        <v>74.421999999999997</v>
      </c>
      <c r="H46" s="571">
        <v>74.697000000000003</v>
      </c>
      <c r="I46" s="571">
        <v>75.286000000000001</v>
      </c>
      <c r="J46" s="571">
        <v>77.766000000000005</v>
      </c>
      <c r="K46" s="571">
        <v>79.176000000000002</v>
      </c>
      <c r="L46" s="571">
        <v>80.358999999999995</v>
      </c>
      <c r="M46" s="571">
        <v>81.295000000000002</v>
      </c>
      <c r="N46" s="571">
        <v>77.278000000000006</v>
      </c>
      <c r="O46" s="571">
        <v>78.763000000000005</v>
      </c>
      <c r="P46" s="571">
        <v>75.188000000000002</v>
      </c>
      <c r="Q46" s="571">
        <v>72.323894790418208</v>
      </c>
      <c r="R46" s="592"/>
      <c r="S46" s="592"/>
      <c r="T46" s="592"/>
      <c r="U46" s="592"/>
      <c r="V46" s="592"/>
      <c r="W46" s="592"/>
      <c r="X46" s="592"/>
      <c r="Y46" s="592"/>
      <c r="Z46" s="592"/>
      <c r="AA46" s="592"/>
      <c r="AB46" s="592"/>
    </row>
    <row r="47" spans="1:29" ht="12.95" customHeight="1" x14ac:dyDescent="0.25">
      <c r="A47" s="570"/>
      <c r="B47" s="572" t="s">
        <v>132</v>
      </c>
      <c r="C47" s="379" t="s">
        <v>377</v>
      </c>
      <c r="D47" s="571">
        <v>59.1</v>
      </c>
      <c r="E47" s="571">
        <v>65.900000000000006</v>
      </c>
      <c r="F47" s="571">
        <v>67.442999999999998</v>
      </c>
      <c r="G47" s="571">
        <v>67.953999999999994</v>
      </c>
      <c r="H47" s="571">
        <v>69.956000000000003</v>
      </c>
      <c r="I47" s="571">
        <v>70.677000000000007</v>
      </c>
      <c r="J47" s="571">
        <v>72.225999999999999</v>
      </c>
      <c r="K47" s="571">
        <v>73.956999999999994</v>
      </c>
      <c r="L47" s="571">
        <v>73.152000000000001</v>
      </c>
      <c r="M47" s="571">
        <v>73.328999999999994</v>
      </c>
      <c r="N47" s="571">
        <v>72.626999999999995</v>
      </c>
      <c r="O47" s="571">
        <v>74.099000000000004</v>
      </c>
      <c r="P47" s="571">
        <v>72.686000000000007</v>
      </c>
      <c r="Q47" s="571">
        <v>68.207359817660787</v>
      </c>
      <c r="R47" s="592"/>
      <c r="S47" s="592"/>
      <c r="T47" s="592"/>
      <c r="U47" s="592"/>
      <c r="V47" s="592"/>
      <c r="W47" s="592"/>
      <c r="X47" s="592"/>
      <c r="Y47" s="592"/>
      <c r="Z47" s="592"/>
      <c r="AA47" s="592"/>
      <c r="AB47" s="592"/>
    </row>
    <row r="48" spans="1:29" ht="12.95" customHeight="1" x14ac:dyDescent="0.25">
      <c r="A48" s="570"/>
      <c r="B48" s="569" t="s">
        <v>14</v>
      </c>
      <c r="C48" s="379" t="s">
        <v>377</v>
      </c>
      <c r="D48" s="571">
        <v>13.3</v>
      </c>
      <c r="E48" s="571">
        <v>15</v>
      </c>
      <c r="F48" s="571">
        <v>14.62</v>
      </c>
      <c r="G48" s="571">
        <v>15.121</v>
      </c>
      <c r="H48" s="571">
        <v>15.814</v>
      </c>
      <c r="I48" s="571">
        <v>16.379000000000001</v>
      </c>
      <c r="J48" s="571">
        <v>16.742000000000001</v>
      </c>
      <c r="K48" s="571">
        <v>17.071999999999999</v>
      </c>
      <c r="L48" s="571">
        <v>17.866</v>
      </c>
      <c r="M48" s="571">
        <v>18.536000000000001</v>
      </c>
      <c r="N48" s="571">
        <v>18.597000000000001</v>
      </c>
      <c r="O48" s="571">
        <v>19.216000000000001</v>
      </c>
      <c r="P48" s="571">
        <v>19.891999999999999</v>
      </c>
      <c r="Q48" s="571">
        <v>19.394630372804908</v>
      </c>
      <c r="R48" s="592"/>
      <c r="S48" s="592"/>
      <c r="T48" s="592"/>
      <c r="U48" s="592"/>
      <c r="V48" s="592"/>
      <c r="W48" s="592"/>
      <c r="X48" s="592"/>
      <c r="Y48" s="592"/>
      <c r="Z48" s="592"/>
      <c r="AA48" s="592"/>
      <c r="AB48" s="592"/>
    </row>
    <row r="49" spans="1:29" ht="12.95" customHeight="1" x14ac:dyDescent="0.25">
      <c r="A49" s="570"/>
      <c r="B49" s="577"/>
      <c r="C49" s="379" t="s">
        <v>279</v>
      </c>
      <c r="D49" s="416">
        <v>212</v>
      </c>
      <c r="E49" s="416">
        <v>239</v>
      </c>
      <c r="F49" s="416">
        <v>234</v>
      </c>
      <c r="G49" s="416">
        <v>242</v>
      </c>
      <c r="H49" s="416">
        <v>253.1</v>
      </c>
      <c r="I49" s="416">
        <v>262.10000000000002</v>
      </c>
      <c r="J49" s="416">
        <v>267.89999999999998</v>
      </c>
      <c r="K49" s="416">
        <v>273.2</v>
      </c>
      <c r="L49" s="416">
        <v>285.89999999999998</v>
      </c>
      <c r="M49" s="416">
        <v>296.7</v>
      </c>
      <c r="N49" s="416">
        <v>297.60000000000002</v>
      </c>
      <c r="O49" s="416">
        <v>304.2</v>
      </c>
      <c r="P49" s="416">
        <v>315.74603174603175</v>
      </c>
      <c r="Q49" s="416">
        <v>307.85127575880807</v>
      </c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</row>
    <row r="50" spans="1:29" ht="12.95" customHeight="1" x14ac:dyDescent="0.25">
      <c r="A50" s="570"/>
      <c r="B50" s="577"/>
      <c r="C50" s="379"/>
      <c r="D50" s="583"/>
      <c r="E50" s="583"/>
      <c r="F50" s="583"/>
      <c r="G50" s="583"/>
      <c r="H50" s="583"/>
      <c r="I50" s="583"/>
      <c r="J50" s="583"/>
      <c r="K50" s="583"/>
      <c r="L50" s="583"/>
      <c r="M50" s="583"/>
      <c r="N50" s="583"/>
      <c r="O50" s="583"/>
      <c r="P50" s="583"/>
      <c r="Q50" s="583"/>
    </row>
    <row r="51" spans="1:29" ht="12.95" customHeight="1" x14ac:dyDescent="0.25">
      <c r="A51" s="570" t="s">
        <v>307</v>
      </c>
      <c r="B51" s="569"/>
      <c r="C51" s="1013" t="s">
        <v>278</v>
      </c>
      <c r="D51" s="578">
        <v>2.8239999999999998</v>
      </c>
      <c r="E51" s="578">
        <v>2.754</v>
      </c>
      <c r="F51" s="578">
        <v>2.6379999999999999</v>
      </c>
      <c r="G51" s="578">
        <v>2.702</v>
      </c>
      <c r="H51" s="578">
        <v>2.8380000000000001</v>
      </c>
      <c r="I51" s="578">
        <v>3.1850000000000001</v>
      </c>
      <c r="J51" s="578">
        <v>3.375</v>
      </c>
      <c r="K51" s="578">
        <v>3.26</v>
      </c>
      <c r="L51" s="578">
        <v>3.2869999999999999</v>
      </c>
      <c r="M51" s="578">
        <v>3.335</v>
      </c>
      <c r="N51" s="578">
        <v>3.4950000000000001</v>
      </c>
      <c r="O51" s="578">
        <v>3.8809999999999998</v>
      </c>
      <c r="P51" s="578">
        <v>3.835</v>
      </c>
      <c r="Q51" s="578">
        <v>3.7440000000000002</v>
      </c>
    </row>
    <row r="52" spans="1:29" ht="2.1" customHeight="1" thickBot="1" x14ac:dyDescent="0.2">
      <c r="A52" s="71"/>
      <c r="B52" s="71"/>
      <c r="C52" s="10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</row>
    <row r="53" spans="1:29" ht="9" customHeight="1" x14ac:dyDescent="0.15">
      <c r="A53" s="483"/>
      <c r="B53" s="992" t="s">
        <v>350</v>
      </c>
      <c r="C53" s="992" t="s">
        <v>363</v>
      </c>
      <c r="D53" s="481"/>
      <c r="E53" s="481"/>
      <c r="F53" s="487"/>
      <c r="G53" s="542" t="s">
        <v>364</v>
      </c>
      <c r="H53" s="481"/>
      <c r="I53" s="481"/>
      <c r="J53" s="542" t="s">
        <v>365</v>
      </c>
      <c r="K53" s="481"/>
      <c r="L53" s="177"/>
      <c r="M53" s="481"/>
      <c r="N53" s="177"/>
      <c r="O53" s="177"/>
      <c r="P53" s="177"/>
      <c r="Q53" s="177"/>
      <c r="R53" s="179"/>
      <c r="S53" s="179"/>
    </row>
    <row r="54" spans="1:29" ht="9" customHeight="1" x14ac:dyDescent="0.15">
      <c r="A54" s="483"/>
      <c r="B54" s="541" t="s">
        <v>337</v>
      </c>
      <c r="C54" s="541"/>
      <c r="D54" s="483"/>
      <c r="E54" s="483"/>
      <c r="F54" s="483"/>
      <c r="G54" s="483"/>
      <c r="H54" s="483"/>
      <c r="I54" s="483"/>
      <c r="J54" s="483"/>
      <c r="K54" s="483"/>
      <c r="L54" s="179"/>
      <c r="M54" s="179"/>
      <c r="N54" s="179"/>
      <c r="O54" s="179"/>
      <c r="P54" s="179"/>
      <c r="Q54" s="179"/>
      <c r="R54" s="179"/>
      <c r="S54" s="179"/>
    </row>
    <row r="55" spans="1:29" ht="9" customHeight="1" x14ac:dyDescent="0.15">
      <c r="A55" s="483"/>
      <c r="B55" s="993" t="s">
        <v>320</v>
      </c>
      <c r="C55" s="993"/>
      <c r="D55" s="483"/>
      <c r="E55" s="483"/>
      <c r="F55" s="483"/>
      <c r="G55" s="483"/>
      <c r="H55" s="483"/>
      <c r="I55" s="483"/>
      <c r="J55" s="483"/>
      <c r="K55" s="483"/>
      <c r="L55" s="179"/>
      <c r="M55" s="179"/>
      <c r="N55" s="179"/>
      <c r="O55" s="179"/>
      <c r="P55" s="179"/>
      <c r="Q55" s="179"/>
      <c r="R55" s="179"/>
      <c r="S55" s="179"/>
    </row>
    <row r="56" spans="1:29" ht="10.35" customHeight="1" x14ac:dyDescent="0.15">
      <c r="A56" s="483"/>
      <c r="B56" s="483"/>
      <c r="C56" s="483"/>
      <c r="D56" s="483"/>
      <c r="E56" s="483"/>
      <c r="F56" s="481"/>
      <c r="G56" s="481"/>
      <c r="H56" s="481"/>
      <c r="I56" s="481"/>
      <c r="J56" s="481"/>
      <c r="K56" s="481"/>
      <c r="L56" s="177"/>
      <c r="M56" s="177"/>
      <c r="N56" s="622"/>
      <c r="O56" s="622"/>
      <c r="P56" s="622"/>
      <c r="Q56" s="622"/>
      <c r="R56" s="179"/>
      <c r="S56" s="179"/>
    </row>
    <row r="57" spans="1:29" ht="13.35" customHeight="1" x14ac:dyDescent="0.15">
      <c r="J57" s="75"/>
      <c r="M57" s="623"/>
      <c r="N57" s="623"/>
      <c r="O57" s="623"/>
      <c r="P57" s="623"/>
      <c r="Q57" s="623"/>
    </row>
    <row r="59" spans="1:29" ht="13.35" customHeight="1" x14ac:dyDescent="0.15"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</row>
    <row r="61" spans="1:29" ht="13.35" customHeight="1" x14ac:dyDescent="0.15">
      <c r="O61" s="621"/>
      <c r="P61" s="621"/>
      <c r="Q61" s="621"/>
    </row>
  </sheetData>
  <mergeCells count="2">
    <mergeCell ref="A3:Q3"/>
    <mergeCell ref="A4:B4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Hoja116">
    <tabColor theme="9" tint="0.59999389629810485"/>
  </sheetPr>
  <dimension ref="A2:Y58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4.625" style="94" customWidth="1"/>
    <col min="2" max="9" width="8" style="94" hidden="1" customWidth="1"/>
    <col min="10" max="22" width="9" style="94" customWidth="1"/>
    <col min="23" max="24" width="8.625" style="94" customWidth="1"/>
    <col min="25" max="28" width="8.375" style="94" customWidth="1"/>
    <col min="29" max="16384" width="7" style="94"/>
  </cols>
  <sheetData>
    <row r="2" spans="1:25" ht="13.35" customHeight="1" x14ac:dyDescent="0.25">
      <c r="A2" s="394" t="s">
        <v>503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</row>
    <row r="3" spans="1:25" ht="13.35" customHeight="1" x14ac:dyDescent="0.15">
      <c r="A3" s="393" t="s">
        <v>283</v>
      </c>
    </row>
    <row r="4" spans="1:25" ht="6" customHeight="1" thickBot="1" x14ac:dyDescent="0.2">
      <c r="A4" s="1067"/>
      <c r="B4" s="1067"/>
      <c r="C4" s="1067"/>
      <c r="D4" s="1067"/>
      <c r="E4" s="1067"/>
      <c r="F4" s="1067"/>
      <c r="G4" s="1067"/>
      <c r="H4" s="1067"/>
      <c r="I4" s="1067"/>
      <c r="J4" s="1067"/>
      <c r="K4" s="1067"/>
      <c r="L4" s="1067"/>
      <c r="M4" s="1067"/>
      <c r="N4" s="1067"/>
      <c r="O4" s="1067"/>
      <c r="P4" s="1067"/>
      <c r="Q4" s="1067"/>
      <c r="R4" s="1067"/>
      <c r="S4" s="1067"/>
      <c r="T4" s="1067"/>
      <c r="U4" s="1067"/>
      <c r="V4" s="1067"/>
    </row>
    <row r="5" spans="1:25" ht="18" customHeight="1" x14ac:dyDescent="0.15">
      <c r="A5" s="810" t="s">
        <v>51</v>
      </c>
      <c r="B5" s="810">
        <v>2000</v>
      </c>
      <c r="C5" s="810">
        <v>2001</v>
      </c>
      <c r="D5" s="810">
        <v>2002</v>
      </c>
      <c r="E5" s="810">
        <v>2003</v>
      </c>
      <c r="F5" s="810">
        <v>2004</v>
      </c>
      <c r="G5" s="810">
        <v>2005</v>
      </c>
      <c r="H5" s="810">
        <v>2009</v>
      </c>
      <c r="I5" s="810">
        <v>2010</v>
      </c>
      <c r="J5" s="811" t="s">
        <v>285</v>
      </c>
      <c r="K5" s="811" t="s">
        <v>286</v>
      </c>
      <c r="L5" s="811" t="s">
        <v>287</v>
      </c>
      <c r="M5" s="811" t="s">
        <v>288</v>
      </c>
      <c r="N5" s="811" t="s">
        <v>289</v>
      </c>
      <c r="O5" s="811" t="s">
        <v>290</v>
      </c>
      <c r="P5" s="811" t="s">
        <v>291</v>
      </c>
      <c r="Q5" s="811" t="s">
        <v>284</v>
      </c>
      <c r="R5" s="811">
        <v>2019</v>
      </c>
      <c r="S5" s="811">
        <v>2020</v>
      </c>
      <c r="T5" s="811">
        <v>2021</v>
      </c>
      <c r="U5" s="811">
        <v>2022</v>
      </c>
      <c r="V5" s="810" t="s">
        <v>502</v>
      </c>
    </row>
    <row r="6" spans="1:25" ht="6" customHeight="1" x14ac:dyDescent="0.15"/>
    <row r="7" spans="1:25" ht="12.95" customHeight="1" x14ac:dyDescent="0.15">
      <c r="A7" s="963" t="s">
        <v>281</v>
      </c>
    </row>
    <row r="8" spans="1:25" ht="9" customHeight="1" x14ac:dyDescent="0.15"/>
    <row r="9" spans="1:25" ht="12.95" customHeight="1" x14ac:dyDescent="0.15">
      <c r="A9" s="565" t="s">
        <v>292</v>
      </c>
    </row>
    <row r="10" spans="1:25" ht="12.95" customHeight="1" x14ac:dyDescent="0.15">
      <c r="A10" s="92" t="s">
        <v>137</v>
      </c>
      <c r="B10" s="566">
        <v>92749</v>
      </c>
      <c r="C10" s="566">
        <v>97776</v>
      </c>
      <c r="D10" s="566">
        <v>80988</v>
      </c>
      <c r="E10" s="566">
        <v>113000</v>
      </c>
      <c r="F10" s="566">
        <v>102500</v>
      </c>
      <c r="G10" s="566">
        <v>117060</v>
      </c>
      <c r="H10" s="566">
        <v>133600</v>
      </c>
      <c r="I10" s="566">
        <v>137210</v>
      </c>
      <c r="J10" s="566">
        <v>145610</v>
      </c>
      <c r="K10" s="566">
        <v>126800</v>
      </c>
      <c r="L10" s="566">
        <v>163845</v>
      </c>
      <c r="M10" s="566">
        <v>204535</v>
      </c>
      <c r="N10" s="566">
        <v>189474</v>
      </c>
      <c r="O10" s="566">
        <v>193317</v>
      </c>
      <c r="P10" s="566">
        <v>132712</v>
      </c>
      <c r="Q10" s="566">
        <v>73793</v>
      </c>
      <c r="R10" s="566">
        <v>159615</v>
      </c>
      <c r="S10" s="566">
        <v>139183</v>
      </c>
      <c r="T10" s="566">
        <v>158193</v>
      </c>
      <c r="U10" s="566">
        <v>187991</v>
      </c>
      <c r="V10" s="566">
        <v>237649</v>
      </c>
      <c r="Y10" s="70"/>
    </row>
    <row r="11" spans="1:25" ht="12.95" customHeight="1" x14ac:dyDescent="0.15">
      <c r="A11" s="92" t="s">
        <v>138</v>
      </c>
      <c r="B11" s="566">
        <v>0</v>
      </c>
      <c r="C11" s="566">
        <v>0</v>
      </c>
      <c r="D11" s="566">
        <v>0</v>
      </c>
      <c r="E11" s="566">
        <v>0</v>
      </c>
      <c r="F11" s="566">
        <v>0</v>
      </c>
      <c r="G11" s="566">
        <v>0</v>
      </c>
      <c r="H11" s="566">
        <v>0</v>
      </c>
      <c r="I11" s="566">
        <v>0</v>
      </c>
      <c r="J11" s="566">
        <v>0</v>
      </c>
      <c r="K11" s="566">
        <v>0</v>
      </c>
      <c r="L11" s="566">
        <v>0</v>
      </c>
      <c r="M11" s="566">
        <v>0</v>
      </c>
      <c r="N11" s="566">
        <v>0</v>
      </c>
      <c r="O11" s="566">
        <v>0</v>
      </c>
      <c r="P11" s="566">
        <v>0</v>
      </c>
      <c r="Q11" s="566">
        <v>0</v>
      </c>
      <c r="R11" s="566">
        <v>0</v>
      </c>
      <c r="S11" s="566">
        <v>0</v>
      </c>
      <c r="T11" s="566">
        <v>0</v>
      </c>
      <c r="U11" s="566">
        <v>0</v>
      </c>
      <c r="V11" s="566">
        <v>0</v>
      </c>
      <c r="Y11" s="70"/>
    </row>
    <row r="12" spans="1:25" ht="12.95" customHeight="1" x14ac:dyDescent="0.15">
      <c r="A12" s="92" t="s">
        <v>139</v>
      </c>
      <c r="B12" s="566">
        <v>92749</v>
      </c>
      <c r="C12" s="566">
        <v>97776</v>
      </c>
      <c r="D12" s="566">
        <v>80988</v>
      </c>
      <c r="E12" s="566">
        <v>113000</v>
      </c>
      <c r="F12" s="566">
        <v>102500</v>
      </c>
      <c r="G12" s="566">
        <v>117060</v>
      </c>
      <c r="H12" s="566">
        <v>133600</v>
      </c>
      <c r="I12" s="566">
        <v>137210</v>
      </c>
      <c r="J12" s="566">
        <v>145610</v>
      </c>
      <c r="K12" s="566">
        <v>126800</v>
      </c>
      <c r="L12" s="566">
        <v>163845</v>
      </c>
      <c r="M12" s="566">
        <v>204535</v>
      </c>
      <c r="N12" s="566">
        <v>189474</v>
      </c>
      <c r="O12" s="566">
        <v>193317</v>
      </c>
      <c r="P12" s="566">
        <v>132712</v>
      </c>
      <c r="Q12" s="566">
        <v>73793</v>
      </c>
      <c r="R12" s="566">
        <v>159615</v>
      </c>
      <c r="S12" s="566">
        <v>114067</v>
      </c>
      <c r="T12" s="566">
        <v>158193</v>
      </c>
      <c r="U12" s="566">
        <v>187991</v>
      </c>
      <c r="V12" s="566">
        <v>237649</v>
      </c>
      <c r="Y12" s="70"/>
    </row>
    <row r="13" spans="1:25" ht="12.95" customHeight="1" x14ac:dyDescent="0.15">
      <c r="A13" s="565" t="s">
        <v>294</v>
      </c>
      <c r="B13" s="566"/>
      <c r="C13" s="566"/>
      <c r="D13" s="566"/>
      <c r="E13" s="566"/>
      <c r="F13" s="566"/>
      <c r="G13" s="566"/>
      <c r="H13" s="566"/>
      <c r="I13" s="566"/>
      <c r="J13" s="566"/>
      <c r="K13" s="566"/>
      <c r="L13" s="566"/>
      <c r="M13" s="566"/>
      <c r="N13" s="566"/>
      <c r="O13" s="566"/>
      <c r="P13" s="566"/>
      <c r="Q13" s="566"/>
      <c r="R13" s="566"/>
      <c r="S13" s="566"/>
      <c r="T13" s="566"/>
      <c r="U13" s="566"/>
      <c r="V13" s="566"/>
      <c r="Y13" s="70"/>
    </row>
    <row r="14" spans="1:25" ht="12.95" customHeight="1" x14ac:dyDescent="0.15">
      <c r="A14" s="92" t="s">
        <v>137</v>
      </c>
      <c r="B14" s="566">
        <v>438717</v>
      </c>
      <c r="C14" s="566">
        <v>223581</v>
      </c>
      <c r="D14" s="566">
        <v>125632</v>
      </c>
      <c r="E14" s="566">
        <v>0</v>
      </c>
      <c r="F14" s="566">
        <v>105160</v>
      </c>
      <c r="G14" s="566">
        <v>183044</v>
      </c>
      <c r="H14" s="566">
        <v>10000</v>
      </c>
      <c r="I14" s="566">
        <v>129410</v>
      </c>
      <c r="J14" s="566">
        <v>270440</v>
      </c>
      <c r="K14" s="566">
        <v>378428</v>
      </c>
      <c r="L14" s="566">
        <v>546936</v>
      </c>
      <c r="M14" s="566">
        <v>752060</v>
      </c>
      <c r="N14" s="566">
        <v>265256</v>
      </c>
      <c r="O14" s="566">
        <v>208187</v>
      </c>
      <c r="P14" s="566">
        <v>259967</v>
      </c>
      <c r="Q14" s="566">
        <v>1209824</v>
      </c>
      <c r="R14" s="566">
        <v>1143906</v>
      </c>
      <c r="S14" s="566">
        <v>0</v>
      </c>
      <c r="T14" s="566">
        <v>0</v>
      </c>
      <c r="U14" s="566">
        <v>115128</v>
      </c>
      <c r="V14" s="566">
        <v>30660</v>
      </c>
      <c r="Y14" s="70"/>
    </row>
    <row r="15" spans="1:25" ht="12.95" customHeight="1" x14ac:dyDescent="0.15">
      <c r="A15" s="92" t="s">
        <v>138</v>
      </c>
      <c r="B15" s="566">
        <v>2517287</v>
      </c>
      <c r="C15" s="566">
        <v>2854396</v>
      </c>
      <c r="D15" s="566">
        <v>3460766</v>
      </c>
      <c r="E15" s="566">
        <v>3601261</v>
      </c>
      <c r="F15" s="566">
        <v>3868931</v>
      </c>
      <c r="G15" s="566">
        <v>4020857</v>
      </c>
      <c r="H15" s="566">
        <v>5713440</v>
      </c>
      <c r="I15" s="566">
        <v>6416520</v>
      </c>
      <c r="J15" s="566">
        <v>5539355</v>
      </c>
      <c r="K15" s="566">
        <v>6641109</v>
      </c>
      <c r="L15" s="566">
        <v>6008556</v>
      </c>
      <c r="M15" s="566">
        <v>5634072</v>
      </c>
      <c r="N15" s="566">
        <v>6790745</v>
      </c>
      <c r="O15" s="566">
        <v>5919804</v>
      </c>
      <c r="P15" s="566">
        <v>5589151</v>
      </c>
      <c r="Q15" s="566">
        <v>4972322</v>
      </c>
      <c r="R15" s="566">
        <v>5401260</v>
      </c>
      <c r="S15" s="566">
        <v>6065336</v>
      </c>
      <c r="T15" s="566">
        <v>6891880</v>
      </c>
      <c r="U15" s="566">
        <v>6705636</v>
      </c>
      <c r="V15" s="566">
        <v>7633429</v>
      </c>
      <c r="Y15" s="70"/>
    </row>
    <row r="16" spans="1:25" ht="12.95" customHeight="1" x14ac:dyDescent="0.15">
      <c r="A16" s="92" t="s">
        <v>140</v>
      </c>
      <c r="B16" s="566">
        <v>399025</v>
      </c>
      <c r="C16" s="566">
        <v>495413</v>
      </c>
      <c r="D16" s="566">
        <v>649338</v>
      </c>
      <c r="E16" s="566">
        <v>627196</v>
      </c>
      <c r="F16" s="566">
        <v>847825</v>
      </c>
      <c r="G16" s="566">
        <v>687316</v>
      </c>
      <c r="H16" s="566">
        <v>1000038</v>
      </c>
      <c r="I16" s="566">
        <v>1147473</v>
      </c>
      <c r="J16" s="566">
        <v>909190</v>
      </c>
      <c r="K16" s="566">
        <v>975022</v>
      </c>
      <c r="L16" s="566">
        <v>1145429</v>
      </c>
      <c r="M16" s="566">
        <v>603955</v>
      </c>
      <c r="N16" s="566">
        <v>714813</v>
      </c>
      <c r="O16" s="566">
        <v>367296</v>
      </c>
      <c r="P16" s="566">
        <v>88618</v>
      </c>
      <c r="Q16" s="566">
        <v>22000</v>
      </c>
      <c r="R16" s="566">
        <v>38600</v>
      </c>
      <c r="S16" s="566">
        <v>0</v>
      </c>
      <c r="T16" s="566">
        <v>24544</v>
      </c>
      <c r="U16" s="566">
        <v>78728</v>
      </c>
      <c r="V16" s="566">
        <v>0</v>
      </c>
      <c r="Y16" s="70"/>
    </row>
    <row r="17" spans="1:25" ht="12.95" customHeight="1" x14ac:dyDescent="0.15">
      <c r="A17" s="92" t="s">
        <v>139</v>
      </c>
      <c r="B17" s="566">
        <v>2556679</v>
      </c>
      <c r="C17" s="566">
        <v>2582564</v>
      </c>
      <c r="D17" s="566">
        <v>2937060</v>
      </c>
      <c r="E17" s="566">
        <v>2974065</v>
      </c>
      <c r="F17" s="566">
        <v>3126266</v>
      </c>
      <c r="G17" s="566">
        <v>3516585</v>
      </c>
      <c r="H17" s="566">
        <v>4722467</v>
      </c>
      <c r="I17" s="566">
        <v>5398457</v>
      </c>
      <c r="J17" s="566">
        <v>4900605</v>
      </c>
      <c r="K17" s="566">
        <v>6044515</v>
      </c>
      <c r="L17" s="566">
        <v>5410063</v>
      </c>
      <c r="M17" s="566">
        <v>5782177</v>
      </c>
      <c r="N17" s="566">
        <v>6341188</v>
      </c>
      <c r="O17" s="566">
        <v>5760695</v>
      </c>
      <c r="P17" s="566">
        <v>5760500</v>
      </c>
      <c r="Q17" s="566">
        <v>6160146</v>
      </c>
      <c r="R17" s="566">
        <v>6506566</v>
      </c>
      <c r="S17" s="566">
        <v>6065336</v>
      </c>
      <c r="T17" s="566">
        <v>6867336</v>
      </c>
      <c r="U17" s="566">
        <v>6874808</v>
      </c>
      <c r="V17" s="566">
        <v>7664089</v>
      </c>
      <c r="Y17" s="70"/>
    </row>
    <row r="18" spans="1:25" ht="12.95" customHeight="1" x14ac:dyDescent="0.15">
      <c r="A18" s="565" t="s">
        <v>293</v>
      </c>
      <c r="B18" s="566"/>
      <c r="C18" s="566"/>
      <c r="D18" s="566"/>
      <c r="E18" s="566"/>
      <c r="F18" s="566"/>
      <c r="G18" s="566"/>
      <c r="H18" s="566"/>
      <c r="I18" s="566"/>
      <c r="J18" s="566"/>
      <c r="K18" s="566"/>
      <c r="L18" s="566"/>
      <c r="M18" s="566"/>
      <c r="N18" s="566"/>
      <c r="O18" s="566"/>
      <c r="P18" s="566"/>
      <c r="Q18" s="566"/>
      <c r="R18" s="566"/>
      <c r="S18" s="566"/>
      <c r="T18" s="566"/>
      <c r="U18" s="566"/>
      <c r="V18" s="566"/>
      <c r="Y18" s="70"/>
    </row>
    <row r="19" spans="1:25" ht="12.95" customHeight="1" x14ac:dyDescent="0.15">
      <c r="A19" s="92" t="s">
        <v>137</v>
      </c>
      <c r="B19" s="566">
        <v>0</v>
      </c>
      <c r="C19" s="566">
        <v>0</v>
      </c>
      <c r="D19" s="566">
        <v>0</v>
      </c>
      <c r="E19" s="566">
        <v>0</v>
      </c>
      <c r="F19" s="566">
        <v>0</v>
      </c>
      <c r="G19" s="566">
        <v>0</v>
      </c>
      <c r="H19" s="566">
        <v>365040</v>
      </c>
      <c r="I19" s="566">
        <v>52560</v>
      </c>
      <c r="J19" s="566">
        <v>0</v>
      </c>
      <c r="K19" s="566">
        <v>0</v>
      </c>
      <c r="L19" s="566">
        <v>0</v>
      </c>
      <c r="M19" s="566">
        <v>538200</v>
      </c>
      <c r="N19" s="566">
        <v>31080</v>
      </c>
      <c r="O19" s="566">
        <v>0</v>
      </c>
      <c r="P19" s="566">
        <v>0</v>
      </c>
      <c r="Q19" s="566">
        <v>0</v>
      </c>
      <c r="R19" s="566">
        <v>0</v>
      </c>
      <c r="S19" s="566">
        <v>0</v>
      </c>
      <c r="T19" s="566">
        <v>0</v>
      </c>
      <c r="U19" s="566">
        <v>0</v>
      </c>
      <c r="V19" s="566">
        <v>3276671</v>
      </c>
      <c r="Y19" s="70"/>
    </row>
    <row r="20" spans="1:25" ht="12.95" customHeight="1" x14ac:dyDescent="0.15">
      <c r="A20" s="92" t="s">
        <v>140</v>
      </c>
      <c r="B20" s="566">
        <v>0</v>
      </c>
      <c r="C20" s="566">
        <v>0</v>
      </c>
      <c r="D20" s="566">
        <v>0</v>
      </c>
      <c r="E20" s="566">
        <v>0</v>
      </c>
      <c r="F20" s="566">
        <v>0</v>
      </c>
      <c r="G20" s="566">
        <v>0</v>
      </c>
      <c r="H20" s="566">
        <v>684400</v>
      </c>
      <c r="I20" s="566">
        <v>362160</v>
      </c>
      <c r="J20" s="566">
        <v>642960</v>
      </c>
      <c r="K20" s="566">
        <v>534600</v>
      </c>
      <c r="L20" s="566">
        <v>823960</v>
      </c>
      <c r="M20" s="566">
        <v>2421000</v>
      </c>
      <c r="N20" s="566">
        <v>2744280</v>
      </c>
      <c r="O20" s="566">
        <v>2980080</v>
      </c>
      <c r="P20" s="566">
        <v>2533680</v>
      </c>
      <c r="Q20" s="566">
        <v>779760</v>
      </c>
      <c r="R20" s="566">
        <v>515160</v>
      </c>
      <c r="S20" s="566">
        <v>467840</v>
      </c>
      <c r="T20" s="566">
        <v>193680</v>
      </c>
      <c r="U20" s="566">
        <v>1048680</v>
      </c>
      <c r="V20" s="566">
        <v>0</v>
      </c>
      <c r="Y20" s="70"/>
    </row>
    <row r="21" spans="1:25" ht="12.95" customHeight="1" x14ac:dyDescent="0.15">
      <c r="A21" s="565" t="s">
        <v>295</v>
      </c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566"/>
      <c r="M21" s="566"/>
      <c r="N21" s="566"/>
      <c r="O21" s="566"/>
      <c r="P21" s="566"/>
      <c r="Q21" s="566"/>
      <c r="R21" s="566"/>
      <c r="S21" s="566"/>
      <c r="T21" s="566"/>
      <c r="U21" s="566"/>
      <c r="V21" s="566"/>
      <c r="Y21" s="70"/>
    </row>
    <row r="22" spans="1:25" ht="12.95" customHeight="1" x14ac:dyDescent="0.15">
      <c r="A22" s="92" t="s">
        <v>137</v>
      </c>
      <c r="B22" s="566">
        <v>0</v>
      </c>
      <c r="C22" s="566">
        <v>0</v>
      </c>
      <c r="D22" s="566">
        <v>0</v>
      </c>
      <c r="E22" s="566">
        <v>0</v>
      </c>
      <c r="F22" s="566">
        <v>0</v>
      </c>
      <c r="G22" s="566">
        <v>0</v>
      </c>
      <c r="H22" s="566">
        <v>0</v>
      </c>
      <c r="I22" s="566">
        <v>0</v>
      </c>
      <c r="J22" s="566">
        <v>0</v>
      </c>
      <c r="K22" s="566">
        <v>0</v>
      </c>
      <c r="L22" s="566">
        <v>0</v>
      </c>
      <c r="M22" s="566">
        <v>0</v>
      </c>
      <c r="N22" s="566">
        <v>0</v>
      </c>
      <c r="O22" s="566">
        <v>0</v>
      </c>
      <c r="P22" s="566">
        <v>0</v>
      </c>
      <c r="Q22" s="566">
        <v>0</v>
      </c>
      <c r="R22" s="566">
        <v>0</v>
      </c>
      <c r="S22" s="566">
        <v>0</v>
      </c>
      <c r="T22" s="566">
        <v>0</v>
      </c>
      <c r="U22" s="566">
        <v>0</v>
      </c>
      <c r="V22" s="566">
        <v>0</v>
      </c>
      <c r="Y22" s="70"/>
    </row>
    <row r="23" spans="1:25" ht="12.95" customHeight="1" x14ac:dyDescent="0.15">
      <c r="A23" s="92" t="s">
        <v>138</v>
      </c>
      <c r="B23" s="566">
        <v>277730275</v>
      </c>
      <c r="C23" s="566">
        <v>284655938</v>
      </c>
      <c r="D23" s="566">
        <v>306869737</v>
      </c>
      <c r="E23" s="566">
        <v>307389475</v>
      </c>
      <c r="F23" s="566">
        <v>309235302</v>
      </c>
      <c r="G23" s="566">
        <v>339316094</v>
      </c>
      <c r="H23" s="566">
        <v>477680618</v>
      </c>
      <c r="I23" s="566">
        <v>509884071</v>
      </c>
      <c r="J23" s="566">
        <v>536104539</v>
      </c>
      <c r="K23" s="566">
        <v>573764987</v>
      </c>
      <c r="L23" s="566">
        <v>592242350</v>
      </c>
      <c r="M23" s="566">
        <v>623405970</v>
      </c>
      <c r="N23" s="566">
        <v>671495588</v>
      </c>
      <c r="O23" s="566">
        <v>686384682</v>
      </c>
      <c r="P23" s="566">
        <v>705259679</v>
      </c>
      <c r="Q23" s="566">
        <v>765785347</v>
      </c>
      <c r="R23" s="566">
        <v>794391606</v>
      </c>
      <c r="S23" s="566">
        <v>728096325</v>
      </c>
      <c r="T23" s="566">
        <v>772876344</v>
      </c>
      <c r="U23" s="566">
        <v>793502705</v>
      </c>
      <c r="V23" s="566">
        <v>781439078</v>
      </c>
      <c r="Y23" s="70"/>
    </row>
    <row r="24" spans="1:25" ht="12.95" customHeight="1" x14ac:dyDescent="0.15">
      <c r="A24" s="92" t="s">
        <v>140</v>
      </c>
      <c r="B24" s="566">
        <v>0</v>
      </c>
      <c r="C24" s="566">
        <v>0</v>
      </c>
      <c r="D24" s="566">
        <v>520000</v>
      </c>
      <c r="E24" s="566">
        <v>60000</v>
      </c>
      <c r="F24" s="566">
        <v>0</v>
      </c>
      <c r="G24" s="566">
        <v>0</v>
      </c>
      <c r="H24" s="566">
        <v>0</v>
      </c>
      <c r="I24" s="566">
        <v>116810</v>
      </c>
      <c r="J24" s="566">
        <v>26960</v>
      </c>
      <c r="K24" s="566">
        <v>25664</v>
      </c>
      <c r="L24" s="566">
        <v>0</v>
      </c>
      <c r="M24" s="566">
        <v>0</v>
      </c>
      <c r="N24" s="566">
        <v>0</v>
      </c>
      <c r="O24" s="566">
        <v>0</v>
      </c>
      <c r="P24" s="566">
        <v>0</v>
      </c>
      <c r="Q24" s="566">
        <v>0</v>
      </c>
      <c r="R24" s="566">
        <v>0</v>
      </c>
      <c r="S24" s="566">
        <v>0</v>
      </c>
      <c r="T24" s="566">
        <v>0</v>
      </c>
      <c r="U24" s="566">
        <v>0</v>
      </c>
      <c r="V24" s="566">
        <v>0</v>
      </c>
      <c r="Y24" s="70"/>
    </row>
    <row r="25" spans="1:25" ht="12.95" customHeight="1" x14ac:dyDescent="0.15">
      <c r="A25" s="92" t="s">
        <v>139</v>
      </c>
      <c r="B25" s="566">
        <v>277687210</v>
      </c>
      <c r="C25" s="566">
        <v>284651870</v>
      </c>
      <c r="D25" s="566">
        <v>306348188</v>
      </c>
      <c r="E25" s="566">
        <v>303803772</v>
      </c>
      <c r="F25" s="566">
        <v>305352114</v>
      </c>
      <c r="G25" s="566">
        <v>339301736</v>
      </c>
      <c r="H25" s="566">
        <v>477514917</v>
      </c>
      <c r="I25" s="566">
        <v>509638716</v>
      </c>
      <c r="J25" s="566">
        <v>535763259</v>
      </c>
      <c r="K25" s="566">
        <v>573449493</v>
      </c>
      <c r="L25" s="566">
        <v>591941568</v>
      </c>
      <c r="M25" s="566">
        <v>623405970</v>
      </c>
      <c r="N25" s="566">
        <v>671495588</v>
      </c>
      <c r="O25" s="566">
        <v>686384682</v>
      </c>
      <c r="P25" s="566">
        <v>705259679</v>
      </c>
      <c r="Q25" s="566">
        <v>765785347</v>
      </c>
      <c r="R25" s="566">
        <v>794391606</v>
      </c>
      <c r="S25" s="566">
        <v>728096325</v>
      </c>
      <c r="T25" s="566">
        <v>772876344</v>
      </c>
      <c r="U25" s="566">
        <v>793502705</v>
      </c>
      <c r="V25" s="566">
        <v>781439078</v>
      </c>
      <c r="Y25" s="70"/>
    </row>
    <row r="26" spans="1:25" ht="12.95" customHeight="1" x14ac:dyDescent="0.15">
      <c r="A26" s="565" t="s">
        <v>293</v>
      </c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Y26" s="70"/>
    </row>
    <row r="27" spans="1:25" ht="12.95" customHeight="1" x14ac:dyDescent="0.15">
      <c r="A27" s="92" t="s">
        <v>137</v>
      </c>
      <c r="B27" s="566">
        <v>540600</v>
      </c>
      <c r="C27" s="566">
        <v>0</v>
      </c>
      <c r="D27" s="566">
        <v>0</v>
      </c>
      <c r="E27" s="566">
        <v>406960</v>
      </c>
      <c r="F27" s="566">
        <v>0</v>
      </c>
      <c r="G27" s="566">
        <v>829080</v>
      </c>
      <c r="H27" s="566">
        <v>11426760</v>
      </c>
      <c r="I27" s="566">
        <v>2151000</v>
      </c>
      <c r="J27" s="566">
        <v>0</v>
      </c>
      <c r="K27" s="566">
        <v>0</v>
      </c>
      <c r="L27" s="566">
        <v>0</v>
      </c>
      <c r="M27" s="566">
        <v>0</v>
      </c>
      <c r="N27" s="566">
        <v>0</v>
      </c>
      <c r="O27" s="566">
        <v>0</v>
      </c>
      <c r="P27" s="566">
        <v>0</v>
      </c>
      <c r="Q27" s="566">
        <v>0</v>
      </c>
      <c r="R27" s="566">
        <v>0</v>
      </c>
      <c r="S27" s="566">
        <v>0</v>
      </c>
      <c r="T27" s="566">
        <v>0</v>
      </c>
      <c r="U27" s="566">
        <v>0</v>
      </c>
      <c r="V27" s="566">
        <v>18668160</v>
      </c>
      <c r="Y27" s="70"/>
    </row>
    <row r="28" spans="1:25" ht="12.95" customHeight="1" x14ac:dyDescent="0.15">
      <c r="A28" s="92" t="s">
        <v>140</v>
      </c>
      <c r="B28" s="566">
        <v>819360</v>
      </c>
      <c r="C28" s="566">
        <v>7585840</v>
      </c>
      <c r="D28" s="566">
        <v>9350280</v>
      </c>
      <c r="E28" s="566">
        <v>11515680</v>
      </c>
      <c r="F28" s="566">
        <v>21776220</v>
      </c>
      <c r="G28" s="566">
        <v>26716320</v>
      </c>
      <c r="H28" s="566">
        <v>45058785</v>
      </c>
      <c r="I28" s="566">
        <v>61209080</v>
      </c>
      <c r="J28" s="566">
        <v>54022840</v>
      </c>
      <c r="K28" s="566">
        <v>67644360</v>
      </c>
      <c r="L28" s="566">
        <v>71532320</v>
      </c>
      <c r="M28" s="566">
        <v>77494023</v>
      </c>
      <c r="N28" s="566">
        <v>41222640</v>
      </c>
      <c r="O28" s="566">
        <v>32529240</v>
      </c>
      <c r="P28" s="566">
        <v>12280320</v>
      </c>
      <c r="Q28" s="566">
        <v>5122080</v>
      </c>
      <c r="R28" s="566">
        <v>72000</v>
      </c>
      <c r="S28" s="566">
        <v>72000</v>
      </c>
      <c r="T28" s="566">
        <v>0</v>
      </c>
      <c r="U28" s="566">
        <v>0</v>
      </c>
      <c r="V28" s="566">
        <v>0</v>
      </c>
      <c r="Y28" s="70"/>
    </row>
    <row r="29" spans="1:25" ht="12.95" customHeight="1" x14ac:dyDescent="0.15">
      <c r="B29" s="566"/>
      <c r="C29" s="566"/>
      <c r="D29" s="566"/>
      <c r="E29" s="566"/>
      <c r="F29" s="566"/>
      <c r="G29" s="566"/>
      <c r="H29" s="566"/>
      <c r="I29" s="566"/>
      <c r="J29" s="566"/>
      <c r="K29" s="566"/>
      <c r="L29" s="566"/>
      <c r="M29" s="566"/>
      <c r="N29" s="566"/>
      <c r="O29" s="566"/>
      <c r="P29" s="566"/>
      <c r="Q29" s="566"/>
      <c r="R29" s="566"/>
      <c r="S29" s="566"/>
      <c r="T29" s="566"/>
      <c r="U29" s="566"/>
      <c r="V29" s="566"/>
    </row>
    <row r="30" spans="1:25" ht="12.95" customHeight="1" x14ac:dyDescent="0.15">
      <c r="A30" s="963" t="s">
        <v>282</v>
      </c>
      <c r="B30" s="566"/>
      <c r="C30" s="566"/>
      <c r="D30" s="566"/>
      <c r="E30" s="566"/>
      <c r="F30" s="566"/>
      <c r="G30" s="566"/>
      <c r="H30" s="566"/>
      <c r="I30" s="566"/>
      <c r="J30" s="566"/>
      <c r="K30" s="566"/>
      <c r="L30" s="566"/>
      <c r="M30" s="566"/>
      <c r="N30" s="566"/>
      <c r="O30" s="566"/>
      <c r="P30" s="566"/>
      <c r="Q30" s="566"/>
      <c r="R30" s="566"/>
      <c r="S30" s="566"/>
      <c r="T30" s="566"/>
      <c r="U30" s="566"/>
      <c r="V30" s="566"/>
    </row>
    <row r="31" spans="1:25" ht="6" customHeight="1" x14ac:dyDescent="0.15">
      <c r="B31" s="566"/>
      <c r="C31" s="566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66"/>
      <c r="P31" s="566"/>
      <c r="Q31" s="566"/>
      <c r="R31" s="566"/>
      <c r="S31" s="566"/>
      <c r="T31" s="566"/>
      <c r="U31" s="566"/>
      <c r="V31" s="566"/>
    </row>
    <row r="32" spans="1:25" ht="12.95" customHeight="1" x14ac:dyDescent="0.15">
      <c r="A32" s="565" t="s">
        <v>292</v>
      </c>
      <c r="B32" s="566"/>
      <c r="C32" s="566"/>
      <c r="D32" s="566"/>
      <c r="E32" s="566"/>
      <c r="F32" s="566"/>
      <c r="G32" s="566"/>
      <c r="H32" s="566"/>
      <c r="I32" s="566"/>
      <c r="J32" s="566"/>
      <c r="K32" s="566"/>
      <c r="L32" s="566"/>
      <c r="M32" s="566"/>
      <c r="N32" s="566"/>
      <c r="O32" s="566"/>
      <c r="P32" s="566"/>
      <c r="Q32" s="566"/>
      <c r="R32" s="566"/>
      <c r="S32" s="566"/>
      <c r="T32" s="566"/>
      <c r="U32" s="566"/>
      <c r="V32" s="566"/>
    </row>
    <row r="33" spans="1:22" ht="12.95" customHeight="1" x14ac:dyDescent="0.15">
      <c r="A33" s="92" t="s">
        <v>137</v>
      </c>
      <c r="B33" s="566">
        <v>0</v>
      </c>
      <c r="C33" s="566">
        <v>0</v>
      </c>
      <c r="D33" s="566">
        <v>0</v>
      </c>
      <c r="E33" s="566">
        <v>0</v>
      </c>
      <c r="F33" s="566">
        <v>0</v>
      </c>
      <c r="G33" s="566">
        <v>0</v>
      </c>
      <c r="H33" s="566">
        <v>0</v>
      </c>
      <c r="I33" s="566">
        <v>0</v>
      </c>
      <c r="J33" s="566">
        <v>0</v>
      </c>
      <c r="K33" s="566">
        <v>0</v>
      </c>
      <c r="L33" s="566">
        <v>0</v>
      </c>
      <c r="M33" s="566">
        <v>0</v>
      </c>
      <c r="N33" s="566">
        <v>0</v>
      </c>
      <c r="O33" s="566">
        <v>0</v>
      </c>
      <c r="P33" s="566">
        <v>0</v>
      </c>
      <c r="Q33" s="566">
        <v>0</v>
      </c>
      <c r="R33" s="566">
        <v>0</v>
      </c>
      <c r="S33" s="566">
        <v>0</v>
      </c>
      <c r="T33" s="566">
        <v>0</v>
      </c>
      <c r="U33" s="566">
        <v>0</v>
      </c>
      <c r="V33" s="566">
        <v>0</v>
      </c>
    </row>
    <row r="34" spans="1:22" ht="12.95" customHeight="1" x14ac:dyDescent="0.15">
      <c r="A34" s="92" t="s">
        <v>138</v>
      </c>
      <c r="B34" s="566">
        <v>0</v>
      </c>
      <c r="C34" s="566">
        <v>0</v>
      </c>
      <c r="D34" s="566">
        <v>0</v>
      </c>
      <c r="E34" s="566">
        <v>0</v>
      </c>
      <c r="F34" s="566">
        <v>0</v>
      </c>
      <c r="G34" s="566">
        <v>0</v>
      </c>
      <c r="H34" s="566">
        <v>0</v>
      </c>
      <c r="I34" s="566">
        <v>0</v>
      </c>
      <c r="J34" s="566">
        <v>0</v>
      </c>
      <c r="K34" s="566">
        <v>0</v>
      </c>
      <c r="L34" s="566">
        <v>0</v>
      </c>
      <c r="M34" s="566">
        <v>0</v>
      </c>
      <c r="N34" s="566">
        <v>0</v>
      </c>
      <c r="O34" s="566">
        <v>0</v>
      </c>
      <c r="P34" s="566">
        <v>0</v>
      </c>
      <c r="Q34" s="566">
        <v>0</v>
      </c>
      <c r="R34" s="566">
        <v>0</v>
      </c>
      <c r="S34" s="566">
        <v>0</v>
      </c>
      <c r="T34" s="566">
        <v>0</v>
      </c>
      <c r="U34" s="566">
        <v>0</v>
      </c>
      <c r="V34" s="566">
        <v>0</v>
      </c>
    </row>
    <row r="35" spans="1:22" ht="12.95" customHeight="1" x14ac:dyDescent="0.15">
      <c r="A35" s="92" t="s">
        <v>139</v>
      </c>
      <c r="B35" s="566">
        <v>0</v>
      </c>
      <c r="C35" s="566">
        <v>0</v>
      </c>
      <c r="D35" s="566">
        <v>0</v>
      </c>
      <c r="E35" s="566">
        <v>0</v>
      </c>
      <c r="F35" s="566">
        <v>0</v>
      </c>
      <c r="G35" s="566">
        <v>0</v>
      </c>
      <c r="H35" s="566">
        <v>0</v>
      </c>
      <c r="I35" s="566">
        <v>0</v>
      </c>
      <c r="J35" s="566">
        <v>0</v>
      </c>
      <c r="K35" s="566">
        <v>0</v>
      </c>
      <c r="L35" s="566">
        <v>0</v>
      </c>
      <c r="M35" s="566">
        <v>0</v>
      </c>
      <c r="N35" s="566">
        <v>0</v>
      </c>
      <c r="O35" s="566">
        <v>0</v>
      </c>
      <c r="P35" s="566">
        <v>0</v>
      </c>
      <c r="Q35" s="566">
        <v>0</v>
      </c>
      <c r="R35" s="566">
        <v>0</v>
      </c>
      <c r="S35" s="566">
        <v>0</v>
      </c>
      <c r="T35" s="566">
        <v>0</v>
      </c>
      <c r="U35" s="566">
        <v>0</v>
      </c>
      <c r="V35" s="566">
        <v>0</v>
      </c>
    </row>
    <row r="36" spans="1:22" ht="12.95" customHeight="1" x14ac:dyDescent="0.15">
      <c r="A36" s="565" t="s">
        <v>294</v>
      </c>
      <c r="B36" s="566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566"/>
      <c r="N36" s="566"/>
      <c r="O36" s="566"/>
      <c r="P36" s="566"/>
      <c r="Q36" s="566"/>
      <c r="R36" s="566"/>
      <c r="S36" s="566"/>
      <c r="T36" s="566"/>
      <c r="U36" s="566"/>
      <c r="V36" s="566"/>
    </row>
    <row r="37" spans="1:22" ht="12.95" customHeight="1" x14ac:dyDescent="0.15">
      <c r="A37" s="92" t="s">
        <v>137</v>
      </c>
      <c r="B37" s="566">
        <v>149118</v>
      </c>
      <c r="C37" s="566">
        <v>173520</v>
      </c>
      <c r="D37" s="566">
        <v>134788</v>
      </c>
      <c r="E37" s="566">
        <v>126750</v>
      </c>
      <c r="F37" s="566">
        <v>153020</v>
      </c>
      <c r="G37" s="566">
        <v>250768</v>
      </c>
      <c r="H37" s="566">
        <v>233698</v>
      </c>
      <c r="I37" s="566">
        <v>250508</v>
      </c>
      <c r="J37" s="566">
        <v>302784</v>
      </c>
      <c r="K37" s="566">
        <v>279680</v>
      </c>
      <c r="L37" s="566">
        <v>254320</v>
      </c>
      <c r="M37" s="566">
        <v>242980</v>
      </c>
      <c r="N37" s="566">
        <v>264540</v>
      </c>
      <c r="O37" s="566">
        <v>314592</v>
      </c>
      <c r="P37" s="566">
        <v>329754</v>
      </c>
      <c r="Q37" s="566">
        <v>337244</v>
      </c>
      <c r="R37" s="566">
        <v>305520</v>
      </c>
      <c r="S37" s="566">
        <v>0</v>
      </c>
      <c r="T37" s="566">
        <v>314020</v>
      </c>
      <c r="U37" s="566">
        <v>254420</v>
      </c>
      <c r="V37" s="566">
        <v>283111</v>
      </c>
    </row>
    <row r="38" spans="1:22" ht="12.95" customHeight="1" x14ac:dyDescent="0.15">
      <c r="A38" s="92" t="s">
        <v>138</v>
      </c>
      <c r="B38" s="566">
        <v>10195</v>
      </c>
      <c r="C38" s="566">
        <v>0</v>
      </c>
      <c r="D38" s="566">
        <v>0</v>
      </c>
      <c r="E38" s="566">
        <v>0</v>
      </c>
      <c r="F38" s="566">
        <v>0</v>
      </c>
      <c r="G38" s="566">
        <v>0</v>
      </c>
      <c r="H38" s="566">
        <v>0</v>
      </c>
      <c r="I38" s="566">
        <v>0</v>
      </c>
      <c r="J38" s="566">
        <v>0</v>
      </c>
      <c r="K38" s="566">
        <v>0</v>
      </c>
      <c r="L38" s="566">
        <v>0</v>
      </c>
      <c r="M38" s="566">
        <v>0</v>
      </c>
      <c r="N38" s="566">
        <v>0</v>
      </c>
      <c r="O38" s="566">
        <v>0</v>
      </c>
      <c r="P38" s="566">
        <v>0</v>
      </c>
      <c r="Q38" s="566">
        <v>0</v>
      </c>
      <c r="R38" s="566">
        <v>0</v>
      </c>
      <c r="S38" s="566">
        <v>377166</v>
      </c>
      <c r="T38" s="566">
        <v>0</v>
      </c>
      <c r="U38" s="566">
        <v>0</v>
      </c>
      <c r="V38" s="566">
        <v>78800</v>
      </c>
    </row>
    <row r="39" spans="1:22" ht="12.95" customHeight="1" x14ac:dyDescent="0.15">
      <c r="A39" s="92" t="s">
        <v>140</v>
      </c>
      <c r="B39" s="566">
        <v>2900</v>
      </c>
      <c r="C39" s="566">
        <v>0</v>
      </c>
      <c r="D39" s="566">
        <v>0</v>
      </c>
      <c r="E39" s="566">
        <v>0</v>
      </c>
      <c r="F39" s="566">
        <v>0</v>
      </c>
      <c r="G39" s="566">
        <v>0</v>
      </c>
      <c r="H39" s="566">
        <v>0</v>
      </c>
      <c r="I39" s="566">
        <v>0</v>
      </c>
      <c r="J39" s="566">
        <v>0</v>
      </c>
      <c r="K39" s="566">
        <v>0</v>
      </c>
      <c r="L39" s="566">
        <v>0</v>
      </c>
      <c r="M39" s="566">
        <v>0</v>
      </c>
      <c r="N39" s="566">
        <v>0</v>
      </c>
      <c r="O39" s="566">
        <v>0</v>
      </c>
      <c r="P39" s="566">
        <v>0</v>
      </c>
      <c r="Q39" s="566">
        <v>0</v>
      </c>
      <c r="R39" s="566">
        <v>0</v>
      </c>
      <c r="S39" s="566">
        <v>0</v>
      </c>
      <c r="T39" s="566">
        <v>0</v>
      </c>
      <c r="U39" s="566">
        <v>0</v>
      </c>
      <c r="V39" s="566">
        <v>0</v>
      </c>
    </row>
    <row r="40" spans="1:22" ht="12.95" customHeight="1" x14ac:dyDescent="0.15">
      <c r="A40" s="92" t="s">
        <v>139</v>
      </c>
      <c r="B40" s="566">
        <v>156413</v>
      </c>
      <c r="C40" s="566">
        <v>173520</v>
      </c>
      <c r="D40" s="566">
        <v>134788</v>
      </c>
      <c r="E40" s="566">
        <v>126750</v>
      </c>
      <c r="F40" s="566">
        <v>153020</v>
      </c>
      <c r="G40" s="566">
        <v>250768</v>
      </c>
      <c r="H40" s="566">
        <v>233698</v>
      </c>
      <c r="I40" s="566">
        <v>250508</v>
      </c>
      <c r="J40" s="566">
        <v>302784</v>
      </c>
      <c r="K40" s="566">
        <v>279680</v>
      </c>
      <c r="L40" s="566">
        <v>254320</v>
      </c>
      <c r="M40" s="566">
        <v>242980</v>
      </c>
      <c r="N40" s="566">
        <v>264540</v>
      </c>
      <c r="O40" s="566">
        <v>314592</v>
      </c>
      <c r="P40" s="566">
        <v>329754</v>
      </c>
      <c r="Q40" s="566">
        <v>337244</v>
      </c>
      <c r="R40" s="566">
        <v>305520</v>
      </c>
      <c r="S40" s="566">
        <v>377166</v>
      </c>
      <c r="T40" s="566">
        <v>314020</v>
      </c>
      <c r="U40" s="566">
        <v>254420</v>
      </c>
      <c r="V40" s="566">
        <v>361911</v>
      </c>
    </row>
    <row r="41" spans="1:22" ht="12.95" customHeight="1" x14ac:dyDescent="0.15">
      <c r="A41" s="565" t="s">
        <v>296</v>
      </c>
      <c r="B41" s="566"/>
      <c r="C41" s="566"/>
      <c r="D41" s="566"/>
      <c r="E41" s="566"/>
      <c r="F41" s="566"/>
      <c r="G41" s="566"/>
      <c r="H41" s="566"/>
      <c r="I41" s="566"/>
      <c r="J41" s="566"/>
      <c r="K41" s="566"/>
      <c r="L41" s="566"/>
      <c r="M41" s="566"/>
      <c r="N41" s="566"/>
      <c r="O41" s="566"/>
      <c r="P41" s="566"/>
      <c r="Q41" s="566"/>
      <c r="R41" s="566"/>
      <c r="S41" s="566"/>
      <c r="T41" s="566"/>
      <c r="U41" s="566"/>
      <c r="V41" s="566"/>
    </row>
    <row r="42" spans="1:22" ht="12.95" customHeight="1" x14ac:dyDescent="0.15">
      <c r="A42" s="92" t="s">
        <v>137</v>
      </c>
      <c r="B42" s="566">
        <v>0</v>
      </c>
      <c r="C42" s="566">
        <v>0</v>
      </c>
      <c r="D42" s="566">
        <v>30000</v>
      </c>
      <c r="E42" s="566">
        <v>3418</v>
      </c>
      <c r="F42" s="566">
        <v>0</v>
      </c>
      <c r="G42" s="566">
        <v>0</v>
      </c>
      <c r="H42" s="566">
        <v>0</v>
      </c>
      <c r="I42" s="566">
        <v>0</v>
      </c>
      <c r="J42" s="566">
        <v>0</v>
      </c>
      <c r="K42" s="566">
        <v>0</v>
      </c>
      <c r="L42" s="566">
        <v>0</v>
      </c>
      <c r="M42" s="566">
        <v>0</v>
      </c>
      <c r="N42" s="566">
        <v>0</v>
      </c>
      <c r="O42" s="566">
        <v>0</v>
      </c>
      <c r="P42" s="566">
        <v>0</v>
      </c>
      <c r="Q42" s="566">
        <v>0</v>
      </c>
      <c r="R42" s="566">
        <v>0</v>
      </c>
      <c r="S42" s="566">
        <v>0</v>
      </c>
      <c r="T42" s="566">
        <v>0</v>
      </c>
      <c r="U42" s="566">
        <v>0</v>
      </c>
      <c r="V42" s="566">
        <v>0</v>
      </c>
    </row>
    <row r="43" spans="1:22" ht="12.95" customHeight="1" x14ac:dyDescent="0.15">
      <c r="A43" s="92" t="s">
        <v>138</v>
      </c>
      <c r="B43" s="566">
        <v>10208868</v>
      </c>
      <c r="C43" s="566">
        <v>10342280</v>
      </c>
      <c r="D43" s="566">
        <v>10520830</v>
      </c>
      <c r="E43" s="566">
        <v>10976784</v>
      </c>
      <c r="F43" s="566">
        <v>11171450</v>
      </c>
      <c r="G43" s="566">
        <v>13516950</v>
      </c>
      <c r="H43" s="566">
        <v>15379339</v>
      </c>
      <c r="I43" s="566">
        <v>17802209</v>
      </c>
      <c r="J43" s="566">
        <v>17156640</v>
      </c>
      <c r="K43" s="566">
        <v>19905931</v>
      </c>
      <c r="L43" s="566">
        <v>19902157</v>
      </c>
      <c r="M43" s="566">
        <v>21359319</v>
      </c>
      <c r="N43" s="566">
        <v>21905233</v>
      </c>
      <c r="O43" s="566">
        <v>23004223</v>
      </c>
      <c r="P43" s="566">
        <v>24632650</v>
      </c>
      <c r="Q43" s="566">
        <v>27929872</v>
      </c>
      <c r="R43" s="566">
        <v>26179287</v>
      </c>
      <c r="S43" s="566">
        <v>28790070</v>
      </c>
      <c r="T43" s="566">
        <v>29636130</v>
      </c>
      <c r="U43" s="566">
        <v>25469430</v>
      </c>
      <c r="V43" s="566">
        <v>24806679</v>
      </c>
    </row>
    <row r="44" spans="1:22" ht="12.95" customHeight="1" x14ac:dyDescent="0.15">
      <c r="A44" s="92" t="s">
        <v>140</v>
      </c>
      <c r="B44" s="566">
        <v>0</v>
      </c>
      <c r="C44" s="566">
        <v>0</v>
      </c>
      <c r="D44" s="566">
        <v>0</v>
      </c>
      <c r="E44" s="566">
        <v>0</v>
      </c>
      <c r="F44" s="566">
        <v>0</v>
      </c>
      <c r="G44" s="566">
        <v>0</v>
      </c>
      <c r="H44" s="566">
        <v>0</v>
      </c>
      <c r="I44" s="566">
        <v>0</v>
      </c>
      <c r="J44" s="566">
        <v>181000</v>
      </c>
      <c r="K44" s="566">
        <v>281280</v>
      </c>
      <c r="L44" s="566">
        <v>108160</v>
      </c>
      <c r="M44" s="566">
        <v>227323</v>
      </c>
      <c r="N44" s="566">
        <v>109440</v>
      </c>
      <c r="O44" s="566">
        <v>27000</v>
      </c>
      <c r="P44" s="566">
        <v>0</v>
      </c>
      <c r="Q44" s="566">
        <v>0</v>
      </c>
      <c r="R44" s="566">
        <v>0</v>
      </c>
      <c r="S44" s="566">
        <v>0</v>
      </c>
      <c r="T44" s="566">
        <v>0</v>
      </c>
      <c r="U44" s="566">
        <v>0</v>
      </c>
      <c r="V44" s="566">
        <v>0</v>
      </c>
    </row>
    <row r="45" spans="1:22" ht="12.95" customHeight="1" x14ac:dyDescent="0.15">
      <c r="A45" s="92" t="s">
        <v>139</v>
      </c>
      <c r="B45" s="566">
        <v>10208118</v>
      </c>
      <c r="C45" s="566">
        <v>10339691</v>
      </c>
      <c r="D45" s="566">
        <v>10550767</v>
      </c>
      <c r="E45" s="566">
        <v>10980202</v>
      </c>
      <c r="F45" s="566">
        <v>11171450</v>
      </c>
      <c r="G45" s="566">
        <v>13516506</v>
      </c>
      <c r="H45" s="566">
        <v>15372155</v>
      </c>
      <c r="I45" s="566">
        <v>17802209</v>
      </c>
      <c r="J45" s="566">
        <v>16970540</v>
      </c>
      <c r="K45" s="566">
        <v>19624651</v>
      </c>
      <c r="L45" s="566">
        <v>19793997</v>
      </c>
      <c r="M45" s="566">
        <v>21131996</v>
      </c>
      <c r="N45" s="566">
        <v>21795793</v>
      </c>
      <c r="O45" s="566">
        <v>22977223</v>
      </c>
      <c r="P45" s="566">
        <v>24632650</v>
      </c>
      <c r="Q45" s="566">
        <v>27929872</v>
      </c>
      <c r="R45" s="566">
        <v>26179287</v>
      </c>
      <c r="S45" s="566">
        <v>28790070</v>
      </c>
      <c r="T45" s="566">
        <v>29636130</v>
      </c>
      <c r="U45" s="566">
        <v>25469430</v>
      </c>
      <c r="V45" s="566">
        <v>24806679</v>
      </c>
    </row>
    <row r="46" spans="1:22" ht="12.95" customHeight="1" x14ac:dyDescent="0.15">
      <c r="A46" s="565" t="s">
        <v>293</v>
      </c>
      <c r="B46" s="566"/>
      <c r="C46" s="566"/>
      <c r="D46" s="566"/>
      <c r="E46" s="566"/>
      <c r="F46" s="566"/>
      <c r="G46" s="566"/>
      <c r="H46" s="566"/>
      <c r="I46" s="566"/>
      <c r="J46" s="566"/>
      <c r="K46" s="566"/>
      <c r="L46" s="566"/>
      <c r="M46" s="566"/>
      <c r="N46" s="566"/>
      <c r="O46" s="566"/>
      <c r="P46" s="566"/>
      <c r="Q46" s="566"/>
      <c r="R46" s="566"/>
      <c r="S46" s="566"/>
      <c r="T46" s="566"/>
      <c r="U46" s="566"/>
      <c r="V46" s="566"/>
    </row>
    <row r="47" spans="1:22" ht="12.95" customHeight="1" x14ac:dyDescent="0.15">
      <c r="A47" s="92" t="s">
        <v>137</v>
      </c>
      <c r="B47" s="566">
        <v>39600</v>
      </c>
      <c r="C47" s="566">
        <v>0</v>
      </c>
      <c r="D47" s="566">
        <v>0</v>
      </c>
      <c r="E47" s="566">
        <v>0</v>
      </c>
      <c r="F47" s="566">
        <v>0</v>
      </c>
      <c r="G47" s="566">
        <v>0</v>
      </c>
      <c r="H47" s="566">
        <v>0</v>
      </c>
      <c r="I47" s="566">
        <v>40320</v>
      </c>
      <c r="J47" s="566">
        <v>0</v>
      </c>
      <c r="K47" s="566">
        <v>0</v>
      </c>
      <c r="L47" s="566">
        <v>0</v>
      </c>
      <c r="M47" s="566">
        <v>0</v>
      </c>
      <c r="N47" s="566">
        <v>0</v>
      </c>
      <c r="O47" s="566">
        <v>0</v>
      </c>
      <c r="P47" s="566">
        <v>0</v>
      </c>
      <c r="Q47" s="566">
        <v>0</v>
      </c>
      <c r="R47" s="566">
        <v>0</v>
      </c>
      <c r="S47" s="566">
        <v>0</v>
      </c>
      <c r="T47" s="566">
        <v>0</v>
      </c>
      <c r="U47" s="566">
        <v>0</v>
      </c>
      <c r="V47" s="566">
        <v>0</v>
      </c>
    </row>
    <row r="48" spans="1:22" ht="12.95" customHeight="1" thickBot="1" x14ac:dyDescent="0.2">
      <c r="A48" s="96" t="s">
        <v>140</v>
      </c>
      <c r="B48" s="567">
        <v>504000</v>
      </c>
      <c r="C48" s="567">
        <v>0</v>
      </c>
      <c r="D48" s="567">
        <v>0</v>
      </c>
      <c r="E48" s="567">
        <v>0</v>
      </c>
      <c r="F48" s="567">
        <v>0</v>
      </c>
      <c r="G48" s="567">
        <v>0</v>
      </c>
      <c r="H48" s="566">
        <v>0</v>
      </c>
      <c r="I48" s="566">
        <v>0</v>
      </c>
      <c r="J48" s="566">
        <v>0</v>
      </c>
      <c r="K48" s="566">
        <v>0</v>
      </c>
      <c r="L48" s="566">
        <v>0</v>
      </c>
      <c r="M48" s="566">
        <v>360000</v>
      </c>
      <c r="N48" s="566">
        <v>720000</v>
      </c>
      <c r="O48" s="566">
        <v>0</v>
      </c>
      <c r="P48" s="566">
        <v>0</v>
      </c>
      <c r="Q48" s="566">
        <v>0</v>
      </c>
      <c r="R48" s="566">
        <v>0</v>
      </c>
      <c r="S48" s="566">
        <v>0</v>
      </c>
      <c r="T48" s="566">
        <v>0</v>
      </c>
      <c r="U48" s="566">
        <v>0</v>
      </c>
      <c r="V48" s="566">
        <v>0</v>
      </c>
    </row>
    <row r="49" spans="1:23" ht="9" customHeight="1" x14ac:dyDescent="0.15">
      <c r="A49" s="468" t="s">
        <v>350</v>
      </c>
      <c r="B49" s="543"/>
      <c r="C49" s="543"/>
      <c r="D49" s="543"/>
      <c r="E49" s="543"/>
      <c r="F49" s="543"/>
      <c r="G49" s="543"/>
      <c r="H49" s="543"/>
      <c r="I49" s="543"/>
      <c r="J49" s="543"/>
      <c r="K49" s="543"/>
      <c r="L49" s="543"/>
      <c r="M49" s="543"/>
      <c r="N49" s="395"/>
      <c r="O49" s="395"/>
      <c r="P49" s="395"/>
      <c r="Q49" s="395"/>
      <c r="R49" s="395"/>
      <c r="S49" s="395"/>
      <c r="T49" s="395"/>
      <c r="U49" s="395"/>
      <c r="V49" s="395"/>
      <c r="W49" s="396"/>
    </row>
    <row r="50" spans="1:23" ht="9" customHeight="1" x14ac:dyDescent="0.15">
      <c r="A50" s="544" t="s">
        <v>171</v>
      </c>
      <c r="B50" s="545"/>
      <c r="C50" s="545"/>
      <c r="D50" s="545"/>
      <c r="E50" s="545"/>
      <c r="F50" s="545"/>
      <c r="G50" s="545"/>
      <c r="H50" s="545"/>
      <c r="I50" s="545"/>
      <c r="J50" s="545"/>
      <c r="K50" s="545"/>
      <c r="L50" s="545"/>
      <c r="M50" s="545"/>
      <c r="N50" s="397"/>
      <c r="O50" s="397"/>
      <c r="P50" s="397"/>
      <c r="Q50" s="397"/>
      <c r="R50" s="397"/>
      <c r="S50" s="397"/>
      <c r="T50" s="397"/>
      <c r="U50" s="397"/>
      <c r="V50" s="397"/>
      <c r="W50" s="396"/>
    </row>
    <row r="51" spans="1:23" ht="9" customHeight="1" x14ac:dyDescent="0.15">
      <c r="A51" s="470" t="s">
        <v>320</v>
      </c>
      <c r="B51" s="545"/>
      <c r="C51" s="545"/>
      <c r="D51" s="545"/>
      <c r="E51" s="545"/>
      <c r="F51" s="545"/>
      <c r="G51" s="545"/>
      <c r="H51" s="545"/>
      <c r="I51" s="544"/>
      <c r="J51" s="544"/>
      <c r="K51" s="544"/>
      <c r="L51" s="544"/>
      <c r="M51" s="544"/>
      <c r="N51" s="396"/>
      <c r="O51" s="396"/>
      <c r="P51" s="396"/>
      <c r="Q51" s="396"/>
      <c r="R51" s="396"/>
      <c r="S51" s="396"/>
      <c r="T51" s="396"/>
      <c r="U51" s="396"/>
      <c r="V51" s="396"/>
      <c r="W51" s="396"/>
    </row>
    <row r="52" spans="1:23" ht="13.35" customHeight="1" x14ac:dyDescent="0.15">
      <c r="A52" s="544"/>
      <c r="B52" s="544"/>
      <c r="C52" s="544"/>
      <c r="D52" s="544"/>
      <c r="E52" s="544"/>
      <c r="F52" s="544"/>
      <c r="G52" s="544"/>
      <c r="H52" s="544"/>
      <c r="I52" s="544"/>
      <c r="J52" s="544"/>
      <c r="K52" s="544"/>
      <c r="L52" s="544"/>
      <c r="M52" s="544"/>
    </row>
    <row r="53" spans="1:23" ht="13.35" customHeight="1" x14ac:dyDescent="0.15">
      <c r="A53" s="99"/>
    </row>
    <row r="54" spans="1:23" ht="13.35" customHeight="1" x14ac:dyDescent="0.15">
      <c r="A54" s="9"/>
    </row>
    <row r="55" spans="1:23" ht="13.35" customHeight="1" x14ac:dyDescent="0.15">
      <c r="A55" s="9"/>
    </row>
    <row r="56" spans="1:23" ht="13.35" customHeight="1" x14ac:dyDescent="0.15">
      <c r="A56" s="9"/>
    </row>
    <row r="57" spans="1:23" ht="13.35" customHeight="1" x14ac:dyDescent="0.15">
      <c r="A57" s="11"/>
    </row>
    <row r="58" spans="1:23" ht="13.35" customHeight="1" x14ac:dyDescent="0.15">
      <c r="A58" s="22"/>
    </row>
  </sheetData>
  <mergeCells count="1">
    <mergeCell ref="A4:V4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J5:R5" numberStoredAsText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Hoja117">
    <tabColor theme="9" tint="0.59999389629810485"/>
  </sheetPr>
  <dimension ref="A1:Y43"/>
  <sheetViews>
    <sheetView showGridLines="0" zoomScaleNormal="100" workbookViewId="0">
      <selection activeCell="O27" sqref="O27"/>
    </sheetView>
  </sheetViews>
  <sheetFormatPr baseColWidth="10" defaultColWidth="7" defaultRowHeight="13.35" customHeight="1" x14ac:dyDescent="0.15"/>
  <cols>
    <col min="1" max="1" width="9.25" style="70" customWidth="1"/>
    <col min="2" max="9" width="8" style="70" hidden="1" customWidth="1"/>
    <col min="10" max="10" width="0" style="70" hidden="1" customWidth="1"/>
    <col min="11" max="11" width="0.25" style="70" hidden="1" customWidth="1"/>
    <col min="12" max="25" width="9" style="70" customWidth="1"/>
    <col min="26" max="26" width="7.75" style="70" customWidth="1"/>
    <col min="27" max="29" width="8.25" style="70" customWidth="1"/>
    <col min="30" max="16384" width="7" style="70"/>
  </cols>
  <sheetData>
    <row r="1" spans="1:25" ht="13.35" customHeight="1" x14ac:dyDescent="0.15">
      <c r="A1" s="1068"/>
      <c r="B1" s="1068"/>
      <c r="C1" s="1068"/>
      <c r="D1" s="1068"/>
      <c r="E1" s="1068"/>
    </row>
    <row r="2" spans="1:25" ht="13.35" customHeight="1" x14ac:dyDescent="0.25">
      <c r="A2" s="184" t="s">
        <v>505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</row>
    <row r="3" spans="1:25" ht="13.35" customHeight="1" x14ac:dyDescent="0.15">
      <c r="A3" s="185" t="s">
        <v>227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</row>
    <row r="4" spans="1:25" ht="6" customHeight="1" thickBot="1" x14ac:dyDescent="0.2"/>
    <row r="5" spans="1:25" ht="18" customHeight="1" x14ac:dyDescent="0.15">
      <c r="A5" s="767" t="s">
        <v>107</v>
      </c>
      <c r="B5" s="767">
        <v>2000</v>
      </c>
      <c r="C5" s="767">
        <v>2001</v>
      </c>
      <c r="D5" s="767">
        <v>2002</v>
      </c>
      <c r="E5" s="767">
        <v>2003</v>
      </c>
      <c r="F5" s="767">
        <v>2004</v>
      </c>
      <c r="G5" s="767">
        <v>2005</v>
      </c>
      <c r="H5" s="767">
        <v>2006</v>
      </c>
      <c r="I5" s="767">
        <v>2007</v>
      </c>
      <c r="J5" s="767">
        <v>2008</v>
      </c>
      <c r="K5" s="767">
        <v>2009</v>
      </c>
      <c r="L5" s="767">
        <v>2010</v>
      </c>
      <c r="M5" s="767">
        <v>2011</v>
      </c>
      <c r="N5" s="767">
        <v>2012</v>
      </c>
      <c r="O5" s="767">
        <v>2013</v>
      </c>
      <c r="P5" s="767">
        <v>2014</v>
      </c>
      <c r="Q5" s="767">
        <v>2015</v>
      </c>
      <c r="R5" s="767">
        <v>2016</v>
      </c>
      <c r="S5" s="751">
        <v>2017</v>
      </c>
      <c r="T5" s="750">
        <v>2018</v>
      </c>
      <c r="U5" s="750">
        <v>2019</v>
      </c>
      <c r="V5" s="750">
        <v>2020</v>
      </c>
      <c r="W5" s="750">
        <v>2021</v>
      </c>
      <c r="X5" s="750">
        <v>2022</v>
      </c>
      <c r="Y5" s="752" t="s">
        <v>424</v>
      </c>
    </row>
    <row r="6" spans="1:25" ht="18" customHeight="1" x14ac:dyDescent="0.15">
      <c r="A6" s="648" t="s">
        <v>52</v>
      </c>
      <c r="B6" s="729">
        <v>92749</v>
      </c>
      <c r="C6" s="729">
        <v>97776</v>
      </c>
      <c r="D6" s="729">
        <v>80988</v>
      </c>
      <c r="E6" s="729">
        <v>113000</v>
      </c>
      <c r="F6" s="729">
        <v>102500</v>
      </c>
      <c r="G6" s="729">
        <v>117060</v>
      </c>
      <c r="H6" s="729">
        <v>108826</v>
      </c>
      <c r="I6" s="729">
        <v>127500</v>
      </c>
      <c r="J6" s="729">
        <v>138170</v>
      </c>
      <c r="K6" s="729">
        <v>133600</v>
      </c>
      <c r="L6" s="649">
        <f>SUM(L7:L18)</f>
        <v>137210</v>
      </c>
      <c r="M6" s="649">
        <f>SUM(M7:M18)</f>
        <v>145610</v>
      </c>
      <c r="N6" s="649">
        <f>SUM(N7:N18)</f>
        <v>126800</v>
      </c>
      <c r="O6" s="649">
        <v>163845</v>
      </c>
      <c r="P6" s="649">
        <v>204535</v>
      </c>
      <c r="Q6" s="649">
        <v>189474</v>
      </c>
      <c r="R6" s="649">
        <v>193317</v>
      </c>
      <c r="S6" s="649">
        <v>132712</v>
      </c>
      <c r="T6" s="649">
        <f t="shared" ref="T6:Y6" si="0">SUM(T7:T18)</f>
        <v>73793</v>
      </c>
      <c r="U6" s="649">
        <f t="shared" si="0"/>
        <v>159615</v>
      </c>
      <c r="V6" s="649">
        <f t="shared" si="0"/>
        <v>139183</v>
      </c>
      <c r="W6" s="649">
        <f t="shared" si="0"/>
        <v>158193</v>
      </c>
      <c r="X6" s="649">
        <f t="shared" si="0"/>
        <v>187991</v>
      </c>
      <c r="Y6" s="649">
        <f t="shared" si="0"/>
        <v>237649</v>
      </c>
    </row>
    <row r="7" spans="1:25" ht="18" customHeight="1" x14ac:dyDescent="0.15">
      <c r="A7" s="73" t="s">
        <v>53</v>
      </c>
      <c r="B7" s="74">
        <v>21442</v>
      </c>
      <c r="C7" s="74">
        <v>0</v>
      </c>
      <c r="D7" s="74">
        <v>4500</v>
      </c>
      <c r="E7" s="74">
        <v>21000</v>
      </c>
      <c r="F7" s="74">
        <v>0</v>
      </c>
      <c r="G7" s="74">
        <v>4060</v>
      </c>
      <c r="H7" s="74">
        <v>0</v>
      </c>
      <c r="I7" s="74">
        <v>20000</v>
      </c>
      <c r="J7" s="74">
        <v>10160</v>
      </c>
      <c r="K7" s="74">
        <v>6000</v>
      </c>
      <c r="L7" s="190">
        <v>29640</v>
      </c>
      <c r="M7" s="190">
        <v>26760</v>
      </c>
      <c r="N7" s="190">
        <v>6500</v>
      </c>
      <c r="O7" s="190">
        <v>20800</v>
      </c>
      <c r="P7" s="190">
        <v>18720</v>
      </c>
      <c r="Q7" s="190">
        <v>0</v>
      </c>
      <c r="R7" s="190">
        <v>9672</v>
      </c>
      <c r="S7" s="190">
        <v>11440</v>
      </c>
      <c r="T7" s="190">
        <v>0</v>
      </c>
      <c r="U7" s="190">
        <v>22807</v>
      </c>
      <c r="V7" s="190">
        <v>0</v>
      </c>
      <c r="W7" s="190">
        <v>25116</v>
      </c>
      <c r="X7" s="190">
        <v>30347</v>
      </c>
      <c r="Y7" s="190">
        <v>12312</v>
      </c>
    </row>
    <row r="8" spans="1:25" ht="18" customHeight="1" x14ac:dyDescent="0.15">
      <c r="A8" s="73" t="s">
        <v>54</v>
      </c>
      <c r="B8" s="74">
        <v>0</v>
      </c>
      <c r="C8" s="74">
        <v>0</v>
      </c>
      <c r="D8" s="74">
        <v>0</v>
      </c>
      <c r="E8" s="74">
        <v>0</v>
      </c>
      <c r="F8" s="74">
        <v>21000</v>
      </c>
      <c r="G8" s="74">
        <v>14000</v>
      </c>
      <c r="H8" s="74">
        <v>5000</v>
      </c>
      <c r="I8" s="74">
        <v>5500</v>
      </c>
      <c r="J8" s="74">
        <v>20000</v>
      </c>
      <c r="K8" s="74">
        <v>17000</v>
      </c>
      <c r="L8" s="190">
        <v>0</v>
      </c>
      <c r="M8" s="190">
        <v>4000</v>
      </c>
      <c r="N8" s="190">
        <v>19000</v>
      </c>
      <c r="O8" s="190">
        <v>30690</v>
      </c>
      <c r="P8" s="190">
        <v>7436</v>
      </c>
      <c r="Q8" s="190">
        <v>21840</v>
      </c>
      <c r="R8" s="190">
        <v>20800</v>
      </c>
      <c r="S8" s="190">
        <v>0</v>
      </c>
      <c r="T8" s="190">
        <v>6240</v>
      </c>
      <c r="U8" s="190">
        <v>6760</v>
      </c>
      <c r="V8" s="190">
        <v>25116</v>
      </c>
      <c r="W8" s="190">
        <v>0</v>
      </c>
      <c r="X8" s="190">
        <v>0</v>
      </c>
      <c r="Y8" s="190">
        <v>33753</v>
      </c>
    </row>
    <row r="9" spans="1:25" ht="18" customHeight="1" x14ac:dyDescent="0.15">
      <c r="A9" s="73" t="s">
        <v>55</v>
      </c>
      <c r="B9" s="74">
        <v>14742</v>
      </c>
      <c r="C9" s="74">
        <v>21528</v>
      </c>
      <c r="D9" s="74">
        <v>6000</v>
      </c>
      <c r="E9" s="74">
        <v>16000</v>
      </c>
      <c r="F9" s="74">
        <v>14000</v>
      </c>
      <c r="G9" s="74">
        <v>5000</v>
      </c>
      <c r="H9" s="74">
        <v>16000</v>
      </c>
      <c r="I9" s="74">
        <v>5000</v>
      </c>
      <c r="J9" s="74">
        <v>6000</v>
      </c>
      <c r="K9" s="74">
        <v>10000</v>
      </c>
      <c r="L9" s="190">
        <v>16500</v>
      </c>
      <c r="M9" s="190">
        <v>0</v>
      </c>
      <c r="N9" s="190">
        <v>6760</v>
      </c>
      <c r="O9" s="190">
        <v>10800</v>
      </c>
      <c r="P9" s="190">
        <v>10925</v>
      </c>
      <c r="Q9" s="190">
        <v>10896</v>
      </c>
      <c r="R9" s="190">
        <v>18863</v>
      </c>
      <c r="S9" s="190">
        <v>33192</v>
      </c>
      <c r="T9" s="190">
        <v>10260</v>
      </c>
      <c r="U9" s="190">
        <v>12312</v>
      </c>
      <c r="V9" s="190">
        <v>0</v>
      </c>
      <c r="W9" s="190">
        <v>23154</v>
      </c>
      <c r="X9" s="190">
        <v>31518</v>
      </c>
      <c r="Y9" s="190">
        <v>12355</v>
      </c>
    </row>
    <row r="10" spans="1:25" ht="18" customHeight="1" x14ac:dyDescent="0.15">
      <c r="A10" s="73" t="s">
        <v>56</v>
      </c>
      <c r="B10" s="74">
        <v>0</v>
      </c>
      <c r="C10" s="74">
        <v>0</v>
      </c>
      <c r="D10" s="74">
        <v>9000</v>
      </c>
      <c r="E10" s="74">
        <v>5000</v>
      </c>
      <c r="F10" s="74">
        <v>0</v>
      </c>
      <c r="G10" s="74">
        <v>16000</v>
      </c>
      <c r="H10" s="74">
        <v>5500</v>
      </c>
      <c r="I10" s="74">
        <v>11000</v>
      </c>
      <c r="J10" s="74">
        <v>19010</v>
      </c>
      <c r="K10" s="74">
        <v>18900</v>
      </c>
      <c r="L10" s="190">
        <v>9500</v>
      </c>
      <c r="M10" s="190">
        <v>25500</v>
      </c>
      <c r="N10" s="190">
        <v>14000</v>
      </c>
      <c r="O10" s="190">
        <v>0</v>
      </c>
      <c r="P10" s="190">
        <v>24076</v>
      </c>
      <c r="Q10" s="190">
        <v>21840</v>
      </c>
      <c r="R10" s="190">
        <v>18720</v>
      </c>
      <c r="S10" s="190">
        <v>0</v>
      </c>
      <c r="T10" s="190">
        <v>0</v>
      </c>
      <c r="U10" s="190">
        <v>17680</v>
      </c>
      <c r="V10" s="190">
        <v>20203</v>
      </c>
      <c r="W10" s="190">
        <v>0</v>
      </c>
      <c r="X10" s="190">
        <v>13338</v>
      </c>
      <c r="Y10" s="190">
        <v>12825</v>
      </c>
    </row>
    <row r="11" spans="1:25" ht="18" customHeight="1" x14ac:dyDescent="0.15">
      <c r="A11" s="73" t="s">
        <v>57</v>
      </c>
      <c r="B11" s="74">
        <v>4500</v>
      </c>
      <c r="C11" s="74">
        <v>16848</v>
      </c>
      <c r="D11" s="74">
        <v>5200</v>
      </c>
      <c r="E11" s="74">
        <v>16000</v>
      </c>
      <c r="F11" s="74">
        <v>18000</v>
      </c>
      <c r="G11" s="74">
        <v>5500</v>
      </c>
      <c r="H11" s="74">
        <v>16000</v>
      </c>
      <c r="I11" s="74">
        <v>14000</v>
      </c>
      <c r="J11" s="74">
        <v>6000</v>
      </c>
      <c r="K11" s="74">
        <v>0</v>
      </c>
      <c r="L11" s="190">
        <v>3900</v>
      </c>
      <c r="M11" s="190">
        <v>0</v>
      </c>
      <c r="N11" s="190">
        <v>16760</v>
      </c>
      <c r="O11" s="190">
        <v>25220</v>
      </c>
      <c r="P11" s="190">
        <v>16640</v>
      </c>
      <c r="Q11" s="190">
        <v>0</v>
      </c>
      <c r="R11" s="190">
        <v>3848</v>
      </c>
      <c r="S11" s="190">
        <v>32898</v>
      </c>
      <c r="T11" s="190">
        <v>6240</v>
      </c>
      <c r="U11" s="190">
        <v>6760</v>
      </c>
      <c r="V11" s="190">
        <v>0</v>
      </c>
      <c r="W11" s="190">
        <v>20332</v>
      </c>
      <c r="X11" s="190">
        <v>0</v>
      </c>
      <c r="Y11" s="190">
        <v>18928</v>
      </c>
    </row>
    <row r="12" spans="1:25" ht="18" customHeight="1" x14ac:dyDescent="0.15">
      <c r="A12" s="73" t="s">
        <v>58</v>
      </c>
      <c r="B12" s="74">
        <v>22113</v>
      </c>
      <c r="C12" s="74">
        <v>0</v>
      </c>
      <c r="D12" s="74">
        <v>0</v>
      </c>
      <c r="E12" s="74">
        <v>0</v>
      </c>
      <c r="F12" s="74">
        <v>0</v>
      </c>
      <c r="G12" s="74">
        <v>14000</v>
      </c>
      <c r="H12" s="74">
        <v>5500</v>
      </c>
      <c r="I12" s="74">
        <v>8500</v>
      </c>
      <c r="J12" s="74">
        <v>4000</v>
      </c>
      <c r="K12" s="74">
        <v>24900</v>
      </c>
      <c r="L12" s="190">
        <v>26500</v>
      </c>
      <c r="M12" s="190">
        <v>10300</v>
      </c>
      <c r="N12" s="190">
        <v>0</v>
      </c>
      <c r="O12" s="190">
        <v>0</v>
      </c>
      <c r="P12" s="190">
        <v>8112</v>
      </c>
      <c r="Q12" s="190">
        <v>31356</v>
      </c>
      <c r="R12" s="190">
        <v>33666</v>
      </c>
      <c r="S12" s="190">
        <v>4368</v>
      </c>
      <c r="T12" s="190">
        <v>10260</v>
      </c>
      <c r="U12" s="190">
        <v>12306</v>
      </c>
      <c r="V12" s="190">
        <v>19008</v>
      </c>
      <c r="W12" s="190">
        <v>23466</v>
      </c>
      <c r="X12" s="190">
        <v>17918</v>
      </c>
      <c r="Y12" s="190">
        <v>39888</v>
      </c>
    </row>
    <row r="13" spans="1:25" ht="18" customHeight="1" x14ac:dyDescent="0.15">
      <c r="A13" s="73" t="s">
        <v>59</v>
      </c>
      <c r="B13" s="74">
        <v>0</v>
      </c>
      <c r="C13" s="74">
        <v>4500</v>
      </c>
      <c r="D13" s="74">
        <v>20000</v>
      </c>
      <c r="E13" s="74">
        <v>5000</v>
      </c>
      <c r="F13" s="74">
        <v>16000</v>
      </c>
      <c r="G13" s="74">
        <v>0</v>
      </c>
      <c r="H13" s="74">
        <v>16000</v>
      </c>
      <c r="I13" s="74">
        <v>0</v>
      </c>
      <c r="J13" s="74">
        <v>28000</v>
      </c>
      <c r="K13" s="74">
        <v>3500</v>
      </c>
      <c r="L13" s="190">
        <v>0</v>
      </c>
      <c r="M13" s="190">
        <v>19000</v>
      </c>
      <c r="N13" s="190">
        <v>23000</v>
      </c>
      <c r="O13" s="190">
        <v>6500</v>
      </c>
      <c r="P13" s="190">
        <v>24010</v>
      </c>
      <c r="Q13" s="190">
        <v>0</v>
      </c>
      <c r="R13" s="190">
        <v>0</v>
      </c>
      <c r="S13" s="190">
        <v>6240</v>
      </c>
      <c r="T13" s="190">
        <v>6240</v>
      </c>
      <c r="U13" s="190">
        <v>6760</v>
      </c>
      <c r="V13" s="190">
        <v>17680</v>
      </c>
      <c r="W13" s="190">
        <v>0</v>
      </c>
      <c r="X13" s="190">
        <v>25339</v>
      </c>
      <c r="Y13" s="190">
        <v>0</v>
      </c>
    </row>
    <row r="14" spans="1:25" ht="18" customHeight="1" x14ac:dyDescent="0.15">
      <c r="A14" s="73" t="s">
        <v>60</v>
      </c>
      <c r="B14" s="74">
        <v>0</v>
      </c>
      <c r="C14" s="74">
        <v>16800</v>
      </c>
      <c r="D14" s="74">
        <v>14962</v>
      </c>
      <c r="E14" s="74">
        <v>16000</v>
      </c>
      <c r="F14" s="74">
        <v>4000</v>
      </c>
      <c r="G14" s="74">
        <v>14000</v>
      </c>
      <c r="H14" s="74">
        <v>1826</v>
      </c>
      <c r="I14" s="74">
        <v>22500</v>
      </c>
      <c r="J14" s="74">
        <v>0</v>
      </c>
      <c r="K14" s="74">
        <v>25900</v>
      </c>
      <c r="L14" s="190">
        <v>6500</v>
      </c>
      <c r="M14" s="190">
        <v>16500</v>
      </c>
      <c r="N14" s="190">
        <v>6500</v>
      </c>
      <c r="O14" s="190">
        <v>23750</v>
      </c>
      <c r="P14" s="190">
        <v>19765</v>
      </c>
      <c r="Q14" s="190">
        <v>13208</v>
      </c>
      <c r="R14" s="190">
        <v>37212</v>
      </c>
      <c r="S14" s="190">
        <v>9747</v>
      </c>
      <c r="T14" s="190">
        <v>10260</v>
      </c>
      <c r="U14" s="190">
        <v>17680</v>
      </c>
      <c r="V14" s="190">
        <v>7436</v>
      </c>
      <c r="W14" s="190">
        <v>30347</v>
      </c>
      <c r="X14" s="190">
        <v>11154</v>
      </c>
      <c r="Y14" s="190">
        <v>33904</v>
      </c>
    </row>
    <row r="15" spans="1:25" ht="18" customHeight="1" x14ac:dyDescent="0.15">
      <c r="A15" s="73" t="s">
        <v>61</v>
      </c>
      <c r="B15" s="74">
        <v>0</v>
      </c>
      <c r="C15" s="74">
        <v>0</v>
      </c>
      <c r="D15" s="74">
        <v>5000</v>
      </c>
      <c r="E15" s="74">
        <v>0</v>
      </c>
      <c r="F15" s="74">
        <v>0</v>
      </c>
      <c r="G15" s="74">
        <v>5500</v>
      </c>
      <c r="H15" s="74">
        <v>21500</v>
      </c>
      <c r="I15" s="74">
        <v>3000</v>
      </c>
      <c r="J15" s="74">
        <v>20000</v>
      </c>
      <c r="K15" s="74">
        <v>0</v>
      </c>
      <c r="L15" s="190">
        <v>23160</v>
      </c>
      <c r="M15" s="190">
        <v>10000</v>
      </c>
      <c r="N15" s="190">
        <v>9500</v>
      </c>
      <c r="O15" s="190">
        <v>6240</v>
      </c>
      <c r="P15" s="190">
        <v>23868</v>
      </c>
      <c r="Q15" s="190">
        <v>22880</v>
      </c>
      <c r="R15" s="190">
        <v>0</v>
      </c>
      <c r="S15" s="190">
        <v>14768</v>
      </c>
      <c r="T15" s="190">
        <v>0</v>
      </c>
      <c r="U15" s="190">
        <v>19072</v>
      </c>
      <c r="V15" s="190">
        <v>21152</v>
      </c>
      <c r="W15" s="190">
        <v>12312</v>
      </c>
      <c r="X15" s="190">
        <v>0</v>
      </c>
      <c r="Y15" s="190">
        <v>36504</v>
      </c>
    </row>
    <row r="16" spans="1:25" ht="18" customHeight="1" x14ac:dyDescent="0.15">
      <c r="A16" s="73" t="s">
        <v>62</v>
      </c>
      <c r="B16" s="74">
        <v>12636</v>
      </c>
      <c r="C16" s="74">
        <v>21300</v>
      </c>
      <c r="D16" s="74">
        <v>16326</v>
      </c>
      <c r="E16" s="74">
        <v>16000</v>
      </c>
      <c r="F16" s="74">
        <v>10000</v>
      </c>
      <c r="G16" s="74">
        <v>8000</v>
      </c>
      <c r="H16" s="74">
        <v>0</v>
      </c>
      <c r="I16" s="74">
        <v>19000</v>
      </c>
      <c r="J16" s="74">
        <v>6000</v>
      </c>
      <c r="K16" s="74">
        <v>7000</v>
      </c>
      <c r="L16" s="190">
        <v>0</v>
      </c>
      <c r="M16" s="190">
        <v>10300</v>
      </c>
      <c r="N16" s="190">
        <v>16000</v>
      </c>
      <c r="O16" s="190">
        <v>23720</v>
      </c>
      <c r="P16" s="190">
        <v>8320</v>
      </c>
      <c r="Q16" s="190">
        <v>22370</v>
      </c>
      <c r="R16" s="190">
        <v>23504</v>
      </c>
      <c r="S16" s="190">
        <v>4072</v>
      </c>
      <c r="T16" s="190">
        <v>6760</v>
      </c>
      <c r="U16" s="190">
        <v>0</v>
      </c>
      <c r="V16" s="190">
        <v>8840</v>
      </c>
      <c r="W16" s="190">
        <v>11154</v>
      </c>
      <c r="X16" s="190">
        <v>38097</v>
      </c>
      <c r="Y16" s="190">
        <v>3380</v>
      </c>
    </row>
    <row r="17" spans="1:25" ht="18" customHeight="1" x14ac:dyDescent="0.15">
      <c r="A17" s="73" t="s">
        <v>63</v>
      </c>
      <c r="B17" s="74">
        <v>0</v>
      </c>
      <c r="C17" s="74">
        <v>0</v>
      </c>
      <c r="D17" s="74">
        <v>0</v>
      </c>
      <c r="E17" s="74">
        <v>6000</v>
      </c>
      <c r="F17" s="74">
        <v>0</v>
      </c>
      <c r="G17" s="74">
        <v>14000</v>
      </c>
      <c r="H17" s="74">
        <v>16000</v>
      </c>
      <c r="I17" s="74">
        <v>0</v>
      </c>
      <c r="J17" s="74">
        <v>19000</v>
      </c>
      <c r="K17" s="74">
        <v>20400</v>
      </c>
      <c r="L17" s="190">
        <v>16000</v>
      </c>
      <c r="M17" s="190">
        <v>19000</v>
      </c>
      <c r="N17" s="190">
        <v>4100</v>
      </c>
      <c r="O17" s="190">
        <v>6240</v>
      </c>
      <c r="P17" s="190">
        <v>10816</v>
      </c>
      <c r="Q17" s="190">
        <v>19656</v>
      </c>
      <c r="R17" s="190">
        <v>20792</v>
      </c>
      <c r="S17" s="190">
        <v>9747</v>
      </c>
      <c r="T17" s="190">
        <v>0</v>
      </c>
      <c r="U17" s="190">
        <v>25166</v>
      </c>
      <c r="V17" s="190">
        <v>7436</v>
      </c>
      <c r="W17" s="190">
        <v>0</v>
      </c>
      <c r="X17" s="190">
        <v>5720</v>
      </c>
      <c r="Y17" s="190">
        <v>0</v>
      </c>
    </row>
    <row r="18" spans="1:25" ht="18" customHeight="1" thickBot="1" x14ac:dyDescent="0.2">
      <c r="A18" s="76" t="s">
        <v>64</v>
      </c>
      <c r="B18" s="97">
        <v>17316</v>
      </c>
      <c r="C18" s="97">
        <v>16800</v>
      </c>
      <c r="D18" s="97">
        <v>0</v>
      </c>
      <c r="E18" s="97">
        <v>12000</v>
      </c>
      <c r="F18" s="97">
        <v>19500</v>
      </c>
      <c r="G18" s="97">
        <v>17000</v>
      </c>
      <c r="H18" s="97">
        <v>5500</v>
      </c>
      <c r="I18" s="97">
        <v>19000</v>
      </c>
      <c r="J18" s="97">
        <v>0</v>
      </c>
      <c r="K18" s="97">
        <v>0</v>
      </c>
      <c r="L18" s="403">
        <v>5510</v>
      </c>
      <c r="M18" s="403">
        <v>4250</v>
      </c>
      <c r="N18" s="403">
        <v>4680</v>
      </c>
      <c r="O18" s="403">
        <v>9885</v>
      </c>
      <c r="P18" s="403">
        <v>31847</v>
      </c>
      <c r="Q18" s="403">
        <v>25428</v>
      </c>
      <c r="R18" s="403">
        <v>6240</v>
      </c>
      <c r="S18" s="403">
        <v>6240</v>
      </c>
      <c r="T18" s="403">
        <v>17533</v>
      </c>
      <c r="U18" s="403">
        <v>12312</v>
      </c>
      <c r="V18" s="403">
        <v>12312</v>
      </c>
      <c r="W18" s="403">
        <v>12312</v>
      </c>
      <c r="X18" s="403">
        <v>14560</v>
      </c>
      <c r="Y18" s="403">
        <v>33800</v>
      </c>
    </row>
    <row r="19" spans="1:25" ht="9" customHeight="1" x14ac:dyDescent="0.15">
      <c r="A19" s="468" t="s">
        <v>350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  <c r="R19" s="179"/>
      <c r="S19" s="179"/>
      <c r="T19" s="179"/>
      <c r="U19" s="179"/>
      <c r="V19" s="179"/>
      <c r="W19" s="179"/>
      <c r="X19" s="179"/>
      <c r="Y19" s="179"/>
    </row>
    <row r="20" spans="1:25" ht="9" customHeight="1" x14ac:dyDescent="0.15">
      <c r="A20" s="546" t="s">
        <v>338</v>
      </c>
      <c r="B20" s="483"/>
      <c r="C20" s="483"/>
      <c r="D20" s="483"/>
      <c r="E20" s="483"/>
      <c r="F20" s="483"/>
      <c r="G20" s="483"/>
      <c r="H20" s="483"/>
      <c r="I20" s="483"/>
      <c r="J20" s="483"/>
      <c r="K20" s="483"/>
      <c r="L20" s="483"/>
      <c r="M20" s="483"/>
      <c r="N20" s="483"/>
      <c r="O20" s="483"/>
      <c r="P20" s="483"/>
      <c r="Q20" s="483"/>
      <c r="R20" s="179"/>
      <c r="S20" s="179"/>
      <c r="T20" s="179"/>
      <c r="U20" s="179"/>
      <c r="V20" s="179"/>
      <c r="W20" s="179"/>
      <c r="X20" s="179"/>
      <c r="Y20" s="179"/>
    </row>
    <row r="21" spans="1:25" ht="9" customHeight="1" x14ac:dyDescent="0.15">
      <c r="A21" s="470" t="s">
        <v>320</v>
      </c>
      <c r="B21" s="483"/>
      <c r="C21" s="483"/>
      <c r="D21" s="483"/>
      <c r="E21" s="483"/>
      <c r="F21" s="483"/>
      <c r="G21" s="483"/>
      <c r="H21" s="483"/>
      <c r="I21" s="483"/>
      <c r="J21" s="483"/>
      <c r="K21" s="483"/>
      <c r="L21" s="483"/>
      <c r="M21" s="483"/>
      <c r="N21" s="483"/>
      <c r="O21" s="483"/>
      <c r="P21" s="483"/>
      <c r="Q21" s="483"/>
      <c r="R21" s="179"/>
      <c r="S21" s="179"/>
      <c r="T21" s="179"/>
      <c r="U21" s="179"/>
      <c r="V21" s="179"/>
      <c r="W21" s="179"/>
      <c r="X21" s="179"/>
      <c r="Y21" s="179"/>
    </row>
    <row r="22" spans="1:25" ht="141" customHeight="1" x14ac:dyDescent="0.15"/>
    <row r="23" spans="1:25" ht="13.35" customHeight="1" x14ac:dyDescent="0.25">
      <c r="A23" s="184" t="s">
        <v>504</v>
      </c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</row>
    <row r="24" spans="1:25" ht="13.35" customHeight="1" x14ac:dyDescent="0.15">
      <c r="A24" s="185" t="s">
        <v>283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</row>
    <row r="25" spans="1:25" ht="6" customHeight="1" thickBot="1" x14ac:dyDescent="0.2"/>
    <row r="26" spans="1:25" ht="18" customHeight="1" x14ac:dyDescent="0.15">
      <c r="A26" s="767" t="s">
        <v>107</v>
      </c>
      <c r="B26" s="767">
        <v>2000</v>
      </c>
      <c r="C26" s="767">
        <v>2001</v>
      </c>
      <c r="D26" s="767">
        <v>2002</v>
      </c>
      <c r="E26" s="767">
        <v>2003</v>
      </c>
      <c r="F26" s="767">
        <v>2004</v>
      </c>
      <c r="G26" s="767">
        <v>2005</v>
      </c>
      <c r="H26" s="767">
        <v>2006</v>
      </c>
      <c r="I26" s="767">
        <v>2007</v>
      </c>
      <c r="J26" s="767">
        <v>2008</v>
      </c>
      <c r="K26" s="767">
        <v>2009</v>
      </c>
      <c r="L26" s="767">
        <v>2010</v>
      </c>
      <c r="M26" s="767">
        <v>2011</v>
      </c>
      <c r="N26" s="767">
        <v>2012</v>
      </c>
      <c r="O26" s="767">
        <v>2013</v>
      </c>
      <c r="P26" s="767">
        <v>2014</v>
      </c>
      <c r="Q26" s="767">
        <v>2015</v>
      </c>
      <c r="R26" s="767">
        <v>2016</v>
      </c>
      <c r="S26" s="751">
        <v>2017</v>
      </c>
      <c r="T26" s="750">
        <v>2018</v>
      </c>
      <c r="U26" s="750">
        <v>2019</v>
      </c>
      <c r="V26" s="750">
        <v>2020</v>
      </c>
      <c r="W26" s="750">
        <v>2021</v>
      </c>
      <c r="X26" s="750">
        <v>2022</v>
      </c>
      <c r="Y26" s="752" t="s">
        <v>424</v>
      </c>
    </row>
    <row r="27" spans="1:25" ht="18" customHeight="1" x14ac:dyDescent="0.15">
      <c r="A27" s="648" t="s">
        <v>52</v>
      </c>
      <c r="B27" s="729">
        <f t="shared" ref="B27:H27" si="1">SUM(B28:B39)</f>
        <v>92749</v>
      </c>
      <c r="C27" s="729">
        <f t="shared" si="1"/>
        <v>97776</v>
      </c>
      <c r="D27" s="729">
        <f t="shared" si="1"/>
        <v>80988</v>
      </c>
      <c r="E27" s="729">
        <f t="shared" si="1"/>
        <v>113000</v>
      </c>
      <c r="F27" s="729">
        <f t="shared" si="1"/>
        <v>102500</v>
      </c>
      <c r="G27" s="729" t="e">
        <f t="shared" si="1"/>
        <v>#REF!</v>
      </c>
      <c r="H27" s="729" t="e">
        <f t="shared" si="1"/>
        <v>#REF!</v>
      </c>
      <c r="I27" s="729">
        <v>127500</v>
      </c>
      <c r="J27" s="729">
        <v>138170</v>
      </c>
      <c r="K27" s="729">
        <v>133600</v>
      </c>
      <c r="L27" s="649">
        <f t="shared" ref="L27:X27" si="2">SUM(L28:L39)</f>
        <v>137210</v>
      </c>
      <c r="M27" s="649">
        <f t="shared" si="2"/>
        <v>145610</v>
      </c>
      <c r="N27" s="649">
        <f t="shared" si="2"/>
        <v>126800</v>
      </c>
      <c r="O27" s="649">
        <f t="shared" si="2"/>
        <v>163845</v>
      </c>
      <c r="P27" s="649">
        <f t="shared" si="2"/>
        <v>204535</v>
      </c>
      <c r="Q27" s="649">
        <f t="shared" si="2"/>
        <v>189474</v>
      </c>
      <c r="R27" s="649">
        <f t="shared" si="2"/>
        <v>193317</v>
      </c>
      <c r="S27" s="649">
        <f t="shared" si="2"/>
        <v>132712</v>
      </c>
      <c r="T27" s="649">
        <f t="shared" si="2"/>
        <v>73793</v>
      </c>
      <c r="U27" s="649">
        <f t="shared" si="2"/>
        <v>159615</v>
      </c>
      <c r="V27" s="649">
        <f t="shared" si="2"/>
        <v>114067</v>
      </c>
      <c r="W27" s="649">
        <f t="shared" si="2"/>
        <v>158193</v>
      </c>
      <c r="X27" s="649">
        <f t="shared" si="2"/>
        <v>187991</v>
      </c>
      <c r="Y27" s="649">
        <f t="shared" ref="Y27" si="3">SUM(Y28:Y39)</f>
        <v>237649</v>
      </c>
    </row>
    <row r="28" spans="1:25" ht="18" customHeight="1" x14ac:dyDescent="0.15">
      <c r="A28" s="73" t="s">
        <v>53</v>
      </c>
      <c r="B28" s="74">
        <v>21442</v>
      </c>
      <c r="C28" s="74">
        <v>0</v>
      </c>
      <c r="D28" s="74">
        <v>4500</v>
      </c>
      <c r="E28" s="74">
        <v>21000</v>
      </c>
      <c r="F28" s="74">
        <v>0</v>
      </c>
      <c r="G28" s="74" t="e">
        <f>+[4]SERIE!F164</f>
        <v>#REF!</v>
      </c>
      <c r="H28" s="74" t="e">
        <f>+[4]SERIE!F176</f>
        <v>#REF!</v>
      </c>
      <c r="I28" s="74">
        <v>20000</v>
      </c>
      <c r="J28" s="74">
        <v>10160</v>
      </c>
      <c r="K28" s="74">
        <v>6000</v>
      </c>
      <c r="L28" s="190">
        <v>29640</v>
      </c>
      <c r="M28" s="190">
        <v>26760</v>
      </c>
      <c r="N28" s="190">
        <v>6500</v>
      </c>
      <c r="O28" s="190">
        <v>20800</v>
      </c>
      <c r="P28" s="190">
        <v>18720</v>
      </c>
      <c r="Q28" s="190">
        <v>0</v>
      </c>
      <c r="R28" s="190">
        <v>9672</v>
      </c>
      <c r="S28" s="190">
        <v>11440</v>
      </c>
      <c r="T28" s="190">
        <v>0</v>
      </c>
      <c r="U28" s="190">
        <v>22807</v>
      </c>
      <c r="V28" s="190">
        <v>0</v>
      </c>
      <c r="W28" s="190">
        <v>25116</v>
      </c>
      <c r="X28" s="190">
        <v>30347</v>
      </c>
      <c r="Y28" s="190">
        <v>12312</v>
      </c>
    </row>
    <row r="29" spans="1:25" ht="18" customHeight="1" x14ac:dyDescent="0.15">
      <c r="A29" s="73" t="s">
        <v>54</v>
      </c>
      <c r="B29" s="74">
        <v>0</v>
      </c>
      <c r="C29" s="74">
        <v>0</v>
      </c>
      <c r="D29" s="74">
        <v>0</v>
      </c>
      <c r="E29" s="74">
        <v>0</v>
      </c>
      <c r="F29" s="74">
        <v>21000</v>
      </c>
      <c r="G29" s="74" t="e">
        <f>+[4]SERIE!F165</f>
        <v>#REF!</v>
      </c>
      <c r="H29" s="74" t="e">
        <f>+[4]SERIE!F177</f>
        <v>#REF!</v>
      </c>
      <c r="I29" s="74">
        <v>5500</v>
      </c>
      <c r="J29" s="74">
        <v>20000</v>
      </c>
      <c r="K29" s="74">
        <v>17000</v>
      </c>
      <c r="L29" s="190">
        <v>0</v>
      </c>
      <c r="M29" s="190">
        <v>4000</v>
      </c>
      <c r="N29" s="190">
        <v>19000</v>
      </c>
      <c r="O29" s="190">
        <v>30690</v>
      </c>
      <c r="P29" s="190">
        <v>7436</v>
      </c>
      <c r="Q29" s="190">
        <v>21840</v>
      </c>
      <c r="R29" s="190">
        <v>20800</v>
      </c>
      <c r="S29" s="190">
        <v>0</v>
      </c>
      <c r="T29" s="190">
        <v>6240</v>
      </c>
      <c r="U29" s="190">
        <v>6760</v>
      </c>
      <c r="V29" s="190">
        <v>0</v>
      </c>
      <c r="W29" s="190">
        <v>0</v>
      </c>
      <c r="X29" s="190">
        <v>0</v>
      </c>
      <c r="Y29" s="190">
        <v>33753</v>
      </c>
    </row>
    <row r="30" spans="1:25" ht="18" customHeight="1" x14ac:dyDescent="0.15">
      <c r="A30" s="73" t="s">
        <v>55</v>
      </c>
      <c r="B30" s="74">
        <v>14742</v>
      </c>
      <c r="C30" s="74">
        <v>21528</v>
      </c>
      <c r="D30" s="74">
        <v>6000</v>
      </c>
      <c r="E30" s="74">
        <v>16000</v>
      </c>
      <c r="F30" s="74">
        <v>14000</v>
      </c>
      <c r="G30" s="74" t="e">
        <f>+[4]SERIE!F166</f>
        <v>#REF!</v>
      </c>
      <c r="H30" s="74" t="e">
        <f>+[4]SERIE!F178</f>
        <v>#REF!</v>
      </c>
      <c r="I30" s="74">
        <v>5000</v>
      </c>
      <c r="J30" s="74">
        <v>6000</v>
      </c>
      <c r="K30" s="74">
        <v>10000</v>
      </c>
      <c r="L30" s="190">
        <v>16500</v>
      </c>
      <c r="M30" s="190">
        <v>0</v>
      </c>
      <c r="N30" s="190">
        <v>6760</v>
      </c>
      <c r="O30" s="190">
        <v>10800</v>
      </c>
      <c r="P30" s="190">
        <v>10925</v>
      </c>
      <c r="Q30" s="190">
        <v>10896</v>
      </c>
      <c r="R30" s="190">
        <v>18863</v>
      </c>
      <c r="S30" s="190">
        <v>33192</v>
      </c>
      <c r="T30" s="190">
        <v>10260</v>
      </c>
      <c r="U30" s="190">
        <v>12312</v>
      </c>
      <c r="V30" s="190">
        <v>0</v>
      </c>
      <c r="W30" s="190">
        <v>23154</v>
      </c>
      <c r="X30" s="190">
        <v>31518</v>
      </c>
      <c r="Y30" s="190">
        <v>12355</v>
      </c>
    </row>
    <row r="31" spans="1:25" ht="18" customHeight="1" x14ac:dyDescent="0.15">
      <c r="A31" s="73" t="s">
        <v>56</v>
      </c>
      <c r="B31" s="74">
        <v>0</v>
      </c>
      <c r="C31" s="74">
        <v>0</v>
      </c>
      <c r="D31" s="74">
        <v>9000</v>
      </c>
      <c r="E31" s="74">
        <v>5000</v>
      </c>
      <c r="F31" s="74">
        <v>0</v>
      </c>
      <c r="G31" s="74" t="e">
        <f>+[4]SERIE!F167</f>
        <v>#REF!</v>
      </c>
      <c r="H31" s="74" t="e">
        <f>+[4]SERIE!F179</f>
        <v>#REF!</v>
      </c>
      <c r="I31" s="74">
        <v>11000</v>
      </c>
      <c r="J31" s="74">
        <v>19010</v>
      </c>
      <c r="K31" s="74">
        <v>18900</v>
      </c>
      <c r="L31" s="190">
        <v>9500</v>
      </c>
      <c r="M31" s="190">
        <v>25500</v>
      </c>
      <c r="N31" s="190">
        <v>14000</v>
      </c>
      <c r="O31" s="190">
        <v>0</v>
      </c>
      <c r="P31" s="190">
        <v>24076</v>
      </c>
      <c r="Q31" s="190">
        <v>21840</v>
      </c>
      <c r="R31" s="190">
        <v>18720</v>
      </c>
      <c r="S31" s="190">
        <v>0</v>
      </c>
      <c r="T31" s="190">
        <v>0</v>
      </c>
      <c r="U31" s="190">
        <v>17680</v>
      </c>
      <c r="V31" s="190">
        <v>20203</v>
      </c>
      <c r="W31" s="190">
        <v>0</v>
      </c>
      <c r="X31" s="190">
        <v>13338</v>
      </c>
      <c r="Y31" s="190">
        <v>12825</v>
      </c>
    </row>
    <row r="32" spans="1:25" ht="18" customHeight="1" x14ac:dyDescent="0.15">
      <c r="A32" s="73" t="s">
        <v>57</v>
      </c>
      <c r="B32" s="74">
        <v>4500</v>
      </c>
      <c r="C32" s="74">
        <v>16848</v>
      </c>
      <c r="D32" s="74">
        <v>5200</v>
      </c>
      <c r="E32" s="74">
        <v>16000</v>
      </c>
      <c r="F32" s="74">
        <v>18000</v>
      </c>
      <c r="G32" s="74" t="e">
        <f>+[4]SERIE!F168</f>
        <v>#REF!</v>
      </c>
      <c r="H32" s="74" t="e">
        <f>+[4]SERIE!F180</f>
        <v>#REF!</v>
      </c>
      <c r="I32" s="74">
        <v>14000</v>
      </c>
      <c r="J32" s="74">
        <v>6000</v>
      </c>
      <c r="K32" s="74">
        <v>0</v>
      </c>
      <c r="L32" s="190">
        <v>3900</v>
      </c>
      <c r="M32" s="190">
        <v>0</v>
      </c>
      <c r="N32" s="190">
        <v>16760</v>
      </c>
      <c r="O32" s="190">
        <v>25220</v>
      </c>
      <c r="P32" s="190">
        <v>16640</v>
      </c>
      <c r="Q32" s="190">
        <v>0</v>
      </c>
      <c r="R32" s="190">
        <v>3848</v>
      </c>
      <c r="S32" s="190">
        <v>32898</v>
      </c>
      <c r="T32" s="190">
        <v>6240</v>
      </c>
      <c r="U32" s="190">
        <v>6760</v>
      </c>
      <c r="V32" s="190">
        <v>0</v>
      </c>
      <c r="W32" s="190">
        <v>20332</v>
      </c>
      <c r="X32" s="190">
        <v>0</v>
      </c>
      <c r="Y32" s="190">
        <v>18928</v>
      </c>
    </row>
    <row r="33" spans="1:25" ht="18" customHeight="1" x14ac:dyDescent="0.15">
      <c r="A33" s="73" t="s">
        <v>58</v>
      </c>
      <c r="B33" s="74">
        <v>22113</v>
      </c>
      <c r="C33" s="74">
        <v>0</v>
      </c>
      <c r="D33" s="74">
        <v>0</v>
      </c>
      <c r="E33" s="74">
        <v>0</v>
      </c>
      <c r="F33" s="74">
        <v>0</v>
      </c>
      <c r="G33" s="74" t="e">
        <f>+[4]SERIE!F169</f>
        <v>#REF!</v>
      </c>
      <c r="H33" s="74" t="e">
        <f>+[4]SERIE!F181</f>
        <v>#REF!</v>
      </c>
      <c r="I33" s="74">
        <v>8500</v>
      </c>
      <c r="J33" s="74">
        <v>4000</v>
      </c>
      <c r="K33" s="74">
        <v>24900</v>
      </c>
      <c r="L33" s="190">
        <v>26500</v>
      </c>
      <c r="M33" s="190">
        <v>10300</v>
      </c>
      <c r="N33" s="190">
        <v>0</v>
      </c>
      <c r="O33" s="190">
        <v>0</v>
      </c>
      <c r="P33" s="190">
        <v>8112</v>
      </c>
      <c r="Q33" s="190">
        <v>31356</v>
      </c>
      <c r="R33" s="190">
        <v>33666</v>
      </c>
      <c r="S33" s="190">
        <v>4368</v>
      </c>
      <c r="T33" s="190">
        <v>10260</v>
      </c>
      <c r="U33" s="190">
        <v>12306</v>
      </c>
      <c r="V33" s="190">
        <v>19008</v>
      </c>
      <c r="W33" s="190">
        <v>23466</v>
      </c>
      <c r="X33" s="190">
        <v>17918</v>
      </c>
      <c r="Y33" s="190">
        <v>39888</v>
      </c>
    </row>
    <row r="34" spans="1:25" ht="18" customHeight="1" x14ac:dyDescent="0.15">
      <c r="A34" s="73" t="s">
        <v>59</v>
      </c>
      <c r="B34" s="74">
        <v>0</v>
      </c>
      <c r="C34" s="74">
        <v>4500</v>
      </c>
      <c r="D34" s="74">
        <v>20000</v>
      </c>
      <c r="E34" s="74">
        <v>5000</v>
      </c>
      <c r="F34" s="74">
        <v>16000</v>
      </c>
      <c r="G34" s="74" t="e">
        <f>+[4]SERIE!F170</f>
        <v>#REF!</v>
      </c>
      <c r="H34" s="74" t="e">
        <f>+[4]SERIE!F182</f>
        <v>#REF!</v>
      </c>
      <c r="I34" s="74">
        <v>0</v>
      </c>
      <c r="J34" s="74">
        <v>28000</v>
      </c>
      <c r="K34" s="74">
        <v>3500</v>
      </c>
      <c r="L34" s="190">
        <v>0</v>
      </c>
      <c r="M34" s="190">
        <v>19000</v>
      </c>
      <c r="N34" s="190">
        <v>23000</v>
      </c>
      <c r="O34" s="190">
        <v>6500</v>
      </c>
      <c r="P34" s="190">
        <v>24010</v>
      </c>
      <c r="Q34" s="190">
        <v>0</v>
      </c>
      <c r="R34" s="190">
        <v>0</v>
      </c>
      <c r="S34" s="190">
        <v>6240</v>
      </c>
      <c r="T34" s="190">
        <v>6240</v>
      </c>
      <c r="U34" s="190">
        <v>6760</v>
      </c>
      <c r="V34" s="190">
        <v>17680</v>
      </c>
      <c r="W34" s="190">
        <v>0</v>
      </c>
      <c r="X34" s="190">
        <v>25339</v>
      </c>
      <c r="Y34" s="190">
        <v>0</v>
      </c>
    </row>
    <row r="35" spans="1:25" ht="18" customHeight="1" x14ac:dyDescent="0.15">
      <c r="A35" s="73" t="s">
        <v>60</v>
      </c>
      <c r="B35" s="74">
        <v>0</v>
      </c>
      <c r="C35" s="74">
        <v>16800</v>
      </c>
      <c r="D35" s="74">
        <v>14962</v>
      </c>
      <c r="E35" s="74">
        <v>16000</v>
      </c>
      <c r="F35" s="74">
        <v>4000</v>
      </c>
      <c r="G35" s="74" t="e">
        <f>+[4]SERIE!F171</f>
        <v>#REF!</v>
      </c>
      <c r="H35" s="74" t="e">
        <f>+[4]SERIE!F183</f>
        <v>#REF!</v>
      </c>
      <c r="I35" s="74">
        <v>22500</v>
      </c>
      <c r="J35" s="74">
        <v>0</v>
      </c>
      <c r="K35" s="74">
        <v>25900</v>
      </c>
      <c r="L35" s="190">
        <v>6500</v>
      </c>
      <c r="M35" s="190">
        <v>16500</v>
      </c>
      <c r="N35" s="190">
        <v>6500</v>
      </c>
      <c r="O35" s="190">
        <v>23750</v>
      </c>
      <c r="P35" s="190">
        <v>19765</v>
      </c>
      <c r="Q35" s="190">
        <v>13208</v>
      </c>
      <c r="R35" s="190">
        <v>37212</v>
      </c>
      <c r="S35" s="190">
        <v>9747</v>
      </c>
      <c r="T35" s="190">
        <v>10260</v>
      </c>
      <c r="U35" s="190">
        <v>17680</v>
      </c>
      <c r="V35" s="190">
        <v>7436</v>
      </c>
      <c r="W35" s="190">
        <v>30347</v>
      </c>
      <c r="X35" s="190">
        <v>11154</v>
      </c>
      <c r="Y35" s="190">
        <v>33904</v>
      </c>
    </row>
    <row r="36" spans="1:25" ht="18" customHeight="1" x14ac:dyDescent="0.15">
      <c r="A36" s="73" t="s">
        <v>61</v>
      </c>
      <c r="B36" s="74">
        <v>0</v>
      </c>
      <c r="C36" s="74">
        <v>0</v>
      </c>
      <c r="D36" s="74">
        <v>5000</v>
      </c>
      <c r="E36" s="74">
        <v>0</v>
      </c>
      <c r="F36" s="74">
        <v>0</v>
      </c>
      <c r="G36" s="74" t="e">
        <f>+[4]SERIE!F172</f>
        <v>#REF!</v>
      </c>
      <c r="H36" s="74" t="e">
        <f>+[4]SERIE!F184</f>
        <v>#REF!</v>
      </c>
      <c r="I36" s="74">
        <v>3000</v>
      </c>
      <c r="J36" s="74">
        <v>20000</v>
      </c>
      <c r="K36" s="74">
        <v>0</v>
      </c>
      <c r="L36" s="190">
        <v>23160</v>
      </c>
      <c r="M36" s="190">
        <v>10000</v>
      </c>
      <c r="N36" s="190">
        <v>9500</v>
      </c>
      <c r="O36" s="190">
        <v>6240</v>
      </c>
      <c r="P36" s="190">
        <v>23868</v>
      </c>
      <c r="Q36" s="190">
        <v>22880</v>
      </c>
      <c r="R36" s="190">
        <v>0</v>
      </c>
      <c r="S36" s="190">
        <v>14768</v>
      </c>
      <c r="T36" s="190">
        <v>0</v>
      </c>
      <c r="U36" s="190">
        <v>19072</v>
      </c>
      <c r="V36" s="190">
        <v>21152</v>
      </c>
      <c r="W36" s="190">
        <v>12312</v>
      </c>
      <c r="X36" s="190">
        <v>0</v>
      </c>
      <c r="Y36" s="190">
        <v>36504</v>
      </c>
    </row>
    <row r="37" spans="1:25" ht="18" customHeight="1" x14ac:dyDescent="0.15">
      <c r="A37" s="73" t="s">
        <v>62</v>
      </c>
      <c r="B37" s="74">
        <v>12636</v>
      </c>
      <c r="C37" s="74">
        <v>21300</v>
      </c>
      <c r="D37" s="74">
        <v>16326</v>
      </c>
      <c r="E37" s="74">
        <v>16000</v>
      </c>
      <c r="F37" s="74">
        <v>10000</v>
      </c>
      <c r="G37" s="74" t="e">
        <f>+[4]SERIE!F173</f>
        <v>#REF!</v>
      </c>
      <c r="H37" s="74" t="e">
        <f>+[4]SERIE!F185</f>
        <v>#REF!</v>
      </c>
      <c r="I37" s="74">
        <v>19000</v>
      </c>
      <c r="J37" s="74">
        <v>6000</v>
      </c>
      <c r="K37" s="74">
        <v>7000</v>
      </c>
      <c r="L37" s="190">
        <v>0</v>
      </c>
      <c r="M37" s="190">
        <v>10300</v>
      </c>
      <c r="N37" s="190">
        <v>16000</v>
      </c>
      <c r="O37" s="190">
        <v>23720</v>
      </c>
      <c r="P37" s="190">
        <v>8320</v>
      </c>
      <c r="Q37" s="190">
        <v>22370</v>
      </c>
      <c r="R37" s="190">
        <v>23504</v>
      </c>
      <c r="S37" s="190">
        <v>4072</v>
      </c>
      <c r="T37" s="190">
        <v>6760</v>
      </c>
      <c r="U37" s="190">
        <v>0</v>
      </c>
      <c r="V37" s="190">
        <v>8840</v>
      </c>
      <c r="W37" s="190">
        <v>11154</v>
      </c>
      <c r="X37" s="190">
        <v>38097</v>
      </c>
      <c r="Y37" s="190">
        <v>3380</v>
      </c>
    </row>
    <row r="38" spans="1:25" ht="18" customHeight="1" x14ac:dyDescent="0.15">
      <c r="A38" s="73" t="s">
        <v>63</v>
      </c>
      <c r="B38" s="74">
        <v>0</v>
      </c>
      <c r="C38" s="74">
        <v>0</v>
      </c>
      <c r="D38" s="74">
        <v>0</v>
      </c>
      <c r="E38" s="74">
        <v>6000</v>
      </c>
      <c r="F38" s="74">
        <v>0</v>
      </c>
      <c r="G38" s="74" t="e">
        <f>+[4]SERIE!F174</f>
        <v>#REF!</v>
      </c>
      <c r="H38" s="74" t="e">
        <f>+[4]SERIE!F186</f>
        <v>#REF!</v>
      </c>
      <c r="I38" s="74">
        <v>0</v>
      </c>
      <c r="J38" s="74">
        <v>19000</v>
      </c>
      <c r="K38" s="74">
        <v>20400</v>
      </c>
      <c r="L38" s="190">
        <v>16000</v>
      </c>
      <c r="M38" s="190">
        <v>19000</v>
      </c>
      <c r="N38" s="190">
        <v>4100</v>
      </c>
      <c r="O38" s="190">
        <v>6240</v>
      </c>
      <c r="P38" s="190">
        <v>10816</v>
      </c>
      <c r="Q38" s="190">
        <v>19656</v>
      </c>
      <c r="R38" s="190">
        <v>20792</v>
      </c>
      <c r="S38" s="190">
        <v>9747</v>
      </c>
      <c r="T38" s="190">
        <v>0</v>
      </c>
      <c r="U38" s="190">
        <v>25166</v>
      </c>
      <c r="V38" s="190">
        <v>7436</v>
      </c>
      <c r="W38" s="190">
        <v>0</v>
      </c>
      <c r="X38" s="190">
        <v>5720</v>
      </c>
      <c r="Y38" s="190">
        <v>0</v>
      </c>
    </row>
    <row r="39" spans="1:25" ht="18" customHeight="1" thickBot="1" x14ac:dyDescent="0.2">
      <c r="A39" s="76" t="s">
        <v>64</v>
      </c>
      <c r="B39" s="97">
        <v>17316</v>
      </c>
      <c r="C39" s="97">
        <v>16800</v>
      </c>
      <c r="D39" s="97">
        <v>0</v>
      </c>
      <c r="E39" s="97">
        <v>12000</v>
      </c>
      <c r="F39" s="97">
        <v>19500</v>
      </c>
      <c r="G39" s="97" t="e">
        <f>+[4]SERIE!F175</f>
        <v>#REF!</v>
      </c>
      <c r="H39" s="97" t="e">
        <f>+[4]SERIE!F187</f>
        <v>#REF!</v>
      </c>
      <c r="I39" s="97">
        <v>19000</v>
      </c>
      <c r="J39" s="97">
        <v>0</v>
      </c>
      <c r="K39" s="97">
        <v>0</v>
      </c>
      <c r="L39" s="403">
        <v>5510</v>
      </c>
      <c r="M39" s="403">
        <v>4250</v>
      </c>
      <c r="N39" s="403">
        <v>4680</v>
      </c>
      <c r="O39" s="403">
        <v>9885</v>
      </c>
      <c r="P39" s="403">
        <v>31847</v>
      </c>
      <c r="Q39" s="403">
        <v>25428</v>
      </c>
      <c r="R39" s="403">
        <v>6240</v>
      </c>
      <c r="S39" s="403">
        <v>6240</v>
      </c>
      <c r="T39" s="403">
        <v>17533</v>
      </c>
      <c r="U39" s="403">
        <v>12312</v>
      </c>
      <c r="V39" s="403">
        <v>12312</v>
      </c>
      <c r="W39" s="403">
        <v>12312</v>
      </c>
      <c r="X39" s="403">
        <v>14560</v>
      </c>
      <c r="Y39" s="403">
        <v>33800</v>
      </c>
    </row>
    <row r="40" spans="1:25" ht="9" customHeight="1" x14ac:dyDescent="0.15">
      <c r="A40" s="468" t="s">
        <v>350</v>
      </c>
      <c r="B40" s="483"/>
      <c r="C40" s="483"/>
      <c r="D40" s="483"/>
      <c r="E40" s="483"/>
      <c r="F40" s="483"/>
      <c r="G40" s="483"/>
      <c r="H40" s="483"/>
      <c r="I40" s="483"/>
      <c r="J40" s="483"/>
      <c r="K40" s="483"/>
      <c r="L40" s="483"/>
      <c r="M40" s="483"/>
      <c r="N40" s="483"/>
      <c r="O40" s="483"/>
    </row>
    <row r="41" spans="1:25" ht="9" customHeight="1" x14ac:dyDescent="0.15">
      <c r="A41" s="546" t="s">
        <v>339</v>
      </c>
      <c r="B41" s="483"/>
      <c r="C41" s="483"/>
      <c r="D41" s="483"/>
      <c r="E41" s="483"/>
      <c r="F41" s="483"/>
      <c r="G41" s="483"/>
      <c r="H41" s="483"/>
      <c r="I41" s="483"/>
      <c r="J41" s="483"/>
      <c r="K41" s="483"/>
      <c r="L41" s="483"/>
      <c r="M41" s="483"/>
      <c r="N41" s="483"/>
      <c r="O41" s="483"/>
    </row>
    <row r="42" spans="1:25" ht="9" customHeight="1" x14ac:dyDescent="0.15">
      <c r="A42" s="470" t="s">
        <v>320</v>
      </c>
      <c r="B42" s="483"/>
      <c r="C42" s="483"/>
      <c r="D42" s="483"/>
      <c r="E42" s="483"/>
      <c r="F42" s="483"/>
      <c r="G42" s="483"/>
      <c r="H42" s="483"/>
      <c r="I42" s="483"/>
      <c r="J42" s="483"/>
      <c r="K42" s="483"/>
      <c r="L42" s="483"/>
      <c r="M42" s="483"/>
      <c r="N42" s="483"/>
      <c r="O42" s="483"/>
    </row>
    <row r="43" spans="1:25" ht="13.35" customHeight="1" x14ac:dyDescent="0.15">
      <c r="A43" s="470"/>
      <c r="B43" s="483"/>
      <c r="C43" s="483"/>
      <c r="D43" s="483"/>
      <c r="E43" s="483"/>
      <c r="F43" s="483"/>
      <c r="G43" s="483"/>
      <c r="H43" s="483"/>
      <c r="I43" s="483"/>
      <c r="J43" s="483"/>
      <c r="K43" s="483"/>
      <c r="L43" s="483"/>
      <c r="M43" s="483"/>
      <c r="N43" s="483"/>
      <c r="O43" s="483"/>
    </row>
  </sheetData>
  <mergeCells count="1">
    <mergeCell ref="A1:E1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rowBreaks count="1" manualBreakCount="1">
    <brk id="22" max="16383" man="1"/>
  </row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Hoja118">
    <tabColor theme="9" tint="0.59999389629810485"/>
  </sheetPr>
  <dimension ref="A1:Y47"/>
  <sheetViews>
    <sheetView showGridLines="0" zoomScaleNormal="100" workbookViewId="0">
      <selection activeCell="P6" sqref="P6"/>
    </sheetView>
  </sheetViews>
  <sheetFormatPr baseColWidth="10" defaultColWidth="7" defaultRowHeight="13.35" customHeight="1" x14ac:dyDescent="0.15"/>
  <cols>
    <col min="1" max="1" width="9.25" style="70" customWidth="1"/>
    <col min="2" max="9" width="8" style="70" hidden="1" customWidth="1"/>
    <col min="10" max="11" width="0" style="70" hidden="1" customWidth="1"/>
    <col min="12" max="25" width="9" style="70" customWidth="1"/>
    <col min="26" max="26" width="7.375" style="70" customWidth="1"/>
    <col min="27" max="28" width="8.375" style="70" customWidth="1"/>
    <col min="29" max="16384" width="7" style="70"/>
  </cols>
  <sheetData>
    <row r="1" spans="1:25" ht="13.35" customHeight="1" x14ac:dyDescent="0.15">
      <c r="A1" s="1068"/>
      <c r="B1" s="1068"/>
      <c r="C1" s="1068"/>
      <c r="D1" s="1068"/>
      <c r="E1" s="1068"/>
    </row>
    <row r="2" spans="1:25" ht="13.35" customHeight="1" x14ac:dyDescent="0.25">
      <c r="A2" s="236" t="s">
        <v>506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</row>
    <row r="3" spans="1:25" ht="13.35" customHeight="1" x14ac:dyDescent="0.15">
      <c r="A3" s="185" t="s">
        <v>227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</row>
    <row r="4" spans="1:25" ht="6" customHeight="1" thickBot="1" x14ac:dyDescent="0.2"/>
    <row r="5" spans="1:25" ht="18" customHeight="1" x14ac:dyDescent="0.15">
      <c r="A5" s="768" t="s">
        <v>107</v>
      </c>
      <c r="B5" s="768">
        <v>2000</v>
      </c>
      <c r="C5" s="768">
        <v>2001</v>
      </c>
      <c r="D5" s="768">
        <v>2002</v>
      </c>
      <c r="E5" s="768">
        <v>2003</v>
      </c>
      <c r="F5" s="768">
        <v>2004</v>
      </c>
      <c r="G5" s="768">
        <v>2005</v>
      </c>
      <c r="H5" s="768">
        <v>2006</v>
      </c>
      <c r="I5" s="768">
        <v>2007</v>
      </c>
      <c r="J5" s="768">
        <v>2008</v>
      </c>
      <c r="K5" s="768">
        <v>2009</v>
      </c>
      <c r="L5" s="768">
        <v>2010</v>
      </c>
      <c r="M5" s="768">
        <v>2011</v>
      </c>
      <c r="N5" s="768">
        <v>2012</v>
      </c>
      <c r="O5" s="768">
        <v>2013</v>
      </c>
      <c r="P5" s="768">
        <v>2014</v>
      </c>
      <c r="Q5" s="768">
        <v>2015</v>
      </c>
      <c r="R5" s="768">
        <v>2016</v>
      </c>
      <c r="S5" s="812">
        <v>2017</v>
      </c>
      <c r="T5" s="813">
        <v>2018</v>
      </c>
      <c r="U5" s="813">
        <v>2019</v>
      </c>
      <c r="V5" s="813">
        <v>2020</v>
      </c>
      <c r="W5" s="813">
        <v>2021</v>
      </c>
      <c r="X5" s="813">
        <v>2022</v>
      </c>
      <c r="Y5" s="752" t="s">
        <v>424</v>
      </c>
    </row>
    <row r="6" spans="1:25" ht="18" customHeight="1" x14ac:dyDescent="0.15">
      <c r="A6" s="648" t="s">
        <v>52</v>
      </c>
      <c r="B6" s="729">
        <f t="shared" ref="B6:H6" si="0">SUM(B7:B18)</f>
        <v>438717</v>
      </c>
      <c r="C6" s="729">
        <f t="shared" si="0"/>
        <v>223581</v>
      </c>
      <c r="D6" s="729">
        <f t="shared" si="0"/>
        <v>125632</v>
      </c>
      <c r="E6" s="729">
        <f t="shared" si="0"/>
        <v>0</v>
      </c>
      <c r="F6" s="729">
        <f t="shared" si="0"/>
        <v>105160</v>
      </c>
      <c r="G6" s="729">
        <f t="shared" si="0"/>
        <v>183044</v>
      </c>
      <c r="H6" s="729">
        <f t="shared" si="0"/>
        <v>145600</v>
      </c>
      <c r="I6" s="729">
        <v>197140</v>
      </c>
      <c r="J6" s="729">
        <v>45240</v>
      </c>
      <c r="K6" s="729">
        <v>10000</v>
      </c>
      <c r="L6" s="650">
        <f>SUM(L7:L18)</f>
        <v>75868</v>
      </c>
      <c r="M6" s="650">
        <f t="shared" ref="M6:Y6" si="1">SUM(M7:M18)</f>
        <v>270440</v>
      </c>
      <c r="N6" s="650">
        <f t="shared" si="1"/>
        <v>378428</v>
      </c>
      <c r="O6" s="650">
        <f t="shared" si="1"/>
        <v>546936</v>
      </c>
      <c r="P6" s="650">
        <f t="shared" si="1"/>
        <v>751260</v>
      </c>
      <c r="Q6" s="650">
        <f t="shared" si="1"/>
        <v>265256</v>
      </c>
      <c r="R6" s="650">
        <f t="shared" si="1"/>
        <v>208187</v>
      </c>
      <c r="S6" s="650">
        <f t="shared" si="1"/>
        <v>259967</v>
      </c>
      <c r="T6" s="650">
        <f t="shared" si="1"/>
        <v>1209824</v>
      </c>
      <c r="U6" s="650">
        <f t="shared" si="1"/>
        <v>1143906</v>
      </c>
      <c r="V6" s="650">
        <f t="shared" si="1"/>
        <v>0</v>
      </c>
      <c r="W6" s="650">
        <f t="shared" si="1"/>
        <v>0</v>
      </c>
      <c r="X6" s="650">
        <f t="shared" si="1"/>
        <v>115128</v>
      </c>
      <c r="Y6" s="650">
        <f t="shared" si="1"/>
        <v>30660</v>
      </c>
    </row>
    <row r="7" spans="1:25" ht="18" customHeight="1" x14ac:dyDescent="0.15">
      <c r="A7" s="73" t="s">
        <v>53</v>
      </c>
      <c r="B7" s="74">
        <v>77800</v>
      </c>
      <c r="C7" s="74">
        <v>52981</v>
      </c>
      <c r="D7" s="74">
        <v>21000</v>
      </c>
      <c r="E7" s="74">
        <v>0</v>
      </c>
      <c r="F7" s="74">
        <v>0</v>
      </c>
      <c r="G7" s="74">
        <v>0</v>
      </c>
      <c r="H7" s="74">
        <v>0</v>
      </c>
      <c r="I7" s="74">
        <v>22000</v>
      </c>
      <c r="J7" s="74">
        <v>27040</v>
      </c>
      <c r="K7" s="74">
        <v>0</v>
      </c>
      <c r="L7" s="401">
        <v>0</v>
      </c>
      <c r="M7" s="401">
        <v>10400</v>
      </c>
      <c r="N7" s="401">
        <v>0</v>
      </c>
      <c r="O7" s="401">
        <v>78000</v>
      </c>
      <c r="P7" s="401">
        <v>0</v>
      </c>
      <c r="Q7" s="401">
        <v>0</v>
      </c>
      <c r="R7" s="401">
        <v>16668</v>
      </c>
      <c r="S7" s="401">
        <v>36400</v>
      </c>
      <c r="T7" s="401">
        <v>108160</v>
      </c>
      <c r="U7" s="401">
        <v>198932</v>
      </c>
      <c r="V7" s="401">
        <v>0</v>
      </c>
      <c r="W7" s="401">
        <v>0</v>
      </c>
      <c r="X7" s="401">
        <v>0</v>
      </c>
      <c r="Y7" s="401">
        <v>0</v>
      </c>
    </row>
    <row r="8" spans="1:25" ht="18" customHeight="1" x14ac:dyDescent="0.15">
      <c r="A8" s="73" t="s">
        <v>54</v>
      </c>
      <c r="B8" s="74">
        <v>41800</v>
      </c>
      <c r="C8" s="74">
        <v>0</v>
      </c>
      <c r="D8" s="74">
        <v>14000</v>
      </c>
      <c r="E8" s="74">
        <v>0</v>
      </c>
      <c r="F8" s="74">
        <v>0</v>
      </c>
      <c r="G8" s="74">
        <v>25200</v>
      </c>
      <c r="H8" s="74">
        <v>27040</v>
      </c>
      <c r="I8" s="74">
        <v>0</v>
      </c>
      <c r="J8" s="74">
        <v>0</v>
      </c>
      <c r="K8" s="74">
        <v>0</v>
      </c>
      <c r="L8" s="401">
        <v>0</v>
      </c>
      <c r="M8" s="401">
        <v>10400</v>
      </c>
      <c r="N8" s="401">
        <v>0</v>
      </c>
      <c r="O8" s="401">
        <v>20800</v>
      </c>
      <c r="P8" s="401">
        <v>15000</v>
      </c>
      <c r="Q8" s="401">
        <v>65520</v>
      </c>
      <c r="R8" s="401">
        <v>15600</v>
      </c>
      <c r="S8" s="401">
        <v>0</v>
      </c>
      <c r="T8" s="401">
        <v>0</v>
      </c>
      <c r="U8" s="401">
        <v>153881</v>
      </c>
      <c r="V8" s="401">
        <v>0</v>
      </c>
      <c r="W8" s="401">
        <v>0</v>
      </c>
      <c r="X8" s="401">
        <v>0</v>
      </c>
      <c r="Y8" s="401">
        <v>0</v>
      </c>
    </row>
    <row r="9" spans="1:25" ht="18" customHeight="1" x14ac:dyDescent="0.15">
      <c r="A9" s="73" t="s">
        <v>55</v>
      </c>
      <c r="B9" s="74">
        <v>69806</v>
      </c>
      <c r="C9" s="74">
        <v>12000</v>
      </c>
      <c r="D9" s="74">
        <v>32495</v>
      </c>
      <c r="E9" s="74">
        <v>0</v>
      </c>
      <c r="F9" s="74">
        <v>11440</v>
      </c>
      <c r="G9" s="74">
        <v>5000</v>
      </c>
      <c r="H9" s="74">
        <v>27040</v>
      </c>
      <c r="I9" s="74">
        <v>0</v>
      </c>
      <c r="J9" s="74">
        <v>0</v>
      </c>
      <c r="K9" s="74">
        <v>0</v>
      </c>
      <c r="L9" s="401">
        <v>0</v>
      </c>
      <c r="M9" s="401">
        <v>15200</v>
      </c>
      <c r="N9" s="401">
        <v>0</v>
      </c>
      <c r="O9" s="401">
        <v>104000</v>
      </c>
      <c r="P9" s="401">
        <v>99216</v>
      </c>
      <c r="Q9" s="401">
        <v>20800</v>
      </c>
      <c r="R9" s="401">
        <v>15600</v>
      </c>
      <c r="S9" s="401">
        <v>23920</v>
      </c>
      <c r="T9" s="401">
        <v>37960</v>
      </c>
      <c r="U9" s="401">
        <v>90600</v>
      </c>
      <c r="V9" s="401">
        <v>0</v>
      </c>
      <c r="W9" s="401">
        <v>0</v>
      </c>
      <c r="X9" s="401">
        <v>0</v>
      </c>
      <c r="Y9" s="401">
        <v>27660</v>
      </c>
    </row>
    <row r="10" spans="1:25" ht="18" customHeight="1" x14ac:dyDescent="0.15">
      <c r="A10" s="73" t="s">
        <v>56</v>
      </c>
      <c r="B10" s="74">
        <v>47705</v>
      </c>
      <c r="C10" s="74">
        <v>30000</v>
      </c>
      <c r="D10" s="74">
        <v>0</v>
      </c>
      <c r="E10" s="74">
        <v>0</v>
      </c>
      <c r="F10" s="74">
        <v>11440</v>
      </c>
      <c r="G10" s="74">
        <v>0</v>
      </c>
      <c r="H10" s="74">
        <v>0</v>
      </c>
      <c r="I10" s="74">
        <v>27040</v>
      </c>
      <c r="J10" s="74">
        <v>0</v>
      </c>
      <c r="K10" s="74">
        <v>0</v>
      </c>
      <c r="L10" s="401">
        <v>31200</v>
      </c>
      <c r="M10" s="401">
        <v>47840</v>
      </c>
      <c r="N10" s="401">
        <v>0</v>
      </c>
      <c r="O10" s="401">
        <v>0</v>
      </c>
      <c r="P10" s="401">
        <v>89544</v>
      </c>
      <c r="Q10" s="401">
        <v>28288</v>
      </c>
      <c r="R10" s="401">
        <v>15600</v>
      </c>
      <c r="S10" s="401">
        <v>20611</v>
      </c>
      <c r="T10" s="401">
        <v>125632</v>
      </c>
      <c r="U10" s="401">
        <v>138096</v>
      </c>
      <c r="V10" s="401">
        <v>0</v>
      </c>
      <c r="W10" s="401">
        <v>0</v>
      </c>
      <c r="X10" s="401">
        <v>0</v>
      </c>
      <c r="Y10" s="401">
        <v>0</v>
      </c>
    </row>
    <row r="11" spans="1:25" ht="18" customHeight="1" x14ac:dyDescent="0.15">
      <c r="A11" s="73" t="s">
        <v>57</v>
      </c>
      <c r="B11" s="74">
        <v>32300</v>
      </c>
      <c r="C11" s="74">
        <v>0</v>
      </c>
      <c r="D11" s="74">
        <v>0</v>
      </c>
      <c r="E11" s="74">
        <v>0</v>
      </c>
      <c r="F11" s="74">
        <v>0</v>
      </c>
      <c r="G11" s="74">
        <v>0</v>
      </c>
      <c r="H11" s="74">
        <v>0</v>
      </c>
      <c r="I11" s="74">
        <v>27040</v>
      </c>
      <c r="J11" s="74">
        <v>18200</v>
      </c>
      <c r="K11" s="74">
        <v>0</v>
      </c>
      <c r="L11" s="401">
        <v>3900</v>
      </c>
      <c r="M11" s="401">
        <v>28000</v>
      </c>
      <c r="N11" s="401">
        <v>0</v>
      </c>
      <c r="O11" s="401">
        <v>41600</v>
      </c>
      <c r="P11" s="401">
        <v>124116</v>
      </c>
      <c r="Q11" s="401">
        <v>2080</v>
      </c>
      <c r="R11" s="401">
        <v>31200</v>
      </c>
      <c r="S11" s="401">
        <v>36400</v>
      </c>
      <c r="T11" s="401">
        <v>112528</v>
      </c>
      <c r="U11" s="401">
        <v>12480</v>
      </c>
      <c r="V11" s="401">
        <v>0</v>
      </c>
      <c r="W11" s="401">
        <v>0</v>
      </c>
      <c r="X11" s="401">
        <v>0</v>
      </c>
      <c r="Y11" s="401">
        <v>0</v>
      </c>
    </row>
    <row r="12" spans="1:25" ht="18" customHeight="1" x14ac:dyDescent="0.15">
      <c r="A12" s="73" t="s">
        <v>58</v>
      </c>
      <c r="B12" s="74">
        <v>18006</v>
      </c>
      <c r="C12" s="74">
        <v>21000</v>
      </c>
      <c r="D12" s="74">
        <v>28000</v>
      </c>
      <c r="E12" s="74">
        <v>0</v>
      </c>
      <c r="F12" s="74">
        <v>0</v>
      </c>
      <c r="G12" s="74">
        <v>24960</v>
      </c>
      <c r="H12" s="74">
        <v>12480</v>
      </c>
      <c r="I12" s="74">
        <v>18100</v>
      </c>
      <c r="J12" s="74">
        <v>0</v>
      </c>
      <c r="K12" s="74">
        <v>0</v>
      </c>
      <c r="L12" s="401">
        <v>0</v>
      </c>
      <c r="M12" s="401">
        <v>0</v>
      </c>
      <c r="N12" s="401">
        <v>54288</v>
      </c>
      <c r="O12" s="401">
        <v>45760</v>
      </c>
      <c r="P12" s="401">
        <v>96876</v>
      </c>
      <c r="Q12" s="401">
        <v>0</v>
      </c>
      <c r="R12" s="401">
        <v>43386</v>
      </c>
      <c r="S12" s="401">
        <v>40560</v>
      </c>
      <c r="T12" s="401">
        <v>106912</v>
      </c>
      <c r="U12" s="401">
        <v>178776</v>
      </c>
      <c r="V12" s="401">
        <v>0</v>
      </c>
      <c r="W12" s="401">
        <v>0</v>
      </c>
      <c r="X12" s="401">
        <v>0</v>
      </c>
      <c r="Y12" s="401">
        <v>0</v>
      </c>
    </row>
    <row r="13" spans="1:25" ht="18" customHeight="1" x14ac:dyDescent="0.15">
      <c r="A13" s="73" t="s">
        <v>59</v>
      </c>
      <c r="B13" s="74">
        <v>20800</v>
      </c>
      <c r="C13" s="74">
        <v>24000</v>
      </c>
      <c r="D13" s="74">
        <v>0</v>
      </c>
      <c r="E13" s="74">
        <v>0</v>
      </c>
      <c r="F13" s="74">
        <v>34440</v>
      </c>
      <c r="G13" s="74">
        <v>0</v>
      </c>
      <c r="H13" s="74">
        <v>24960</v>
      </c>
      <c r="I13" s="74">
        <v>0</v>
      </c>
      <c r="J13" s="74">
        <v>0</v>
      </c>
      <c r="K13" s="74">
        <v>0</v>
      </c>
      <c r="L13" s="401">
        <v>0</v>
      </c>
      <c r="M13" s="401">
        <v>0</v>
      </c>
      <c r="N13" s="401">
        <v>37440</v>
      </c>
      <c r="O13" s="401">
        <v>48256</v>
      </c>
      <c r="P13" s="401">
        <v>67600</v>
      </c>
      <c r="Q13" s="401">
        <v>0</v>
      </c>
      <c r="R13" s="401">
        <v>24373</v>
      </c>
      <c r="S13" s="401">
        <v>40560</v>
      </c>
      <c r="T13" s="401">
        <v>196560</v>
      </c>
      <c r="U13" s="401">
        <v>153656</v>
      </c>
      <c r="V13" s="401">
        <v>0</v>
      </c>
      <c r="W13" s="401">
        <v>0</v>
      </c>
      <c r="X13" s="401">
        <v>19448</v>
      </c>
      <c r="Y13" s="401">
        <v>3000</v>
      </c>
    </row>
    <row r="14" spans="1:25" ht="18" customHeight="1" x14ac:dyDescent="0.15">
      <c r="A14" s="73" t="s">
        <v>60</v>
      </c>
      <c r="B14" s="74">
        <v>32000</v>
      </c>
      <c r="C14" s="74">
        <v>28000</v>
      </c>
      <c r="D14" s="74">
        <v>0</v>
      </c>
      <c r="E14" s="74">
        <v>0</v>
      </c>
      <c r="F14" s="74">
        <v>5000</v>
      </c>
      <c r="G14" s="74">
        <v>40040</v>
      </c>
      <c r="H14" s="74">
        <v>0</v>
      </c>
      <c r="I14" s="74">
        <v>45760</v>
      </c>
      <c r="J14" s="74">
        <v>0</v>
      </c>
      <c r="K14" s="74">
        <v>0</v>
      </c>
      <c r="L14" s="401">
        <v>0</v>
      </c>
      <c r="M14" s="401">
        <v>20000</v>
      </c>
      <c r="N14" s="401">
        <v>94120</v>
      </c>
      <c r="O14" s="401">
        <v>99216</v>
      </c>
      <c r="P14" s="401">
        <v>34020</v>
      </c>
      <c r="Q14" s="401">
        <v>39728</v>
      </c>
      <c r="R14" s="401">
        <v>0</v>
      </c>
      <c r="S14" s="401">
        <v>0</v>
      </c>
      <c r="T14" s="401">
        <v>98272</v>
      </c>
      <c r="U14" s="401">
        <v>86320</v>
      </c>
      <c r="V14" s="401">
        <v>0</v>
      </c>
      <c r="W14" s="401">
        <v>0</v>
      </c>
      <c r="X14" s="401">
        <v>65416</v>
      </c>
      <c r="Y14" s="401">
        <v>0</v>
      </c>
    </row>
    <row r="15" spans="1:25" ht="18" customHeight="1" x14ac:dyDescent="0.15">
      <c r="A15" s="73" t="s">
        <v>61</v>
      </c>
      <c r="B15" s="74">
        <v>30000</v>
      </c>
      <c r="C15" s="74">
        <v>0</v>
      </c>
      <c r="D15" s="74">
        <v>5177</v>
      </c>
      <c r="E15" s="74">
        <v>0</v>
      </c>
      <c r="F15" s="74">
        <v>17640</v>
      </c>
      <c r="G15" s="74">
        <v>18580</v>
      </c>
      <c r="H15" s="74">
        <v>0</v>
      </c>
      <c r="I15" s="74">
        <v>0</v>
      </c>
      <c r="J15" s="74">
        <v>0</v>
      </c>
      <c r="K15" s="74">
        <v>0</v>
      </c>
      <c r="L15" s="401">
        <v>0</v>
      </c>
      <c r="M15" s="401">
        <v>60000</v>
      </c>
      <c r="N15" s="401">
        <v>17600</v>
      </c>
      <c r="O15" s="401">
        <v>67704</v>
      </c>
      <c r="P15" s="401">
        <v>91040</v>
      </c>
      <c r="Q15" s="401">
        <v>2600</v>
      </c>
      <c r="R15" s="401">
        <v>13520</v>
      </c>
      <c r="S15" s="401">
        <v>0</v>
      </c>
      <c r="T15" s="401">
        <v>94016</v>
      </c>
      <c r="U15" s="401">
        <v>72800</v>
      </c>
      <c r="V15" s="401">
        <v>0</v>
      </c>
      <c r="W15" s="401">
        <v>0</v>
      </c>
      <c r="X15" s="401">
        <v>30264</v>
      </c>
      <c r="Y15" s="401">
        <v>0</v>
      </c>
    </row>
    <row r="16" spans="1:25" ht="18" customHeight="1" x14ac:dyDescent="0.15">
      <c r="A16" s="73" t="s">
        <v>62</v>
      </c>
      <c r="B16" s="74">
        <v>48500</v>
      </c>
      <c r="C16" s="74">
        <v>21000</v>
      </c>
      <c r="D16" s="74">
        <v>24960</v>
      </c>
      <c r="E16" s="74">
        <v>0</v>
      </c>
      <c r="F16" s="74">
        <v>0</v>
      </c>
      <c r="G16" s="74">
        <v>0</v>
      </c>
      <c r="H16" s="74">
        <v>27040</v>
      </c>
      <c r="I16" s="74">
        <v>26000</v>
      </c>
      <c r="J16" s="74">
        <v>0</v>
      </c>
      <c r="K16" s="74">
        <v>10000</v>
      </c>
      <c r="L16" s="401">
        <v>40768</v>
      </c>
      <c r="M16" s="401">
        <v>50000</v>
      </c>
      <c r="N16" s="401">
        <v>22880</v>
      </c>
      <c r="O16" s="401">
        <v>0</v>
      </c>
      <c r="P16" s="401">
        <v>29536</v>
      </c>
      <c r="Q16" s="401">
        <v>49712</v>
      </c>
      <c r="R16" s="401">
        <v>12480</v>
      </c>
      <c r="S16" s="401">
        <v>40716</v>
      </c>
      <c r="T16" s="401">
        <v>116168</v>
      </c>
      <c r="U16" s="401">
        <v>58365</v>
      </c>
      <c r="V16" s="401">
        <v>0</v>
      </c>
      <c r="W16" s="401">
        <v>0</v>
      </c>
      <c r="X16" s="401">
        <v>0</v>
      </c>
      <c r="Y16" s="401">
        <v>0</v>
      </c>
    </row>
    <row r="17" spans="1:25" ht="18" customHeight="1" x14ac:dyDescent="0.15">
      <c r="A17" s="73" t="s">
        <v>63</v>
      </c>
      <c r="B17" s="74">
        <v>0</v>
      </c>
      <c r="C17" s="74">
        <v>28600</v>
      </c>
      <c r="D17" s="74">
        <v>0</v>
      </c>
      <c r="E17" s="74">
        <v>0</v>
      </c>
      <c r="F17" s="74">
        <v>0</v>
      </c>
      <c r="G17" s="74">
        <v>48464</v>
      </c>
      <c r="H17" s="74">
        <v>0</v>
      </c>
      <c r="I17" s="74">
        <v>31200</v>
      </c>
      <c r="J17" s="74">
        <v>0</v>
      </c>
      <c r="K17" s="74">
        <v>0</v>
      </c>
      <c r="L17" s="401">
        <v>0</v>
      </c>
      <c r="M17" s="401">
        <v>28600</v>
      </c>
      <c r="N17" s="401">
        <v>72800</v>
      </c>
      <c r="O17" s="401">
        <v>41600</v>
      </c>
      <c r="P17" s="401">
        <v>84760</v>
      </c>
      <c r="Q17" s="401">
        <v>24080</v>
      </c>
      <c r="R17" s="401">
        <v>0</v>
      </c>
      <c r="S17" s="401">
        <v>20800</v>
      </c>
      <c r="T17" s="401">
        <v>164216</v>
      </c>
      <c r="U17" s="401">
        <v>0</v>
      </c>
      <c r="V17" s="401">
        <v>0</v>
      </c>
      <c r="W17" s="401">
        <v>0</v>
      </c>
      <c r="X17" s="401">
        <v>0</v>
      </c>
      <c r="Y17" s="401">
        <v>0</v>
      </c>
    </row>
    <row r="18" spans="1:25" ht="18" customHeight="1" thickBot="1" x14ac:dyDescent="0.2">
      <c r="A18" s="76" t="s">
        <v>64</v>
      </c>
      <c r="B18" s="97">
        <v>20000</v>
      </c>
      <c r="C18" s="97">
        <v>6000</v>
      </c>
      <c r="D18" s="97">
        <v>0</v>
      </c>
      <c r="E18" s="97">
        <v>0</v>
      </c>
      <c r="F18" s="97">
        <v>25200</v>
      </c>
      <c r="G18" s="97">
        <v>20800</v>
      </c>
      <c r="H18" s="97">
        <v>27040</v>
      </c>
      <c r="I18" s="97">
        <v>0</v>
      </c>
      <c r="J18" s="97">
        <v>0</v>
      </c>
      <c r="K18" s="97">
        <v>0</v>
      </c>
      <c r="L18" s="402">
        <v>0</v>
      </c>
      <c r="M18" s="402">
        <v>0</v>
      </c>
      <c r="N18" s="402">
        <v>79300</v>
      </c>
      <c r="O18" s="402">
        <v>0</v>
      </c>
      <c r="P18" s="402">
        <v>19552</v>
      </c>
      <c r="Q18" s="402">
        <v>32448</v>
      </c>
      <c r="R18" s="402">
        <v>19760</v>
      </c>
      <c r="S18" s="402">
        <v>0</v>
      </c>
      <c r="T18" s="402">
        <v>49400</v>
      </c>
      <c r="U18" s="402">
        <v>0</v>
      </c>
      <c r="V18" s="402">
        <v>0</v>
      </c>
      <c r="W18" s="402">
        <v>0</v>
      </c>
      <c r="X18" s="402">
        <v>0</v>
      </c>
      <c r="Y18" s="402">
        <v>0</v>
      </c>
    </row>
    <row r="19" spans="1:25" ht="9" customHeight="1" x14ac:dyDescent="0.15">
      <c r="A19" s="468" t="s">
        <v>350</v>
      </c>
      <c r="B19" s="481"/>
      <c r="C19" s="481"/>
      <c r="D19" s="481"/>
      <c r="E19" s="481"/>
      <c r="F19" s="481"/>
      <c r="G19" s="481"/>
      <c r="H19" s="481"/>
      <c r="I19" s="481"/>
      <c r="J19" s="481"/>
      <c r="K19" s="481"/>
      <c r="L19" s="481"/>
      <c r="M19" s="481"/>
      <c r="N19" s="481"/>
      <c r="O19" s="481"/>
      <c r="P19" s="481"/>
      <c r="Q19" s="481"/>
      <c r="R19" s="177"/>
      <c r="S19" s="177"/>
      <c r="T19" s="177"/>
      <c r="U19" s="177"/>
      <c r="V19" s="177"/>
      <c r="W19" s="177"/>
      <c r="X19" s="177"/>
      <c r="Y19" s="177"/>
    </row>
    <row r="20" spans="1:25" ht="9" customHeight="1" x14ac:dyDescent="0.15">
      <c r="A20" s="546" t="s">
        <v>338</v>
      </c>
      <c r="B20" s="483"/>
      <c r="C20" s="483"/>
      <c r="D20" s="483"/>
      <c r="E20" s="483"/>
      <c r="F20" s="483"/>
      <c r="G20" s="483"/>
      <c r="H20" s="483"/>
      <c r="I20" s="483"/>
      <c r="J20" s="483"/>
      <c r="K20" s="483"/>
      <c r="L20" s="483"/>
      <c r="M20" s="483"/>
      <c r="N20" s="483"/>
      <c r="O20" s="483"/>
      <c r="P20" s="483"/>
      <c r="Q20" s="483"/>
      <c r="R20" s="179"/>
      <c r="S20" s="179"/>
      <c r="T20" s="179"/>
      <c r="U20" s="179"/>
      <c r="V20" s="179"/>
      <c r="W20" s="179"/>
      <c r="X20" s="179"/>
      <c r="Y20" s="179"/>
    </row>
    <row r="21" spans="1:25" ht="9" customHeight="1" x14ac:dyDescent="0.15">
      <c r="A21" s="470" t="s">
        <v>320</v>
      </c>
      <c r="B21" s="483"/>
      <c r="C21" s="483"/>
      <c r="D21" s="483"/>
      <c r="E21" s="483"/>
      <c r="F21" s="483"/>
      <c r="G21" s="483"/>
      <c r="H21" s="483"/>
      <c r="I21" s="483"/>
      <c r="J21" s="483"/>
      <c r="K21" s="483"/>
      <c r="L21" s="483"/>
      <c r="M21" s="483"/>
      <c r="N21" s="483"/>
      <c r="O21" s="483"/>
      <c r="P21" s="483"/>
      <c r="Q21" s="483"/>
      <c r="R21" s="179"/>
      <c r="S21" s="179"/>
      <c r="T21" s="179"/>
      <c r="U21" s="179"/>
      <c r="V21" s="179"/>
      <c r="W21" s="179"/>
      <c r="X21" s="179"/>
      <c r="Y21" s="179"/>
    </row>
    <row r="22" spans="1:25" ht="141" customHeight="1" x14ac:dyDescent="0.15"/>
    <row r="23" spans="1:25" ht="13.35" customHeight="1" x14ac:dyDescent="0.25">
      <c r="A23" s="236" t="s">
        <v>507</v>
      </c>
      <c r="B23" s="232"/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</row>
    <row r="24" spans="1:25" ht="13.35" customHeight="1" x14ac:dyDescent="0.15">
      <c r="A24" s="185" t="s">
        <v>227</v>
      </c>
      <c r="B24" s="232"/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</row>
    <row r="25" spans="1:25" ht="6" customHeight="1" thickBot="1" x14ac:dyDescent="0.2"/>
    <row r="26" spans="1:25" ht="18" customHeight="1" x14ac:dyDescent="0.15">
      <c r="A26" s="768" t="s">
        <v>107</v>
      </c>
      <c r="B26" s="768">
        <v>2000</v>
      </c>
      <c r="C26" s="768">
        <v>2001</v>
      </c>
      <c r="D26" s="768">
        <v>2002</v>
      </c>
      <c r="E26" s="768">
        <v>2003</v>
      </c>
      <c r="F26" s="768">
        <v>2004</v>
      </c>
      <c r="G26" s="768">
        <v>2005</v>
      </c>
      <c r="H26" s="768">
        <v>2006</v>
      </c>
      <c r="I26" s="768">
        <v>2007</v>
      </c>
      <c r="J26" s="768">
        <v>2008</v>
      </c>
      <c r="K26" s="768">
        <v>2009</v>
      </c>
      <c r="L26" s="768">
        <v>2010</v>
      </c>
      <c r="M26" s="768">
        <v>2011</v>
      </c>
      <c r="N26" s="768">
        <v>2012</v>
      </c>
      <c r="O26" s="768">
        <v>2013</v>
      </c>
      <c r="P26" s="768">
        <v>2014</v>
      </c>
      <c r="Q26" s="768">
        <v>2015</v>
      </c>
      <c r="R26" s="768">
        <v>2016</v>
      </c>
      <c r="S26" s="812">
        <v>2017</v>
      </c>
      <c r="T26" s="813">
        <v>2018</v>
      </c>
      <c r="U26" s="813">
        <v>2019</v>
      </c>
      <c r="V26" s="813">
        <v>2020</v>
      </c>
      <c r="W26" s="813">
        <v>2021</v>
      </c>
      <c r="X26" s="813">
        <v>2022</v>
      </c>
      <c r="Y26" s="752" t="s">
        <v>424</v>
      </c>
    </row>
    <row r="27" spans="1:25" ht="18" customHeight="1" x14ac:dyDescent="0.15">
      <c r="A27" s="648" t="s">
        <v>52</v>
      </c>
      <c r="B27" s="729">
        <f t="shared" ref="B27:H27" si="2">SUM(B28:B39)</f>
        <v>2517287</v>
      </c>
      <c r="C27" s="729">
        <f t="shared" si="2"/>
        <v>2854396</v>
      </c>
      <c r="D27" s="729">
        <f t="shared" si="2"/>
        <v>3460766</v>
      </c>
      <c r="E27" s="729">
        <f t="shared" si="2"/>
        <v>3601261</v>
      </c>
      <c r="F27" s="729">
        <f t="shared" si="2"/>
        <v>3868931</v>
      </c>
      <c r="G27" s="729" t="e">
        <f t="shared" si="2"/>
        <v>#REF!</v>
      </c>
      <c r="H27" s="729" t="e">
        <f t="shared" si="2"/>
        <v>#REF!</v>
      </c>
      <c r="I27" s="729">
        <v>5082775</v>
      </c>
      <c r="J27" s="729">
        <v>5567292</v>
      </c>
      <c r="K27" s="729">
        <v>5713440</v>
      </c>
      <c r="L27" s="649">
        <f t="shared" ref="L27:X27" si="3">SUM(L28:L39)</f>
        <v>6416520</v>
      </c>
      <c r="M27" s="649">
        <f t="shared" si="3"/>
        <v>5539355</v>
      </c>
      <c r="N27" s="649">
        <f t="shared" si="3"/>
        <v>6641109</v>
      </c>
      <c r="O27" s="649">
        <f t="shared" si="3"/>
        <v>6008556</v>
      </c>
      <c r="P27" s="649">
        <f t="shared" si="3"/>
        <v>5634072</v>
      </c>
      <c r="Q27" s="649">
        <f t="shared" si="3"/>
        <v>6790745</v>
      </c>
      <c r="R27" s="649">
        <f t="shared" si="3"/>
        <v>5919804</v>
      </c>
      <c r="S27" s="649">
        <f t="shared" si="3"/>
        <v>5589151</v>
      </c>
      <c r="T27" s="649">
        <f t="shared" si="3"/>
        <v>4972322</v>
      </c>
      <c r="U27" s="649">
        <f t="shared" si="3"/>
        <v>5401260</v>
      </c>
      <c r="V27" s="649">
        <f t="shared" si="3"/>
        <v>6065336</v>
      </c>
      <c r="W27" s="649">
        <f t="shared" si="3"/>
        <v>6891880</v>
      </c>
      <c r="X27" s="649">
        <f t="shared" si="3"/>
        <v>6705636</v>
      </c>
      <c r="Y27" s="649">
        <f t="shared" ref="Y27" si="4">SUM(Y28:Y39)</f>
        <v>7633429</v>
      </c>
    </row>
    <row r="28" spans="1:25" ht="18" customHeight="1" x14ac:dyDescent="0.15">
      <c r="A28" s="73" t="s">
        <v>53</v>
      </c>
      <c r="B28" s="74">
        <v>198400</v>
      </c>
      <c r="C28" s="74">
        <v>259773</v>
      </c>
      <c r="D28" s="74">
        <v>328435</v>
      </c>
      <c r="E28" s="74">
        <v>355152</v>
      </c>
      <c r="F28" s="74">
        <v>349903</v>
      </c>
      <c r="G28" s="74" t="e">
        <f>+[4]SERIE!I164</f>
        <v>#REF!</v>
      </c>
      <c r="H28" s="74" t="e">
        <f>+[4]SERIE!I176</f>
        <v>#REF!</v>
      </c>
      <c r="I28" s="74">
        <v>407082</v>
      </c>
      <c r="J28" s="74">
        <v>462953</v>
      </c>
      <c r="K28" s="74">
        <v>476043</v>
      </c>
      <c r="L28" s="190">
        <v>495035</v>
      </c>
      <c r="M28" s="190">
        <v>450130</v>
      </c>
      <c r="N28" s="190">
        <v>469237</v>
      </c>
      <c r="O28" s="190">
        <v>460020</v>
      </c>
      <c r="P28" s="190">
        <v>497868</v>
      </c>
      <c r="Q28" s="190">
        <v>597033</v>
      </c>
      <c r="R28" s="190">
        <v>521902</v>
      </c>
      <c r="S28" s="190">
        <v>522154</v>
      </c>
      <c r="T28" s="190">
        <v>514818</v>
      </c>
      <c r="U28" s="190">
        <v>473293</v>
      </c>
      <c r="V28" s="190">
        <v>607708</v>
      </c>
      <c r="W28" s="190">
        <v>498542</v>
      </c>
      <c r="X28" s="190">
        <v>615879</v>
      </c>
      <c r="Y28" s="190">
        <v>710637</v>
      </c>
    </row>
    <row r="29" spans="1:25" ht="18" customHeight="1" x14ac:dyDescent="0.15">
      <c r="A29" s="73" t="s">
        <v>54</v>
      </c>
      <c r="B29" s="74">
        <v>221160</v>
      </c>
      <c r="C29" s="74">
        <v>197979</v>
      </c>
      <c r="D29" s="74">
        <v>281375</v>
      </c>
      <c r="E29" s="74">
        <v>313926</v>
      </c>
      <c r="F29" s="74">
        <v>297479</v>
      </c>
      <c r="G29" s="74" t="e">
        <f>+[4]SERIE!I165</f>
        <v>#REF!</v>
      </c>
      <c r="H29" s="74" t="e">
        <f>+[4]SERIE!I177</f>
        <v>#REF!</v>
      </c>
      <c r="I29" s="74">
        <v>351260</v>
      </c>
      <c r="J29" s="74">
        <v>446543</v>
      </c>
      <c r="K29" s="74">
        <v>465960</v>
      </c>
      <c r="L29" s="190">
        <v>501877</v>
      </c>
      <c r="M29" s="190">
        <v>489200</v>
      </c>
      <c r="N29" s="190">
        <v>501840</v>
      </c>
      <c r="O29" s="190">
        <v>553456</v>
      </c>
      <c r="P29" s="190">
        <v>489264</v>
      </c>
      <c r="Q29" s="190">
        <v>576902</v>
      </c>
      <c r="R29" s="190">
        <v>481371</v>
      </c>
      <c r="S29" s="190">
        <v>416274</v>
      </c>
      <c r="T29" s="190">
        <v>361575</v>
      </c>
      <c r="U29" s="190">
        <v>521966</v>
      </c>
      <c r="V29" s="190">
        <v>491736</v>
      </c>
      <c r="W29" s="190">
        <v>438223</v>
      </c>
      <c r="X29" s="190">
        <v>568664</v>
      </c>
      <c r="Y29" s="190">
        <v>581046</v>
      </c>
    </row>
    <row r="30" spans="1:25" ht="18" customHeight="1" x14ac:dyDescent="0.15">
      <c r="A30" s="73" t="s">
        <v>55</v>
      </c>
      <c r="B30" s="74">
        <v>220800</v>
      </c>
      <c r="C30" s="74">
        <v>204071</v>
      </c>
      <c r="D30" s="74">
        <v>272818</v>
      </c>
      <c r="E30" s="74">
        <v>288890</v>
      </c>
      <c r="F30" s="74">
        <v>335253</v>
      </c>
      <c r="G30" s="74" t="e">
        <f>+[4]SERIE!I166</f>
        <v>#REF!</v>
      </c>
      <c r="H30" s="74" t="e">
        <f>+[4]SERIE!I178</f>
        <v>#REF!</v>
      </c>
      <c r="I30" s="74">
        <v>424860</v>
      </c>
      <c r="J30" s="74">
        <v>556210</v>
      </c>
      <c r="K30" s="74">
        <v>446771</v>
      </c>
      <c r="L30" s="190">
        <v>499491</v>
      </c>
      <c r="M30" s="190">
        <v>490874</v>
      </c>
      <c r="N30" s="190">
        <v>580840</v>
      </c>
      <c r="O30" s="190">
        <v>477430</v>
      </c>
      <c r="P30" s="190">
        <v>417645</v>
      </c>
      <c r="Q30" s="190">
        <v>587217</v>
      </c>
      <c r="R30" s="190">
        <v>432500</v>
      </c>
      <c r="S30" s="190">
        <v>374796</v>
      </c>
      <c r="T30" s="190">
        <v>439635</v>
      </c>
      <c r="U30" s="190">
        <v>398334</v>
      </c>
      <c r="V30" s="190">
        <v>521102</v>
      </c>
      <c r="W30" s="190">
        <v>692652</v>
      </c>
      <c r="X30" s="190">
        <v>624170</v>
      </c>
      <c r="Y30" s="190">
        <v>687242</v>
      </c>
    </row>
    <row r="31" spans="1:25" ht="18" customHeight="1" x14ac:dyDescent="0.15">
      <c r="A31" s="73" t="s">
        <v>56</v>
      </c>
      <c r="B31" s="74">
        <v>209630</v>
      </c>
      <c r="C31" s="74">
        <v>270550</v>
      </c>
      <c r="D31" s="74">
        <v>274124</v>
      </c>
      <c r="E31" s="74">
        <v>313460</v>
      </c>
      <c r="F31" s="74">
        <v>307314</v>
      </c>
      <c r="G31" s="74" t="e">
        <f>+[4]SERIE!I167</f>
        <v>#REF!</v>
      </c>
      <c r="H31" s="74" t="e">
        <f>+[4]SERIE!I179</f>
        <v>#REF!</v>
      </c>
      <c r="I31" s="74">
        <v>364950</v>
      </c>
      <c r="J31" s="74">
        <v>429308</v>
      </c>
      <c r="K31" s="74">
        <v>445115</v>
      </c>
      <c r="L31" s="190">
        <v>591928</v>
      </c>
      <c r="M31" s="190">
        <v>279604</v>
      </c>
      <c r="N31" s="190">
        <v>599528</v>
      </c>
      <c r="O31" s="190">
        <v>463187</v>
      </c>
      <c r="P31" s="190">
        <v>474662</v>
      </c>
      <c r="Q31" s="190">
        <v>604920</v>
      </c>
      <c r="R31" s="190">
        <v>553448</v>
      </c>
      <c r="S31" s="190">
        <v>411360</v>
      </c>
      <c r="T31" s="190">
        <v>382538</v>
      </c>
      <c r="U31" s="190">
        <v>399207</v>
      </c>
      <c r="V31" s="190">
        <v>488788</v>
      </c>
      <c r="W31" s="190">
        <v>636162</v>
      </c>
      <c r="X31" s="190">
        <v>500060</v>
      </c>
      <c r="Y31" s="190">
        <v>774652</v>
      </c>
    </row>
    <row r="32" spans="1:25" ht="18" customHeight="1" x14ac:dyDescent="0.15">
      <c r="A32" s="73" t="s">
        <v>57</v>
      </c>
      <c r="B32" s="74">
        <v>194290</v>
      </c>
      <c r="C32" s="74">
        <v>214825</v>
      </c>
      <c r="D32" s="74">
        <v>302038</v>
      </c>
      <c r="E32" s="74">
        <v>237867</v>
      </c>
      <c r="F32" s="74">
        <v>293398</v>
      </c>
      <c r="G32" s="74" t="e">
        <f>+[4]SERIE!I168</f>
        <v>#REF!</v>
      </c>
      <c r="H32" s="74" t="e">
        <f>+[4]SERIE!I180</f>
        <v>#REF!</v>
      </c>
      <c r="I32" s="74">
        <v>393275</v>
      </c>
      <c r="J32" s="74">
        <v>534149</v>
      </c>
      <c r="K32" s="74">
        <v>444863</v>
      </c>
      <c r="L32" s="190">
        <v>495036</v>
      </c>
      <c r="M32" s="190">
        <v>456473</v>
      </c>
      <c r="N32" s="190">
        <v>666964</v>
      </c>
      <c r="O32" s="190">
        <v>551214</v>
      </c>
      <c r="P32" s="190">
        <v>422834</v>
      </c>
      <c r="Q32" s="190">
        <v>628853</v>
      </c>
      <c r="R32" s="190">
        <v>563836</v>
      </c>
      <c r="S32" s="190">
        <v>470724</v>
      </c>
      <c r="T32" s="190">
        <v>469548</v>
      </c>
      <c r="U32" s="190">
        <v>389790</v>
      </c>
      <c r="V32" s="190">
        <v>397575</v>
      </c>
      <c r="W32" s="190">
        <v>507483</v>
      </c>
      <c r="X32" s="190">
        <v>544299</v>
      </c>
      <c r="Y32" s="190">
        <v>514647</v>
      </c>
    </row>
    <row r="33" spans="1:25" ht="18" customHeight="1" x14ac:dyDescent="0.15">
      <c r="A33" s="73" t="s">
        <v>58</v>
      </c>
      <c r="B33" s="74">
        <v>216025</v>
      </c>
      <c r="C33" s="74">
        <v>236450</v>
      </c>
      <c r="D33" s="74">
        <v>276156</v>
      </c>
      <c r="E33" s="74">
        <v>208231</v>
      </c>
      <c r="F33" s="74">
        <v>276463</v>
      </c>
      <c r="G33" s="74" t="e">
        <f>+[4]SERIE!I169</f>
        <v>#REF!</v>
      </c>
      <c r="H33" s="74" t="e">
        <f>+[4]SERIE!I181</f>
        <v>#REF!</v>
      </c>
      <c r="I33" s="74">
        <v>389883</v>
      </c>
      <c r="J33" s="74">
        <v>407890</v>
      </c>
      <c r="K33" s="74">
        <v>472433</v>
      </c>
      <c r="L33" s="190">
        <v>505065</v>
      </c>
      <c r="M33" s="190">
        <v>390909</v>
      </c>
      <c r="N33" s="190">
        <v>510189</v>
      </c>
      <c r="O33" s="190">
        <v>453385</v>
      </c>
      <c r="P33" s="190">
        <v>473879</v>
      </c>
      <c r="Q33" s="190">
        <v>666963</v>
      </c>
      <c r="R33" s="190">
        <v>461644</v>
      </c>
      <c r="S33" s="190">
        <v>528692</v>
      </c>
      <c r="T33" s="190">
        <v>387460</v>
      </c>
      <c r="U33" s="190">
        <v>372646</v>
      </c>
      <c r="V33" s="190">
        <v>306169</v>
      </c>
      <c r="W33" s="190">
        <v>511504</v>
      </c>
      <c r="X33" s="190">
        <v>468806</v>
      </c>
      <c r="Y33" s="190">
        <v>465310</v>
      </c>
    </row>
    <row r="34" spans="1:25" ht="18" customHeight="1" x14ac:dyDescent="0.15">
      <c r="A34" s="73" t="s">
        <v>59</v>
      </c>
      <c r="B34" s="74">
        <v>180145</v>
      </c>
      <c r="C34" s="74">
        <v>276014</v>
      </c>
      <c r="D34" s="74">
        <v>329687</v>
      </c>
      <c r="E34" s="74">
        <v>294514</v>
      </c>
      <c r="F34" s="74">
        <v>311321</v>
      </c>
      <c r="G34" s="74" t="e">
        <f>+[4]SERIE!I170</f>
        <v>#REF!</v>
      </c>
      <c r="H34" s="74" t="e">
        <f>+[4]SERIE!I182</f>
        <v>#REF!</v>
      </c>
      <c r="I34" s="74">
        <v>379086</v>
      </c>
      <c r="J34" s="74">
        <v>405155</v>
      </c>
      <c r="K34" s="74">
        <v>513398</v>
      </c>
      <c r="L34" s="190">
        <v>496124</v>
      </c>
      <c r="M34" s="190">
        <v>461786</v>
      </c>
      <c r="N34" s="190">
        <v>582066</v>
      </c>
      <c r="O34" s="190">
        <v>462111</v>
      </c>
      <c r="P34" s="190">
        <v>469894</v>
      </c>
      <c r="Q34" s="190">
        <v>369752</v>
      </c>
      <c r="R34" s="190">
        <v>540121</v>
      </c>
      <c r="S34" s="190">
        <v>533159</v>
      </c>
      <c r="T34" s="190">
        <v>401073</v>
      </c>
      <c r="U34" s="190">
        <v>440835</v>
      </c>
      <c r="V34" s="190">
        <v>468543</v>
      </c>
      <c r="W34" s="190">
        <v>622551</v>
      </c>
      <c r="X34" s="190">
        <v>527470</v>
      </c>
      <c r="Y34" s="190">
        <v>542336</v>
      </c>
    </row>
    <row r="35" spans="1:25" ht="18" customHeight="1" x14ac:dyDescent="0.15">
      <c r="A35" s="73" t="s">
        <v>60</v>
      </c>
      <c r="B35" s="74">
        <v>226335</v>
      </c>
      <c r="C35" s="74">
        <v>230194</v>
      </c>
      <c r="D35" s="74">
        <v>306170</v>
      </c>
      <c r="E35" s="74">
        <v>301548</v>
      </c>
      <c r="F35" s="74">
        <v>336139</v>
      </c>
      <c r="G35" s="74" t="e">
        <f>+[4]SERIE!I171</f>
        <v>#REF!</v>
      </c>
      <c r="H35" s="74" t="e">
        <f>+[4]SERIE!I183</f>
        <v>#REF!</v>
      </c>
      <c r="I35" s="74">
        <v>397686</v>
      </c>
      <c r="J35" s="74">
        <v>388381</v>
      </c>
      <c r="K35" s="74">
        <v>483254</v>
      </c>
      <c r="L35" s="190">
        <v>530430</v>
      </c>
      <c r="M35" s="190">
        <v>475042</v>
      </c>
      <c r="N35" s="190">
        <v>489833</v>
      </c>
      <c r="O35" s="190">
        <v>512862</v>
      </c>
      <c r="P35" s="190">
        <v>310969</v>
      </c>
      <c r="Q35" s="190">
        <v>551491</v>
      </c>
      <c r="R35" s="190">
        <v>510162</v>
      </c>
      <c r="S35" s="190">
        <v>423568</v>
      </c>
      <c r="T35" s="190">
        <v>363957</v>
      </c>
      <c r="U35" s="190">
        <v>499148</v>
      </c>
      <c r="V35" s="190">
        <v>538192</v>
      </c>
      <c r="W35" s="190">
        <v>560510</v>
      </c>
      <c r="X35" s="190">
        <v>508785</v>
      </c>
      <c r="Y35" s="190">
        <v>701352</v>
      </c>
    </row>
    <row r="36" spans="1:25" ht="18" customHeight="1" x14ac:dyDescent="0.15">
      <c r="A36" s="73" t="s">
        <v>61</v>
      </c>
      <c r="B36" s="74">
        <v>222810</v>
      </c>
      <c r="C36" s="74">
        <v>170575</v>
      </c>
      <c r="D36" s="74">
        <v>245443</v>
      </c>
      <c r="E36" s="74">
        <v>296322</v>
      </c>
      <c r="F36" s="74">
        <v>351657</v>
      </c>
      <c r="G36" s="74" t="e">
        <f>+[4]SERIE!I172</f>
        <v>#REF!</v>
      </c>
      <c r="H36" s="74" t="e">
        <f>+[4]SERIE!I184</f>
        <v>#REF!</v>
      </c>
      <c r="I36" s="74">
        <v>503097</v>
      </c>
      <c r="J36" s="74">
        <v>447217</v>
      </c>
      <c r="K36" s="74">
        <v>415601</v>
      </c>
      <c r="L36" s="190">
        <v>651030</v>
      </c>
      <c r="M36" s="190">
        <v>565034</v>
      </c>
      <c r="N36" s="190">
        <v>514447</v>
      </c>
      <c r="O36" s="190">
        <v>575861</v>
      </c>
      <c r="P36" s="190">
        <v>564684</v>
      </c>
      <c r="Q36" s="190">
        <v>593404</v>
      </c>
      <c r="R36" s="190">
        <v>459949</v>
      </c>
      <c r="S36" s="190">
        <v>412361</v>
      </c>
      <c r="T36" s="190">
        <v>411335</v>
      </c>
      <c r="U36" s="190">
        <v>478989</v>
      </c>
      <c r="V36" s="190">
        <v>527819</v>
      </c>
      <c r="W36" s="190">
        <v>613640</v>
      </c>
      <c r="X36" s="190">
        <v>652649</v>
      </c>
      <c r="Y36" s="190">
        <v>617285</v>
      </c>
    </row>
    <row r="37" spans="1:25" ht="18" customHeight="1" x14ac:dyDescent="0.15">
      <c r="A37" s="73" t="s">
        <v>62</v>
      </c>
      <c r="B37" s="74">
        <v>219192</v>
      </c>
      <c r="C37" s="74">
        <v>275110</v>
      </c>
      <c r="D37" s="74">
        <v>253477</v>
      </c>
      <c r="E37" s="74">
        <v>369404</v>
      </c>
      <c r="F37" s="74">
        <v>377141</v>
      </c>
      <c r="G37" s="74" t="e">
        <f>+[4]SERIE!I173</f>
        <v>#REF!</v>
      </c>
      <c r="H37" s="74" t="e">
        <f>+[4]SERIE!I185</f>
        <v>#REF!</v>
      </c>
      <c r="I37" s="74">
        <v>445949</v>
      </c>
      <c r="J37" s="74">
        <v>572688</v>
      </c>
      <c r="K37" s="74">
        <v>466377</v>
      </c>
      <c r="L37" s="190">
        <v>498234</v>
      </c>
      <c r="M37" s="190">
        <v>564389</v>
      </c>
      <c r="N37" s="190">
        <v>547621</v>
      </c>
      <c r="O37" s="190">
        <v>507494</v>
      </c>
      <c r="P37" s="190">
        <v>410548</v>
      </c>
      <c r="Q37" s="190">
        <v>589787</v>
      </c>
      <c r="R37" s="190">
        <v>482876</v>
      </c>
      <c r="S37" s="190">
        <v>504817</v>
      </c>
      <c r="T37" s="190">
        <v>368414</v>
      </c>
      <c r="U37" s="190">
        <v>488102</v>
      </c>
      <c r="V37" s="190">
        <v>571989</v>
      </c>
      <c r="W37" s="190">
        <v>603351</v>
      </c>
      <c r="X37" s="190">
        <v>538950</v>
      </c>
      <c r="Y37" s="190">
        <v>631147</v>
      </c>
    </row>
    <row r="38" spans="1:25" ht="18" customHeight="1" x14ac:dyDescent="0.15">
      <c r="A38" s="73" t="s">
        <v>63</v>
      </c>
      <c r="B38" s="74">
        <v>250230</v>
      </c>
      <c r="C38" s="74">
        <v>317815</v>
      </c>
      <c r="D38" s="74">
        <v>293817</v>
      </c>
      <c r="E38" s="74">
        <v>330283</v>
      </c>
      <c r="F38" s="74">
        <v>309073</v>
      </c>
      <c r="G38" s="74" t="e">
        <f>+[4]SERIE!I174</f>
        <v>#REF!</v>
      </c>
      <c r="H38" s="74" t="e">
        <f>+[4]SERIE!I186</f>
        <v>#REF!</v>
      </c>
      <c r="I38" s="74">
        <v>516895</v>
      </c>
      <c r="J38" s="74">
        <v>469963</v>
      </c>
      <c r="K38" s="74">
        <v>536898</v>
      </c>
      <c r="L38" s="190">
        <v>569760</v>
      </c>
      <c r="M38" s="190">
        <v>402448</v>
      </c>
      <c r="N38" s="190">
        <v>561409</v>
      </c>
      <c r="O38" s="190">
        <v>511154</v>
      </c>
      <c r="P38" s="190">
        <v>564553</v>
      </c>
      <c r="Q38" s="190">
        <v>454429</v>
      </c>
      <c r="R38" s="190">
        <v>490383</v>
      </c>
      <c r="S38" s="190">
        <v>516904</v>
      </c>
      <c r="T38" s="190">
        <v>469159</v>
      </c>
      <c r="U38" s="190">
        <v>429668</v>
      </c>
      <c r="V38" s="190">
        <v>620665</v>
      </c>
      <c r="W38" s="190">
        <v>550522</v>
      </c>
      <c r="X38" s="190">
        <v>623246</v>
      </c>
      <c r="Y38" s="190">
        <v>770306</v>
      </c>
    </row>
    <row r="39" spans="1:25" ht="18" customHeight="1" thickBot="1" x14ac:dyDescent="0.2">
      <c r="A39" s="76" t="s">
        <v>64</v>
      </c>
      <c r="B39" s="97">
        <v>158270</v>
      </c>
      <c r="C39" s="97">
        <v>201040</v>
      </c>
      <c r="D39" s="97">
        <v>297226</v>
      </c>
      <c r="E39" s="97">
        <v>291664</v>
      </c>
      <c r="F39" s="97">
        <v>323790</v>
      </c>
      <c r="G39" s="97" t="e">
        <f>+[4]SERIE!I175</f>
        <v>#REF!</v>
      </c>
      <c r="H39" s="97" t="e">
        <f>+[4]SERIE!I187</f>
        <v>#REF!</v>
      </c>
      <c r="I39" s="97">
        <v>508752</v>
      </c>
      <c r="J39" s="97">
        <v>446835</v>
      </c>
      <c r="K39" s="97">
        <v>546727</v>
      </c>
      <c r="L39" s="403">
        <v>582510</v>
      </c>
      <c r="M39" s="403">
        <v>513466</v>
      </c>
      <c r="N39" s="403">
        <v>617135</v>
      </c>
      <c r="O39" s="403">
        <v>480382</v>
      </c>
      <c r="P39" s="403">
        <v>537272</v>
      </c>
      <c r="Q39" s="403">
        <v>569994</v>
      </c>
      <c r="R39" s="403">
        <v>421612</v>
      </c>
      <c r="S39" s="403">
        <v>474342</v>
      </c>
      <c r="T39" s="403">
        <v>402810</v>
      </c>
      <c r="U39" s="403">
        <v>509282</v>
      </c>
      <c r="V39" s="403">
        <v>525050</v>
      </c>
      <c r="W39" s="403">
        <v>656740</v>
      </c>
      <c r="X39" s="403">
        <v>532658</v>
      </c>
      <c r="Y39" s="403">
        <v>637469</v>
      </c>
    </row>
    <row r="40" spans="1:25" ht="9" customHeight="1" x14ac:dyDescent="0.15">
      <c r="A40" s="468" t="s">
        <v>350</v>
      </c>
      <c r="B40" s="483"/>
      <c r="C40" s="483"/>
      <c r="D40" s="483"/>
      <c r="E40" s="483"/>
      <c r="F40" s="483"/>
      <c r="G40" s="483"/>
      <c r="H40" s="483"/>
      <c r="I40" s="483"/>
      <c r="J40" s="483"/>
      <c r="K40" s="483"/>
      <c r="L40" s="483"/>
      <c r="M40" s="483"/>
      <c r="N40" s="483"/>
      <c r="O40" s="483"/>
    </row>
    <row r="41" spans="1:25" ht="9" customHeight="1" x14ac:dyDescent="0.15">
      <c r="A41" s="546" t="s">
        <v>339</v>
      </c>
      <c r="B41" s="483"/>
      <c r="C41" s="483"/>
      <c r="D41" s="483"/>
      <c r="E41" s="483"/>
      <c r="F41" s="483"/>
      <c r="G41" s="483"/>
      <c r="H41" s="483"/>
      <c r="I41" s="483"/>
      <c r="J41" s="483"/>
      <c r="K41" s="483"/>
      <c r="L41" s="483"/>
      <c r="M41" s="483"/>
      <c r="N41" s="483"/>
      <c r="O41" s="483"/>
    </row>
    <row r="42" spans="1:25" ht="9" customHeight="1" x14ac:dyDescent="0.15">
      <c r="A42" s="470" t="s">
        <v>320</v>
      </c>
      <c r="B42" s="483"/>
      <c r="C42" s="483"/>
      <c r="D42" s="483"/>
      <c r="E42" s="483"/>
      <c r="F42" s="483"/>
      <c r="G42" s="483"/>
      <c r="H42" s="483"/>
      <c r="I42" s="483"/>
      <c r="J42" s="483"/>
      <c r="K42" s="483"/>
      <c r="L42" s="483"/>
      <c r="M42" s="483"/>
      <c r="N42" s="483"/>
      <c r="O42" s="483"/>
    </row>
    <row r="43" spans="1:25" ht="13.35" customHeight="1" x14ac:dyDescent="0.15">
      <c r="A43" s="483"/>
      <c r="B43" s="483"/>
      <c r="C43" s="483"/>
      <c r="D43" s="483"/>
      <c r="E43" s="483"/>
      <c r="F43" s="483"/>
      <c r="G43" s="483"/>
      <c r="H43" s="483"/>
      <c r="I43" s="483"/>
      <c r="J43" s="483"/>
      <c r="K43" s="483"/>
      <c r="L43" s="483"/>
      <c r="M43" s="483"/>
      <c r="N43" s="483"/>
      <c r="O43" s="483"/>
    </row>
    <row r="45" spans="1:25" ht="13.35" customHeight="1" x14ac:dyDescent="0.15">
      <c r="A45" s="9"/>
    </row>
    <row r="46" spans="1:25" ht="13.35" customHeight="1" x14ac:dyDescent="0.15">
      <c r="A46" s="9"/>
    </row>
    <row r="47" spans="1:25" ht="13.35" customHeight="1" x14ac:dyDescent="0.15">
      <c r="A47" s="11"/>
    </row>
  </sheetData>
  <mergeCells count="1">
    <mergeCell ref="A1:E1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rowBreaks count="1" manualBreakCount="1">
    <brk id="22" max="16383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Hoja119">
    <tabColor theme="9" tint="0.59999389629810485"/>
  </sheetPr>
  <dimension ref="A1:Z43"/>
  <sheetViews>
    <sheetView showGridLines="0" topLeftCell="A10" zoomScaleNormal="100" workbookViewId="0">
      <selection activeCell="M27" sqref="M27"/>
    </sheetView>
  </sheetViews>
  <sheetFormatPr baseColWidth="10" defaultColWidth="7" defaultRowHeight="13.35" customHeight="1" x14ac:dyDescent="0.15"/>
  <cols>
    <col min="1" max="1" width="9.25" style="70" customWidth="1"/>
    <col min="2" max="9" width="8" style="70" hidden="1" customWidth="1"/>
    <col min="10" max="11" width="0" style="70" hidden="1" customWidth="1"/>
    <col min="12" max="25" width="9" style="70" customWidth="1"/>
    <col min="26" max="30" width="8.375" style="70" customWidth="1"/>
    <col min="31" max="16384" width="7" style="70"/>
  </cols>
  <sheetData>
    <row r="1" spans="1:25" ht="13.35" customHeight="1" x14ac:dyDescent="0.15">
      <c r="A1" s="1068"/>
      <c r="B1" s="1068"/>
      <c r="C1" s="1068"/>
      <c r="D1" s="1068"/>
      <c r="E1" s="1068"/>
    </row>
    <row r="2" spans="1:25" ht="13.35" customHeight="1" x14ac:dyDescent="0.25">
      <c r="A2" s="236" t="s">
        <v>508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</row>
    <row r="3" spans="1:25" ht="13.35" customHeight="1" x14ac:dyDescent="0.15">
      <c r="A3" s="185" t="s">
        <v>283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</row>
    <row r="4" spans="1:25" ht="6" customHeight="1" thickBot="1" x14ac:dyDescent="0.2"/>
    <row r="5" spans="1:25" ht="18" customHeight="1" x14ac:dyDescent="0.15">
      <c r="A5" s="768" t="s">
        <v>107</v>
      </c>
      <c r="B5" s="768">
        <v>2000</v>
      </c>
      <c r="C5" s="768">
        <v>2001</v>
      </c>
      <c r="D5" s="768">
        <v>2002</v>
      </c>
      <c r="E5" s="768">
        <v>2003</v>
      </c>
      <c r="F5" s="768">
        <v>2004</v>
      </c>
      <c r="G5" s="768">
        <v>2005</v>
      </c>
      <c r="H5" s="768">
        <v>2006</v>
      </c>
      <c r="I5" s="768">
        <v>2007</v>
      </c>
      <c r="J5" s="768">
        <v>2008</v>
      </c>
      <c r="K5" s="768">
        <v>2009</v>
      </c>
      <c r="L5" s="768">
        <v>2010</v>
      </c>
      <c r="M5" s="768">
        <v>2011</v>
      </c>
      <c r="N5" s="768">
        <v>2012</v>
      </c>
      <c r="O5" s="768">
        <v>2013</v>
      </c>
      <c r="P5" s="768">
        <v>2014</v>
      </c>
      <c r="Q5" s="768">
        <v>2015</v>
      </c>
      <c r="R5" s="768">
        <v>2016</v>
      </c>
      <c r="S5" s="812">
        <v>2017</v>
      </c>
      <c r="T5" s="813">
        <v>2018</v>
      </c>
      <c r="U5" s="813">
        <v>2019</v>
      </c>
      <c r="V5" s="813">
        <v>2020</v>
      </c>
      <c r="W5" s="813">
        <v>2021</v>
      </c>
      <c r="X5" s="813">
        <v>2022</v>
      </c>
      <c r="Y5" s="752" t="s">
        <v>424</v>
      </c>
    </row>
    <row r="6" spans="1:25" ht="18" customHeight="1" x14ac:dyDescent="0.15">
      <c r="A6" s="648" t="s">
        <v>52</v>
      </c>
      <c r="B6" s="729">
        <v>399325</v>
      </c>
      <c r="C6" s="729">
        <v>495413</v>
      </c>
      <c r="D6" s="729">
        <v>649338</v>
      </c>
      <c r="E6" s="729">
        <v>627196</v>
      </c>
      <c r="F6" s="729">
        <v>847825</v>
      </c>
      <c r="G6" s="729">
        <v>687316</v>
      </c>
      <c r="H6" s="729">
        <v>1015560</v>
      </c>
      <c r="I6" s="729">
        <v>1070656</v>
      </c>
      <c r="J6" s="729">
        <v>1206518</v>
      </c>
      <c r="K6" s="729">
        <v>1000038</v>
      </c>
      <c r="L6" s="964">
        <f>SUM(L7:L18)</f>
        <v>1083563</v>
      </c>
      <c r="M6" s="964">
        <f t="shared" ref="M6:Y6" si="0">SUM(M7:M18)</f>
        <v>909190</v>
      </c>
      <c r="N6" s="964">
        <f t="shared" si="0"/>
        <v>975022</v>
      </c>
      <c r="O6" s="964">
        <f t="shared" si="0"/>
        <v>1145429</v>
      </c>
      <c r="P6" s="964">
        <f t="shared" si="0"/>
        <v>603955</v>
      </c>
      <c r="Q6" s="964">
        <f t="shared" si="0"/>
        <v>714813</v>
      </c>
      <c r="R6" s="964">
        <f t="shared" si="0"/>
        <v>367296</v>
      </c>
      <c r="S6" s="964">
        <f t="shared" si="0"/>
        <v>88618</v>
      </c>
      <c r="T6" s="964">
        <f t="shared" si="0"/>
        <v>22000</v>
      </c>
      <c r="U6" s="964">
        <f t="shared" si="0"/>
        <v>38600</v>
      </c>
      <c r="V6" s="964">
        <f t="shared" si="0"/>
        <v>0</v>
      </c>
      <c r="W6" s="964">
        <f t="shared" si="0"/>
        <v>24544</v>
      </c>
      <c r="X6" s="964">
        <f t="shared" si="0"/>
        <v>78728</v>
      </c>
      <c r="Y6" s="964">
        <f t="shared" si="0"/>
        <v>0</v>
      </c>
    </row>
    <row r="7" spans="1:25" ht="18" customHeight="1" x14ac:dyDescent="0.15">
      <c r="A7" s="73" t="s">
        <v>53</v>
      </c>
      <c r="B7" s="74">
        <v>30500</v>
      </c>
      <c r="C7" s="74">
        <v>53233</v>
      </c>
      <c r="D7" s="74">
        <v>89410</v>
      </c>
      <c r="E7" s="74">
        <v>68552</v>
      </c>
      <c r="F7" s="74">
        <v>85510</v>
      </c>
      <c r="G7" s="74">
        <v>46100</v>
      </c>
      <c r="H7" s="74">
        <v>135050</v>
      </c>
      <c r="I7" s="74">
        <v>93000</v>
      </c>
      <c r="J7" s="74">
        <v>105600</v>
      </c>
      <c r="K7" s="74">
        <v>116325</v>
      </c>
      <c r="L7" s="859">
        <v>74085</v>
      </c>
      <c r="M7" s="859">
        <v>39750</v>
      </c>
      <c r="N7" s="859">
        <v>91150</v>
      </c>
      <c r="O7" s="859">
        <v>115056</v>
      </c>
      <c r="P7" s="859">
        <v>6000</v>
      </c>
      <c r="Q7" s="859">
        <v>59280</v>
      </c>
      <c r="R7" s="859">
        <v>126912</v>
      </c>
      <c r="S7" s="859">
        <v>0</v>
      </c>
      <c r="T7" s="859">
        <v>0</v>
      </c>
      <c r="U7" s="859">
        <v>6300</v>
      </c>
      <c r="V7" s="859">
        <v>0</v>
      </c>
      <c r="W7" s="859">
        <v>0</v>
      </c>
      <c r="X7" s="859">
        <v>6240</v>
      </c>
      <c r="Y7" s="859">
        <v>0</v>
      </c>
    </row>
    <row r="8" spans="1:25" ht="18" customHeight="1" x14ac:dyDescent="0.15">
      <c r="A8" s="73" t="s">
        <v>54</v>
      </c>
      <c r="B8" s="74">
        <v>43900</v>
      </c>
      <c r="C8" s="74">
        <v>39266</v>
      </c>
      <c r="D8" s="74">
        <v>37200</v>
      </c>
      <c r="E8" s="74">
        <v>68006</v>
      </c>
      <c r="F8" s="74">
        <v>64100</v>
      </c>
      <c r="G8" s="74">
        <v>61300</v>
      </c>
      <c r="H8" s="74">
        <v>124150</v>
      </c>
      <c r="I8" s="74">
        <v>61680</v>
      </c>
      <c r="J8" s="74">
        <v>95530</v>
      </c>
      <c r="K8" s="74">
        <v>85699</v>
      </c>
      <c r="L8" s="859">
        <v>123537</v>
      </c>
      <c r="M8" s="859">
        <v>106220</v>
      </c>
      <c r="N8" s="859">
        <v>72550</v>
      </c>
      <c r="O8" s="859">
        <v>168504</v>
      </c>
      <c r="P8" s="859">
        <v>115880</v>
      </c>
      <c r="Q8" s="859">
        <v>32480</v>
      </c>
      <c r="R8" s="859">
        <v>37076</v>
      </c>
      <c r="S8" s="859">
        <v>6300</v>
      </c>
      <c r="T8" s="859">
        <v>0</v>
      </c>
      <c r="U8" s="859">
        <v>0</v>
      </c>
      <c r="V8" s="859">
        <v>0</v>
      </c>
      <c r="W8" s="859">
        <v>0</v>
      </c>
      <c r="X8" s="859">
        <v>16432</v>
      </c>
      <c r="Y8" s="859">
        <v>0</v>
      </c>
    </row>
    <row r="9" spans="1:25" ht="18" customHeight="1" x14ac:dyDescent="0.15">
      <c r="A9" s="73" t="s">
        <v>55</v>
      </c>
      <c r="B9" s="74">
        <v>69500</v>
      </c>
      <c r="C9" s="74">
        <v>62185</v>
      </c>
      <c r="D9" s="74">
        <v>78000</v>
      </c>
      <c r="E9" s="74">
        <v>31030</v>
      </c>
      <c r="F9" s="74">
        <v>111250</v>
      </c>
      <c r="G9" s="74">
        <v>78890</v>
      </c>
      <c r="H9" s="74">
        <v>120328</v>
      </c>
      <c r="I9" s="74">
        <v>120250</v>
      </c>
      <c r="J9" s="74">
        <v>114480</v>
      </c>
      <c r="K9" s="74">
        <v>51963</v>
      </c>
      <c r="L9" s="859">
        <v>102111</v>
      </c>
      <c r="M9" s="859">
        <v>90600</v>
      </c>
      <c r="N9" s="859">
        <v>78700</v>
      </c>
      <c r="O9" s="859">
        <v>68120</v>
      </c>
      <c r="P9" s="859">
        <v>52520</v>
      </c>
      <c r="Q9" s="859">
        <v>72520</v>
      </c>
      <c r="R9" s="859">
        <v>91769</v>
      </c>
      <c r="S9" s="859">
        <v>0</v>
      </c>
      <c r="T9" s="859">
        <v>14300</v>
      </c>
      <c r="U9" s="859">
        <v>0</v>
      </c>
      <c r="V9" s="859">
        <v>0</v>
      </c>
      <c r="W9" s="859">
        <v>11648</v>
      </c>
      <c r="X9" s="859">
        <v>15288</v>
      </c>
      <c r="Y9" s="859">
        <v>0</v>
      </c>
    </row>
    <row r="10" spans="1:25" ht="18" customHeight="1" x14ac:dyDescent="0.15">
      <c r="A10" s="73" t="s">
        <v>56</v>
      </c>
      <c r="B10" s="74">
        <v>57900</v>
      </c>
      <c r="C10" s="74">
        <v>32460</v>
      </c>
      <c r="D10" s="74">
        <v>31660</v>
      </c>
      <c r="E10" s="74">
        <v>47240</v>
      </c>
      <c r="F10" s="74">
        <v>34890</v>
      </c>
      <c r="G10" s="74">
        <v>30300</v>
      </c>
      <c r="H10" s="74">
        <v>72900</v>
      </c>
      <c r="I10" s="74">
        <v>70400</v>
      </c>
      <c r="J10" s="74">
        <v>88710</v>
      </c>
      <c r="K10" s="74">
        <v>117530</v>
      </c>
      <c r="L10" s="859">
        <v>93200</v>
      </c>
      <c r="M10" s="859">
        <v>32200</v>
      </c>
      <c r="N10" s="859">
        <v>50965</v>
      </c>
      <c r="O10" s="859">
        <v>66453</v>
      </c>
      <c r="P10" s="859">
        <v>18480</v>
      </c>
      <c r="Q10" s="859">
        <v>107435</v>
      </c>
      <c r="R10" s="859">
        <v>17800</v>
      </c>
      <c r="S10" s="859">
        <v>4160</v>
      </c>
      <c r="T10" s="859">
        <v>0</v>
      </c>
      <c r="U10" s="859">
        <v>6300</v>
      </c>
      <c r="V10" s="859">
        <v>0</v>
      </c>
      <c r="W10" s="859">
        <v>0</v>
      </c>
      <c r="X10" s="859">
        <v>28080</v>
      </c>
      <c r="Y10" s="859">
        <v>0</v>
      </c>
    </row>
    <row r="11" spans="1:25" ht="18" customHeight="1" x14ac:dyDescent="0.15">
      <c r="A11" s="73" t="s">
        <v>57</v>
      </c>
      <c r="B11" s="74">
        <v>20000</v>
      </c>
      <c r="C11" s="74">
        <v>5700</v>
      </c>
      <c r="D11" s="74">
        <v>69783</v>
      </c>
      <c r="E11" s="74">
        <v>14291</v>
      </c>
      <c r="F11" s="74">
        <v>145700</v>
      </c>
      <c r="G11" s="74">
        <v>64300</v>
      </c>
      <c r="H11" s="74">
        <v>54500</v>
      </c>
      <c r="I11" s="74">
        <v>98600</v>
      </c>
      <c r="J11" s="74">
        <v>141030</v>
      </c>
      <c r="K11" s="74">
        <v>74808</v>
      </c>
      <c r="L11" s="859">
        <v>3900</v>
      </c>
      <c r="M11" s="859">
        <v>90650</v>
      </c>
      <c r="N11" s="859">
        <v>113065</v>
      </c>
      <c r="O11" s="859">
        <v>135718</v>
      </c>
      <c r="P11" s="859">
        <v>48700</v>
      </c>
      <c r="Q11" s="859">
        <v>104905</v>
      </c>
      <c r="R11" s="859">
        <v>64239</v>
      </c>
      <c r="S11" s="859">
        <v>6300</v>
      </c>
      <c r="T11" s="859">
        <v>0</v>
      </c>
      <c r="U11" s="859">
        <v>8000</v>
      </c>
      <c r="V11" s="859">
        <v>0</v>
      </c>
      <c r="W11" s="859">
        <v>0</v>
      </c>
      <c r="X11" s="859">
        <v>12688</v>
      </c>
      <c r="Y11" s="859">
        <v>0</v>
      </c>
    </row>
    <row r="12" spans="1:25" ht="18" customHeight="1" x14ac:dyDescent="0.15">
      <c r="A12" s="73" t="s">
        <v>58</v>
      </c>
      <c r="B12" s="74">
        <v>29000</v>
      </c>
      <c r="C12" s="74">
        <v>22135</v>
      </c>
      <c r="D12" s="74">
        <v>36150</v>
      </c>
      <c r="E12" s="74">
        <v>36015</v>
      </c>
      <c r="F12" s="74">
        <v>43550</v>
      </c>
      <c r="G12" s="74">
        <v>37800</v>
      </c>
      <c r="H12" s="74">
        <v>58000</v>
      </c>
      <c r="I12" s="74">
        <v>65755</v>
      </c>
      <c r="J12" s="74">
        <v>95360</v>
      </c>
      <c r="K12" s="74">
        <v>70840</v>
      </c>
      <c r="L12" s="859">
        <v>122945</v>
      </c>
      <c r="M12" s="859">
        <v>60000</v>
      </c>
      <c r="N12" s="859">
        <v>67705</v>
      </c>
      <c r="O12" s="859">
        <v>120771</v>
      </c>
      <c r="P12" s="859">
        <v>37440</v>
      </c>
      <c r="Q12" s="859">
        <v>87554</v>
      </c>
      <c r="R12" s="859">
        <v>12000</v>
      </c>
      <c r="S12" s="859">
        <v>0</v>
      </c>
      <c r="T12" s="859">
        <v>0</v>
      </c>
      <c r="U12" s="859">
        <v>0</v>
      </c>
      <c r="V12" s="859">
        <v>0</v>
      </c>
      <c r="W12" s="859">
        <v>0</v>
      </c>
      <c r="X12" s="859">
        <v>0</v>
      </c>
      <c r="Y12" s="859">
        <v>0</v>
      </c>
    </row>
    <row r="13" spans="1:25" ht="18" customHeight="1" x14ac:dyDescent="0.15">
      <c r="A13" s="73" t="s">
        <v>59</v>
      </c>
      <c r="B13" s="74">
        <v>26000</v>
      </c>
      <c r="C13" s="74">
        <v>36684</v>
      </c>
      <c r="D13" s="74">
        <v>84780</v>
      </c>
      <c r="E13" s="74">
        <v>39750</v>
      </c>
      <c r="F13" s="74">
        <v>58000</v>
      </c>
      <c r="G13" s="74">
        <v>41000</v>
      </c>
      <c r="H13" s="74">
        <v>88284</v>
      </c>
      <c r="I13" s="74">
        <v>90660</v>
      </c>
      <c r="J13" s="74">
        <v>90000</v>
      </c>
      <c r="K13" s="74">
        <v>81218</v>
      </c>
      <c r="L13" s="859">
        <v>64270</v>
      </c>
      <c r="M13" s="859">
        <v>92500</v>
      </c>
      <c r="N13" s="859">
        <v>29448</v>
      </c>
      <c r="O13" s="859">
        <v>95680</v>
      </c>
      <c r="P13" s="859">
        <v>10160</v>
      </c>
      <c r="Q13" s="859">
        <v>50237</v>
      </c>
      <c r="R13" s="859">
        <v>5000</v>
      </c>
      <c r="S13" s="859">
        <v>0</v>
      </c>
      <c r="T13" s="859">
        <v>6300</v>
      </c>
      <c r="U13" s="859">
        <v>6000</v>
      </c>
      <c r="V13" s="859">
        <v>0</v>
      </c>
      <c r="W13" s="859">
        <v>6448</v>
      </c>
      <c r="X13" s="859">
        <v>0</v>
      </c>
      <c r="Y13" s="859">
        <v>0</v>
      </c>
    </row>
    <row r="14" spans="1:25" ht="18" customHeight="1" x14ac:dyDescent="0.15">
      <c r="A14" s="73" t="s">
        <v>60</v>
      </c>
      <c r="B14" s="74">
        <v>25300</v>
      </c>
      <c r="C14" s="74">
        <v>29015</v>
      </c>
      <c r="D14" s="74">
        <v>31025</v>
      </c>
      <c r="E14" s="74">
        <v>46960</v>
      </c>
      <c r="F14" s="74">
        <v>48400</v>
      </c>
      <c r="G14" s="74">
        <v>67508</v>
      </c>
      <c r="H14" s="74">
        <v>78208</v>
      </c>
      <c r="I14" s="74">
        <v>93800</v>
      </c>
      <c r="J14" s="74">
        <v>108006</v>
      </c>
      <c r="K14" s="74">
        <v>87396</v>
      </c>
      <c r="L14" s="859">
        <v>124925</v>
      </c>
      <c r="M14" s="859">
        <v>133410</v>
      </c>
      <c r="N14" s="859">
        <v>105934</v>
      </c>
      <c r="O14" s="859">
        <v>98104</v>
      </c>
      <c r="P14" s="859">
        <v>59496</v>
      </c>
      <c r="Q14" s="859">
        <v>29120</v>
      </c>
      <c r="R14" s="859">
        <v>0</v>
      </c>
      <c r="S14" s="859">
        <v>6300</v>
      </c>
      <c r="T14" s="859">
        <v>0</v>
      </c>
      <c r="U14" s="859">
        <v>0</v>
      </c>
      <c r="V14" s="859">
        <v>0</v>
      </c>
      <c r="W14" s="859">
        <v>0</v>
      </c>
      <c r="X14" s="859">
        <v>0</v>
      </c>
      <c r="Y14" s="859">
        <v>0</v>
      </c>
    </row>
    <row r="15" spans="1:25" ht="18" customHeight="1" x14ac:dyDescent="0.15">
      <c r="A15" s="73" t="s">
        <v>61</v>
      </c>
      <c r="B15" s="74">
        <v>11000</v>
      </c>
      <c r="C15" s="74">
        <v>48815</v>
      </c>
      <c r="D15" s="74">
        <v>46770</v>
      </c>
      <c r="E15" s="74">
        <v>58740</v>
      </c>
      <c r="F15" s="74">
        <v>94400</v>
      </c>
      <c r="G15" s="74">
        <v>88172</v>
      </c>
      <c r="H15" s="74">
        <v>66605</v>
      </c>
      <c r="I15" s="74">
        <v>102400</v>
      </c>
      <c r="J15" s="74">
        <v>95170</v>
      </c>
      <c r="K15" s="74">
        <v>69670</v>
      </c>
      <c r="L15" s="859">
        <v>98900</v>
      </c>
      <c r="M15" s="859">
        <v>82400</v>
      </c>
      <c r="N15" s="859">
        <v>116900</v>
      </c>
      <c r="O15" s="859">
        <v>87256</v>
      </c>
      <c r="P15" s="859">
        <v>101920</v>
      </c>
      <c r="Q15" s="859">
        <v>60568</v>
      </c>
      <c r="R15" s="859">
        <v>6200</v>
      </c>
      <c r="S15" s="859">
        <v>0</v>
      </c>
      <c r="T15" s="859">
        <v>0</v>
      </c>
      <c r="U15" s="859">
        <v>6000</v>
      </c>
      <c r="V15" s="859">
        <v>0</v>
      </c>
      <c r="W15" s="859">
        <v>0</v>
      </c>
      <c r="X15" s="859">
        <v>0</v>
      </c>
      <c r="Y15" s="859">
        <v>0</v>
      </c>
    </row>
    <row r="16" spans="1:25" ht="18" customHeight="1" x14ac:dyDescent="0.15">
      <c r="A16" s="73" t="s">
        <v>62</v>
      </c>
      <c r="B16" s="74">
        <v>39000</v>
      </c>
      <c r="C16" s="74">
        <v>80420</v>
      </c>
      <c r="D16" s="74">
        <v>45060</v>
      </c>
      <c r="E16" s="74">
        <v>108162</v>
      </c>
      <c r="F16" s="74">
        <v>61100</v>
      </c>
      <c r="G16" s="74">
        <v>77338</v>
      </c>
      <c r="H16" s="74">
        <v>72135</v>
      </c>
      <c r="I16" s="74">
        <v>82111</v>
      </c>
      <c r="J16" s="74">
        <v>105700</v>
      </c>
      <c r="K16" s="74">
        <v>108309</v>
      </c>
      <c r="L16" s="859">
        <v>114110</v>
      </c>
      <c r="M16" s="859">
        <v>66400</v>
      </c>
      <c r="N16" s="859">
        <v>102100</v>
      </c>
      <c r="O16" s="859">
        <v>111144</v>
      </c>
      <c r="P16" s="859">
        <v>69151</v>
      </c>
      <c r="Q16" s="859">
        <v>34380</v>
      </c>
      <c r="R16" s="859">
        <v>0</v>
      </c>
      <c r="S16" s="859">
        <v>8059</v>
      </c>
      <c r="T16" s="859">
        <v>0</v>
      </c>
      <c r="U16" s="859">
        <v>0</v>
      </c>
      <c r="V16" s="859">
        <v>0</v>
      </c>
      <c r="W16" s="859">
        <v>0</v>
      </c>
      <c r="X16" s="859">
        <v>0</v>
      </c>
      <c r="Y16" s="859">
        <v>0</v>
      </c>
    </row>
    <row r="17" spans="1:26" ht="18" customHeight="1" x14ac:dyDescent="0.15">
      <c r="A17" s="73" t="s">
        <v>63</v>
      </c>
      <c r="B17" s="74">
        <v>30500</v>
      </c>
      <c r="C17" s="74">
        <v>52800</v>
      </c>
      <c r="D17" s="74">
        <v>48700</v>
      </c>
      <c r="E17" s="74">
        <v>75050</v>
      </c>
      <c r="F17" s="74">
        <v>39025</v>
      </c>
      <c r="G17" s="74">
        <v>64608</v>
      </c>
      <c r="H17" s="74">
        <v>62500</v>
      </c>
      <c r="I17" s="74">
        <v>85400</v>
      </c>
      <c r="J17" s="74">
        <v>125276</v>
      </c>
      <c r="K17" s="74">
        <v>76415</v>
      </c>
      <c r="L17" s="859">
        <v>96980</v>
      </c>
      <c r="M17" s="859">
        <v>74500</v>
      </c>
      <c r="N17" s="859">
        <v>67020</v>
      </c>
      <c r="O17" s="859">
        <v>44303</v>
      </c>
      <c r="P17" s="859">
        <v>28428</v>
      </c>
      <c r="Q17" s="859">
        <v>44614</v>
      </c>
      <c r="R17" s="859">
        <v>6300</v>
      </c>
      <c r="S17" s="859">
        <v>18379</v>
      </c>
      <c r="T17" s="859">
        <v>1400</v>
      </c>
      <c r="U17" s="859">
        <v>0</v>
      </c>
      <c r="V17" s="859">
        <v>0</v>
      </c>
      <c r="W17" s="859">
        <v>6448</v>
      </c>
      <c r="X17" s="859">
        <v>0</v>
      </c>
      <c r="Y17" s="859">
        <v>0</v>
      </c>
    </row>
    <row r="18" spans="1:26" ht="18" customHeight="1" thickBot="1" x14ac:dyDescent="0.2">
      <c r="A18" s="76" t="s">
        <v>64</v>
      </c>
      <c r="B18" s="97">
        <v>16725</v>
      </c>
      <c r="C18" s="97">
        <v>32700</v>
      </c>
      <c r="D18" s="97">
        <v>50800</v>
      </c>
      <c r="E18" s="97">
        <v>33400</v>
      </c>
      <c r="F18" s="97">
        <v>61900</v>
      </c>
      <c r="G18" s="97">
        <v>30000</v>
      </c>
      <c r="H18" s="97">
        <v>82900</v>
      </c>
      <c r="I18" s="97">
        <v>106600</v>
      </c>
      <c r="J18" s="97">
        <v>41656</v>
      </c>
      <c r="K18" s="97">
        <v>59865</v>
      </c>
      <c r="L18" s="965">
        <v>64600</v>
      </c>
      <c r="M18" s="965">
        <v>40560</v>
      </c>
      <c r="N18" s="965">
        <v>79485</v>
      </c>
      <c r="O18" s="965">
        <v>34320</v>
      </c>
      <c r="P18" s="965">
        <v>55780</v>
      </c>
      <c r="Q18" s="965">
        <v>31720</v>
      </c>
      <c r="R18" s="965">
        <v>0</v>
      </c>
      <c r="S18" s="965">
        <v>39120</v>
      </c>
      <c r="T18" s="965">
        <v>0</v>
      </c>
      <c r="U18" s="965">
        <v>6000</v>
      </c>
      <c r="V18" s="965">
        <v>0</v>
      </c>
      <c r="W18" s="965">
        <v>0</v>
      </c>
      <c r="X18" s="965">
        <v>0</v>
      </c>
      <c r="Y18" s="965">
        <v>0</v>
      </c>
    </row>
    <row r="19" spans="1:26" ht="9" customHeight="1" x14ac:dyDescent="0.15">
      <c r="A19" s="468" t="s">
        <v>350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  <c r="R19" s="179"/>
      <c r="S19" s="179"/>
      <c r="T19" s="179"/>
      <c r="U19" s="179"/>
      <c r="V19" s="179"/>
      <c r="W19" s="179"/>
      <c r="X19" s="179"/>
      <c r="Y19" s="179"/>
    </row>
    <row r="20" spans="1:26" ht="9" customHeight="1" x14ac:dyDescent="0.15">
      <c r="A20" s="546" t="s">
        <v>339</v>
      </c>
      <c r="B20" s="483"/>
      <c r="C20" s="483"/>
      <c r="D20" s="483"/>
      <c r="E20" s="483"/>
      <c r="F20" s="483"/>
      <c r="G20" s="483"/>
      <c r="H20" s="483"/>
      <c r="I20" s="483"/>
      <c r="J20" s="483"/>
      <c r="K20" s="483"/>
      <c r="L20" s="483"/>
      <c r="M20" s="483"/>
      <c r="N20" s="483"/>
      <c r="O20" s="483"/>
      <c r="P20" s="483"/>
      <c r="Q20" s="483"/>
      <c r="R20" s="179"/>
      <c r="S20" s="179"/>
      <c r="T20" s="179"/>
      <c r="U20" s="179"/>
      <c r="V20" s="179"/>
      <c r="W20" s="179"/>
      <c r="X20" s="179"/>
      <c r="Y20" s="179"/>
    </row>
    <row r="21" spans="1:26" ht="9" customHeight="1" x14ac:dyDescent="0.15">
      <c r="A21" s="470" t="s">
        <v>320</v>
      </c>
      <c r="B21" s="483"/>
      <c r="C21" s="483"/>
      <c r="D21" s="483"/>
      <c r="E21" s="483"/>
      <c r="F21" s="483"/>
      <c r="G21" s="483"/>
      <c r="H21" s="483"/>
      <c r="I21" s="483"/>
      <c r="J21" s="483"/>
      <c r="K21" s="483"/>
      <c r="L21" s="483"/>
      <c r="M21" s="483"/>
      <c r="N21" s="483"/>
      <c r="O21" s="483"/>
      <c r="P21" s="483"/>
      <c r="Q21" s="483"/>
      <c r="R21" s="179"/>
      <c r="S21" s="179"/>
      <c r="T21" s="179"/>
      <c r="U21" s="179"/>
      <c r="V21" s="179"/>
      <c r="W21" s="179"/>
      <c r="X21" s="179"/>
      <c r="Y21" s="179"/>
    </row>
    <row r="22" spans="1:26" ht="141" customHeight="1" x14ac:dyDescent="0.15"/>
    <row r="23" spans="1:26" ht="13.35" customHeight="1" x14ac:dyDescent="0.25">
      <c r="A23" s="236" t="s">
        <v>509</v>
      </c>
      <c r="B23" s="232"/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</row>
    <row r="24" spans="1:26" ht="13.35" customHeight="1" x14ac:dyDescent="0.15">
      <c r="A24" s="185" t="s">
        <v>283</v>
      </c>
      <c r="B24" s="232"/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</row>
    <row r="25" spans="1:26" ht="6" customHeight="1" thickBot="1" x14ac:dyDescent="0.2"/>
    <row r="26" spans="1:26" ht="18" customHeight="1" x14ac:dyDescent="0.15">
      <c r="A26" s="768" t="s">
        <v>107</v>
      </c>
      <c r="B26" s="768">
        <v>2000</v>
      </c>
      <c r="C26" s="768">
        <v>2001</v>
      </c>
      <c r="D26" s="768">
        <v>2002</v>
      </c>
      <c r="E26" s="768">
        <v>2003</v>
      </c>
      <c r="F26" s="768">
        <v>2004</v>
      </c>
      <c r="G26" s="768">
        <v>2005</v>
      </c>
      <c r="H26" s="768">
        <v>2006</v>
      </c>
      <c r="I26" s="768">
        <v>2007</v>
      </c>
      <c r="J26" s="768">
        <v>2008</v>
      </c>
      <c r="K26" s="768">
        <v>2009</v>
      </c>
      <c r="L26" s="768">
        <v>2010</v>
      </c>
      <c r="M26" s="768">
        <v>2011</v>
      </c>
      <c r="N26" s="768">
        <v>2012</v>
      </c>
      <c r="O26" s="768">
        <v>2013</v>
      </c>
      <c r="P26" s="768">
        <v>2014</v>
      </c>
      <c r="Q26" s="768">
        <v>2015</v>
      </c>
      <c r="R26" s="768">
        <v>2016</v>
      </c>
      <c r="S26" s="812">
        <v>2017</v>
      </c>
      <c r="T26" s="813">
        <v>2018</v>
      </c>
      <c r="U26" s="813">
        <v>2019</v>
      </c>
      <c r="V26" s="813">
        <v>2020</v>
      </c>
      <c r="W26" s="813">
        <v>2021</v>
      </c>
      <c r="X26" s="813">
        <v>2022</v>
      </c>
      <c r="Y26" s="752" t="s">
        <v>424</v>
      </c>
    </row>
    <row r="27" spans="1:26" ht="18" customHeight="1" x14ac:dyDescent="0.15">
      <c r="A27" s="648" t="s">
        <v>52</v>
      </c>
      <c r="B27" s="729">
        <v>2556679</v>
      </c>
      <c r="C27" s="729">
        <v>2582564</v>
      </c>
      <c r="D27" s="729">
        <v>2937060</v>
      </c>
      <c r="E27" s="729">
        <v>2974065</v>
      </c>
      <c r="F27" s="729">
        <v>3126266</v>
      </c>
      <c r="G27" s="729">
        <v>3516585</v>
      </c>
      <c r="H27" s="729">
        <v>3727274</v>
      </c>
      <c r="I27" s="729">
        <v>4209259</v>
      </c>
      <c r="J27" s="729">
        <v>4405100</v>
      </c>
      <c r="K27" s="729">
        <v>4722467</v>
      </c>
      <c r="L27" s="649">
        <f t="shared" ref="L27:X27" si="1">SUM(L28:L39)</f>
        <v>5398457</v>
      </c>
      <c r="M27" s="649">
        <f t="shared" si="1"/>
        <v>4900605</v>
      </c>
      <c r="N27" s="649">
        <f t="shared" si="1"/>
        <v>6044515</v>
      </c>
      <c r="O27" s="649">
        <f t="shared" si="1"/>
        <v>5410063</v>
      </c>
      <c r="P27" s="649">
        <f t="shared" si="1"/>
        <v>5781377</v>
      </c>
      <c r="Q27" s="649">
        <f t="shared" si="1"/>
        <v>6341188</v>
      </c>
      <c r="R27" s="649">
        <f t="shared" si="1"/>
        <v>5760695</v>
      </c>
      <c r="S27" s="649">
        <f t="shared" si="1"/>
        <v>5760500</v>
      </c>
      <c r="T27" s="649">
        <f t="shared" si="1"/>
        <v>6160146</v>
      </c>
      <c r="U27" s="649">
        <f t="shared" si="1"/>
        <v>6506566</v>
      </c>
      <c r="V27" s="649">
        <f t="shared" si="1"/>
        <v>6065336</v>
      </c>
      <c r="W27" s="649">
        <f t="shared" si="1"/>
        <v>6867336</v>
      </c>
      <c r="X27" s="649">
        <f t="shared" si="1"/>
        <v>6742016</v>
      </c>
      <c r="Y27" s="649">
        <f t="shared" ref="Y27" si="2">SUM(Y28:Y39)</f>
        <v>7636429</v>
      </c>
    </row>
    <row r="28" spans="1:26" ht="18" customHeight="1" x14ac:dyDescent="0.15">
      <c r="A28" s="73" t="s">
        <v>53</v>
      </c>
      <c r="B28" s="74">
        <v>245700</v>
      </c>
      <c r="C28" s="74">
        <v>259521</v>
      </c>
      <c r="D28" s="74">
        <v>260025</v>
      </c>
      <c r="E28" s="74">
        <v>286600</v>
      </c>
      <c r="F28" s="74">
        <v>264393</v>
      </c>
      <c r="G28" s="74">
        <v>286006</v>
      </c>
      <c r="H28" s="74">
        <v>297720</v>
      </c>
      <c r="I28" s="74">
        <v>336082</v>
      </c>
      <c r="J28" s="74">
        <v>384393</v>
      </c>
      <c r="K28" s="74">
        <v>359438</v>
      </c>
      <c r="L28" s="190">
        <v>420950</v>
      </c>
      <c r="M28" s="190">
        <v>420780</v>
      </c>
      <c r="N28" s="190">
        <v>378087</v>
      </c>
      <c r="O28" s="190">
        <v>422964</v>
      </c>
      <c r="P28" s="190">
        <v>491868</v>
      </c>
      <c r="Q28" s="190">
        <v>537753</v>
      </c>
      <c r="R28" s="190">
        <v>411658</v>
      </c>
      <c r="S28" s="190">
        <v>558554</v>
      </c>
      <c r="T28" s="190">
        <v>622978</v>
      </c>
      <c r="U28" s="190">
        <v>665925</v>
      </c>
      <c r="V28" s="190">
        <v>607708</v>
      </c>
      <c r="W28" s="190">
        <v>498542</v>
      </c>
      <c r="X28" s="190">
        <v>609639</v>
      </c>
      <c r="Y28" s="190">
        <v>710637</v>
      </c>
    </row>
    <row r="29" spans="1:26" ht="18" customHeight="1" x14ac:dyDescent="0.15">
      <c r="A29" s="73" t="s">
        <v>54</v>
      </c>
      <c r="B29" s="74">
        <v>219060</v>
      </c>
      <c r="C29" s="74">
        <v>158713</v>
      </c>
      <c r="D29" s="74">
        <v>258175</v>
      </c>
      <c r="E29" s="74">
        <v>245920</v>
      </c>
      <c r="F29" s="74">
        <v>233379</v>
      </c>
      <c r="G29" s="74">
        <v>277534</v>
      </c>
      <c r="H29" s="74">
        <v>333435</v>
      </c>
      <c r="I29" s="74">
        <v>289580</v>
      </c>
      <c r="J29" s="74">
        <v>351013</v>
      </c>
      <c r="K29" s="74">
        <v>380261</v>
      </c>
      <c r="L29" s="190">
        <v>378340</v>
      </c>
      <c r="M29" s="190">
        <v>393380</v>
      </c>
      <c r="N29" s="190">
        <v>429290</v>
      </c>
      <c r="O29" s="190">
        <v>405752</v>
      </c>
      <c r="P29" s="190">
        <v>388384</v>
      </c>
      <c r="Q29" s="190">
        <v>609942</v>
      </c>
      <c r="R29" s="190">
        <v>459895</v>
      </c>
      <c r="S29" s="190">
        <v>409974</v>
      </c>
      <c r="T29" s="190">
        <v>361575</v>
      </c>
      <c r="U29" s="190">
        <v>675847</v>
      </c>
      <c r="V29" s="190">
        <v>491736</v>
      </c>
      <c r="W29" s="190">
        <v>438223</v>
      </c>
      <c r="X29" s="190">
        <v>552232</v>
      </c>
      <c r="Y29" s="190">
        <v>581046</v>
      </c>
    </row>
    <row r="30" spans="1:26" ht="18" customHeight="1" x14ac:dyDescent="0.15">
      <c r="A30" s="73" t="s">
        <v>55</v>
      </c>
      <c r="B30" s="74">
        <v>221106</v>
      </c>
      <c r="C30" s="74">
        <v>153886</v>
      </c>
      <c r="D30" s="74">
        <v>227313</v>
      </c>
      <c r="E30" s="74">
        <v>257860</v>
      </c>
      <c r="F30" s="74">
        <v>235443</v>
      </c>
      <c r="G30" s="74">
        <v>246552</v>
      </c>
      <c r="H30" s="74">
        <v>307620</v>
      </c>
      <c r="I30" s="74">
        <v>304610</v>
      </c>
      <c r="J30" s="74">
        <v>441730</v>
      </c>
      <c r="K30" s="74">
        <v>394808</v>
      </c>
      <c r="L30" s="190">
        <v>397380</v>
      </c>
      <c r="M30" s="190">
        <v>415474</v>
      </c>
      <c r="N30" s="190">
        <v>502140</v>
      </c>
      <c r="O30" s="190">
        <v>513310</v>
      </c>
      <c r="P30" s="190">
        <v>464341</v>
      </c>
      <c r="Q30" s="190">
        <v>535497</v>
      </c>
      <c r="R30" s="190">
        <v>356331</v>
      </c>
      <c r="S30" s="190">
        <v>398716</v>
      </c>
      <c r="T30" s="190">
        <v>463295</v>
      </c>
      <c r="U30" s="190">
        <v>488934</v>
      </c>
      <c r="V30" s="190">
        <v>521102</v>
      </c>
      <c r="W30" s="190">
        <v>681004</v>
      </c>
      <c r="X30" s="190">
        <v>608882</v>
      </c>
      <c r="Y30" s="190">
        <v>687242</v>
      </c>
      <c r="Z30" s="190"/>
    </row>
    <row r="31" spans="1:26" ht="18" customHeight="1" x14ac:dyDescent="0.15">
      <c r="A31" s="73" t="s">
        <v>56</v>
      </c>
      <c r="B31" s="74">
        <v>199435</v>
      </c>
      <c r="C31" s="74">
        <v>268090</v>
      </c>
      <c r="D31" s="74">
        <v>242464</v>
      </c>
      <c r="E31" s="74">
        <v>266220</v>
      </c>
      <c r="F31" s="74">
        <v>283864</v>
      </c>
      <c r="G31" s="74">
        <v>306411</v>
      </c>
      <c r="H31" s="74">
        <v>313242</v>
      </c>
      <c r="I31" s="74">
        <v>321590</v>
      </c>
      <c r="J31" s="74">
        <v>340598</v>
      </c>
      <c r="K31" s="74">
        <v>327585</v>
      </c>
      <c r="L31" s="190">
        <v>529928</v>
      </c>
      <c r="M31" s="190">
        <v>295244</v>
      </c>
      <c r="N31" s="190">
        <v>548563</v>
      </c>
      <c r="O31" s="190">
        <v>396734</v>
      </c>
      <c r="P31" s="190">
        <v>545726</v>
      </c>
      <c r="Q31" s="190">
        <v>525773</v>
      </c>
      <c r="R31" s="190">
        <v>551248</v>
      </c>
      <c r="S31" s="190">
        <v>427811</v>
      </c>
      <c r="T31" s="190">
        <v>508170</v>
      </c>
      <c r="U31" s="190">
        <v>531003</v>
      </c>
      <c r="V31" s="190">
        <v>488788</v>
      </c>
      <c r="W31" s="190">
        <v>636162</v>
      </c>
      <c r="X31" s="190">
        <v>471980</v>
      </c>
      <c r="Y31" s="190">
        <v>774652</v>
      </c>
      <c r="Z31" s="190"/>
    </row>
    <row r="32" spans="1:26" ht="18" customHeight="1" x14ac:dyDescent="0.15">
      <c r="A32" s="73" t="s">
        <v>57</v>
      </c>
      <c r="B32" s="74">
        <v>206590</v>
      </c>
      <c r="C32" s="74">
        <v>209125</v>
      </c>
      <c r="D32" s="74">
        <v>232255</v>
      </c>
      <c r="E32" s="74">
        <v>223576</v>
      </c>
      <c r="F32" s="74">
        <v>147698</v>
      </c>
      <c r="G32" s="74">
        <v>277704</v>
      </c>
      <c r="H32" s="74">
        <v>255660</v>
      </c>
      <c r="I32" s="74">
        <v>321715</v>
      </c>
      <c r="J32" s="74">
        <v>411319</v>
      </c>
      <c r="K32" s="74">
        <v>370055</v>
      </c>
      <c r="L32" s="190">
        <v>484668</v>
      </c>
      <c r="M32" s="190">
        <v>393823</v>
      </c>
      <c r="N32" s="190">
        <v>553899</v>
      </c>
      <c r="O32" s="190">
        <v>457096</v>
      </c>
      <c r="P32" s="190">
        <v>498250</v>
      </c>
      <c r="Q32" s="190">
        <v>526028</v>
      </c>
      <c r="R32" s="190">
        <v>530797</v>
      </c>
      <c r="S32" s="190">
        <v>500824</v>
      </c>
      <c r="T32" s="190">
        <v>582076</v>
      </c>
      <c r="U32" s="190">
        <v>394270</v>
      </c>
      <c r="V32" s="190">
        <v>397575</v>
      </c>
      <c r="W32" s="190">
        <v>507483</v>
      </c>
      <c r="X32" s="190">
        <v>531611</v>
      </c>
      <c r="Y32" s="190">
        <v>514647</v>
      </c>
      <c r="Z32" s="190"/>
    </row>
    <row r="33" spans="1:26" ht="18" customHeight="1" x14ac:dyDescent="0.15">
      <c r="A33" s="73" t="s">
        <v>58</v>
      </c>
      <c r="B33" s="74">
        <v>205031</v>
      </c>
      <c r="C33" s="74">
        <v>235315</v>
      </c>
      <c r="D33" s="74">
        <v>268006</v>
      </c>
      <c r="E33" s="74">
        <v>172216</v>
      </c>
      <c r="F33" s="74">
        <v>232913</v>
      </c>
      <c r="G33" s="74">
        <v>286125</v>
      </c>
      <c r="H33" s="74">
        <v>332064</v>
      </c>
      <c r="I33" s="74">
        <v>342228</v>
      </c>
      <c r="J33" s="74">
        <v>312530</v>
      </c>
      <c r="K33" s="74">
        <v>401537</v>
      </c>
      <c r="L33" s="190">
        <v>382120</v>
      </c>
      <c r="M33" s="190">
        <v>330909</v>
      </c>
      <c r="N33" s="190">
        <v>496772</v>
      </c>
      <c r="O33" s="190">
        <v>378374</v>
      </c>
      <c r="P33" s="190">
        <v>533315</v>
      </c>
      <c r="Q33" s="190">
        <v>579409</v>
      </c>
      <c r="R33" s="190">
        <v>493030</v>
      </c>
      <c r="S33" s="190">
        <v>569252</v>
      </c>
      <c r="T33" s="190">
        <v>494372</v>
      </c>
      <c r="U33" s="190">
        <v>551422</v>
      </c>
      <c r="V33" s="190">
        <v>306169</v>
      </c>
      <c r="W33" s="190">
        <v>511504</v>
      </c>
      <c r="X33" s="190">
        <v>468806</v>
      </c>
      <c r="Y33" s="190">
        <v>465310</v>
      </c>
      <c r="Z33" s="190"/>
    </row>
    <row r="34" spans="1:26" ht="18" customHeight="1" x14ac:dyDescent="0.15">
      <c r="A34" s="73" t="s">
        <v>59</v>
      </c>
      <c r="B34" s="74">
        <v>174945</v>
      </c>
      <c r="C34" s="74">
        <v>263330</v>
      </c>
      <c r="D34" s="74">
        <v>244907</v>
      </c>
      <c r="E34" s="74">
        <v>254764</v>
      </c>
      <c r="F34" s="74">
        <v>287761</v>
      </c>
      <c r="G34" s="74">
        <v>274168</v>
      </c>
      <c r="H34" s="74">
        <v>342909</v>
      </c>
      <c r="I34" s="74">
        <v>288426</v>
      </c>
      <c r="J34" s="74">
        <v>315155</v>
      </c>
      <c r="K34" s="74">
        <v>432118</v>
      </c>
      <c r="L34" s="190">
        <v>431854</v>
      </c>
      <c r="M34" s="190">
        <v>369286</v>
      </c>
      <c r="N34" s="190">
        <v>590058</v>
      </c>
      <c r="O34" s="190">
        <v>414687</v>
      </c>
      <c r="P34" s="190">
        <v>527334</v>
      </c>
      <c r="Q34" s="190">
        <v>319515</v>
      </c>
      <c r="R34" s="190">
        <v>559494</v>
      </c>
      <c r="S34" s="190">
        <v>573719</v>
      </c>
      <c r="T34" s="190">
        <v>591333</v>
      </c>
      <c r="U34" s="190">
        <v>588491</v>
      </c>
      <c r="V34" s="190">
        <v>468543</v>
      </c>
      <c r="W34" s="190">
        <v>616103</v>
      </c>
      <c r="X34" s="190">
        <v>546918</v>
      </c>
      <c r="Y34" s="190">
        <v>545336</v>
      </c>
      <c r="Z34" s="190"/>
    </row>
    <row r="35" spans="1:26" ht="18" customHeight="1" x14ac:dyDescent="0.15">
      <c r="A35" s="73" t="s">
        <v>60</v>
      </c>
      <c r="B35" s="74">
        <v>233035</v>
      </c>
      <c r="C35" s="74">
        <v>229179</v>
      </c>
      <c r="D35" s="74">
        <v>275145</v>
      </c>
      <c r="E35" s="74">
        <v>254588</v>
      </c>
      <c r="F35" s="74">
        <v>292739</v>
      </c>
      <c r="G35" s="74">
        <v>311924</v>
      </c>
      <c r="H35" s="74">
        <v>275197</v>
      </c>
      <c r="I35" s="74">
        <v>349646</v>
      </c>
      <c r="J35" s="74">
        <v>280375</v>
      </c>
      <c r="K35" s="74">
        <v>395613</v>
      </c>
      <c r="L35" s="190">
        <v>405505</v>
      </c>
      <c r="M35" s="190">
        <v>361632</v>
      </c>
      <c r="N35" s="190">
        <v>478019</v>
      </c>
      <c r="O35" s="190">
        <v>513974</v>
      </c>
      <c r="P35" s="190">
        <v>285493</v>
      </c>
      <c r="Q35" s="190">
        <v>562099</v>
      </c>
      <c r="R35" s="190">
        <v>510162</v>
      </c>
      <c r="S35" s="190">
        <v>417268</v>
      </c>
      <c r="T35" s="190">
        <v>462229</v>
      </c>
      <c r="U35" s="190">
        <v>585468</v>
      </c>
      <c r="V35" s="190">
        <v>538192</v>
      </c>
      <c r="W35" s="190">
        <v>560510</v>
      </c>
      <c r="X35" s="190">
        <v>574201</v>
      </c>
      <c r="Y35" s="190">
        <v>701352</v>
      </c>
      <c r="Z35" s="190"/>
    </row>
    <row r="36" spans="1:26" ht="18" customHeight="1" x14ac:dyDescent="0.15">
      <c r="A36" s="73" t="s">
        <v>61</v>
      </c>
      <c r="B36" s="74">
        <v>241810</v>
      </c>
      <c r="C36" s="74">
        <v>121760</v>
      </c>
      <c r="D36" s="74">
        <v>203850</v>
      </c>
      <c r="E36" s="74">
        <v>237582</v>
      </c>
      <c r="F36" s="74">
        <v>274897</v>
      </c>
      <c r="G36" s="74">
        <v>306303</v>
      </c>
      <c r="H36" s="74">
        <v>267341</v>
      </c>
      <c r="I36" s="74">
        <v>400697</v>
      </c>
      <c r="J36" s="74">
        <v>352047</v>
      </c>
      <c r="K36" s="74">
        <v>345786</v>
      </c>
      <c r="L36" s="190">
        <v>552130</v>
      </c>
      <c r="M36" s="190">
        <v>542634</v>
      </c>
      <c r="N36" s="190">
        <v>415147</v>
      </c>
      <c r="O36" s="190">
        <v>556309</v>
      </c>
      <c r="P36" s="190">
        <v>553804</v>
      </c>
      <c r="Q36" s="190">
        <v>535436</v>
      </c>
      <c r="R36" s="190">
        <v>467269</v>
      </c>
      <c r="S36" s="190">
        <v>412361</v>
      </c>
      <c r="T36" s="190">
        <v>505351</v>
      </c>
      <c r="U36" s="190">
        <v>545789</v>
      </c>
      <c r="V36" s="190">
        <v>527819</v>
      </c>
      <c r="W36" s="190">
        <v>613640</v>
      </c>
      <c r="X36" s="190">
        <v>682913</v>
      </c>
      <c r="Y36" s="190">
        <v>617285</v>
      </c>
      <c r="Z36" s="190"/>
    </row>
    <row r="37" spans="1:26" ht="18" customHeight="1" x14ac:dyDescent="0.15">
      <c r="A37" s="73" t="s">
        <v>62</v>
      </c>
      <c r="B37" s="74">
        <v>228692</v>
      </c>
      <c r="C37" s="74">
        <v>215690</v>
      </c>
      <c r="D37" s="74">
        <v>233377</v>
      </c>
      <c r="E37" s="74">
        <v>261242</v>
      </c>
      <c r="F37" s="74">
        <v>316041</v>
      </c>
      <c r="G37" s="74">
        <v>334374</v>
      </c>
      <c r="H37" s="74">
        <v>367276</v>
      </c>
      <c r="I37" s="74">
        <v>389838</v>
      </c>
      <c r="J37" s="74">
        <v>466659</v>
      </c>
      <c r="K37" s="74">
        <v>368068</v>
      </c>
      <c r="L37" s="190">
        <v>424892</v>
      </c>
      <c r="M37" s="190">
        <v>547989</v>
      </c>
      <c r="N37" s="190">
        <v>468401</v>
      </c>
      <c r="O37" s="190">
        <v>396350</v>
      </c>
      <c r="P37" s="190">
        <v>370933</v>
      </c>
      <c r="Q37" s="190">
        <v>605119</v>
      </c>
      <c r="R37" s="190">
        <v>495356</v>
      </c>
      <c r="S37" s="190">
        <v>537474</v>
      </c>
      <c r="T37" s="190">
        <v>484582</v>
      </c>
      <c r="U37" s="190">
        <v>546467</v>
      </c>
      <c r="V37" s="190">
        <v>571989</v>
      </c>
      <c r="W37" s="190">
        <v>603351</v>
      </c>
      <c r="X37" s="190">
        <v>538950</v>
      </c>
      <c r="Y37" s="190">
        <v>631147</v>
      </c>
      <c r="Z37" s="190"/>
    </row>
    <row r="38" spans="1:26" ht="18" customHeight="1" x14ac:dyDescent="0.15">
      <c r="A38" s="73" t="s">
        <v>63</v>
      </c>
      <c r="B38" s="74">
        <v>219730</v>
      </c>
      <c r="C38" s="74">
        <v>293615</v>
      </c>
      <c r="D38" s="74">
        <v>245117</v>
      </c>
      <c r="E38" s="74">
        <v>255233</v>
      </c>
      <c r="F38" s="74">
        <v>270048</v>
      </c>
      <c r="G38" s="74">
        <v>343434</v>
      </c>
      <c r="H38" s="74">
        <v>266810</v>
      </c>
      <c r="I38" s="74">
        <v>462695</v>
      </c>
      <c r="J38" s="74">
        <v>344395</v>
      </c>
      <c r="K38" s="74">
        <v>460483</v>
      </c>
      <c r="L38" s="190">
        <v>472780</v>
      </c>
      <c r="M38" s="190">
        <v>356548</v>
      </c>
      <c r="N38" s="190">
        <v>567189</v>
      </c>
      <c r="O38" s="190">
        <v>508451</v>
      </c>
      <c r="P38" s="190">
        <v>620885</v>
      </c>
      <c r="Q38" s="190">
        <v>433895</v>
      </c>
      <c r="R38" s="190">
        <v>484083</v>
      </c>
      <c r="S38" s="190">
        <v>519325</v>
      </c>
      <c r="T38" s="190">
        <v>631975</v>
      </c>
      <c r="U38" s="190">
        <v>429668</v>
      </c>
      <c r="V38" s="190">
        <v>620665</v>
      </c>
      <c r="W38" s="190">
        <v>544074</v>
      </c>
      <c r="X38" s="190">
        <v>623246</v>
      </c>
      <c r="Y38" s="190">
        <v>770306</v>
      </c>
      <c r="Z38" s="190"/>
    </row>
    <row r="39" spans="1:26" ht="18" customHeight="1" thickBot="1" x14ac:dyDescent="0.2">
      <c r="A39" s="76" t="s">
        <v>64</v>
      </c>
      <c r="B39" s="97">
        <v>161545</v>
      </c>
      <c r="C39" s="97">
        <v>174340</v>
      </c>
      <c r="D39" s="97">
        <v>246426</v>
      </c>
      <c r="E39" s="97">
        <v>258264</v>
      </c>
      <c r="F39" s="97">
        <v>287090</v>
      </c>
      <c r="G39" s="97">
        <v>266050</v>
      </c>
      <c r="H39" s="97">
        <v>368000</v>
      </c>
      <c r="I39" s="97">
        <v>402152</v>
      </c>
      <c r="J39" s="97">
        <v>404886</v>
      </c>
      <c r="K39" s="97">
        <v>486715</v>
      </c>
      <c r="L39" s="403">
        <v>517910</v>
      </c>
      <c r="M39" s="403">
        <v>472906</v>
      </c>
      <c r="N39" s="403">
        <v>616950</v>
      </c>
      <c r="O39" s="403">
        <v>446062</v>
      </c>
      <c r="P39" s="403">
        <v>501044</v>
      </c>
      <c r="Q39" s="403">
        <v>570722</v>
      </c>
      <c r="R39" s="403">
        <v>441372</v>
      </c>
      <c r="S39" s="403">
        <v>435222</v>
      </c>
      <c r="T39" s="403">
        <v>452210</v>
      </c>
      <c r="U39" s="403">
        <v>503282</v>
      </c>
      <c r="V39" s="403">
        <v>525050</v>
      </c>
      <c r="W39" s="403">
        <v>656740</v>
      </c>
      <c r="X39" s="403">
        <v>532638</v>
      </c>
      <c r="Y39" s="403">
        <v>637469</v>
      </c>
      <c r="Z39" s="190"/>
    </row>
    <row r="40" spans="1:26" ht="9" customHeight="1" x14ac:dyDescent="0.15">
      <c r="A40" s="468" t="s">
        <v>350</v>
      </c>
      <c r="B40" s="481"/>
      <c r="C40" s="481"/>
      <c r="D40" s="481"/>
      <c r="E40" s="481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74"/>
      <c r="Q40" s="74"/>
      <c r="R40" s="74"/>
      <c r="S40" s="74"/>
      <c r="T40" s="74"/>
      <c r="U40" s="74"/>
      <c r="V40" s="74"/>
      <c r="W40" s="74"/>
      <c r="X40" s="74"/>
      <c r="Y40" s="74"/>
    </row>
    <row r="41" spans="1:26" ht="9" customHeight="1" x14ac:dyDescent="0.15">
      <c r="A41" s="546" t="s">
        <v>339</v>
      </c>
      <c r="B41" s="483"/>
      <c r="C41" s="483"/>
      <c r="D41" s="483"/>
      <c r="E41" s="483"/>
      <c r="F41" s="483"/>
      <c r="G41" s="483"/>
      <c r="H41" s="483"/>
      <c r="I41" s="483"/>
      <c r="J41" s="483"/>
      <c r="K41" s="483"/>
      <c r="L41" s="483"/>
      <c r="M41" s="483"/>
      <c r="N41" s="483"/>
      <c r="O41" s="483"/>
    </row>
    <row r="42" spans="1:26" ht="9" customHeight="1" x14ac:dyDescent="0.15">
      <c r="A42" s="470" t="s">
        <v>320</v>
      </c>
      <c r="B42" s="483"/>
      <c r="C42" s="483"/>
      <c r="D42" s="483"/>
      <c r="E42" s="483"/>
      <c r="F42" s="483"/>
      <c r="G42" s="483"/>
      <c r="H42" s="483"/>
      <c r="I42" s="483"/>
      <c r="J42" s="483"/>
      <c r="K42" s="483"/>
      <c r="L42" s="483"/>
      <c r="M42" s="483"/>
      <c r="N42" s="483"/>
      <c r="O42" s="483"/>
    </row>
    <row r="43" spans="1:26" ht="13.35" customHeight="1" x14ac:dyDescent="0.15">
      <c r="A43" s="483"/>
      <c r="B43" s="483"/>
      <c r="C43" s="483"/>
      <c r="D43" s="483"/>
      <c r="E43" s="483"/>
      <c r="F43" s="483"/>
      <c r="G43" s="483"/>
      <c r="H43" s="483"/>
      <c r="I43" s="483"/>
      <c r="J43" s="483"/>
      <c r="K43" s="483"/>
      <c r="L43" s="483"/>
      <c r="M43" s="483"/>
      <c r="N43" s="483"/>
      <c r="O43" s="483"/>
    </row>
  </sheetData>
  <mergeCells count="1">
    <mergeCell ref="A1:E1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rowBreaks count="1" manualBreakCount="1">
    <brk id="22" max="16383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Hoja120">
    <tabColor theme="9" tint="0.59999389629810485"/>
  </sheetPr>
  <dimension ref="A1:AC43"/>
  <sheetViews>
    <sheetView showGridLines="0" topLeftCell="A10" zoomScaleNormal="100" workbookViewId="0">
      <selection activeCell="N27" sqref="N27"/>
    </sheetView>
  </sheetViews>
  <sheetFormatPr baseColWidth="10" defaultColWidth="7" defaultRowHeight="13.35" customHeight="1" x14ac:dyDescent="0.15"/>
  <cols>
    <col min="1" max="1" width="9.25" style="70" customWidth="1"/>
    <col min="2" max="9" width="8" style="70" hidden="1" customWidth="1"/>
    <col min="10" max="11" width="0" style="70" hidden="1" customWidth="1"/>
    <col min="12" max="25" width="9" style="70" customWidth="1"/>
    <col min="26" max="30" width="8.375" style="70" customWidth="1"/>
    <col min="31" max="16384" width="7" style="70"/>
  </cols>
  <sheetData>
    <row r="1" spans="1:25" ht="13.35" customHeight="1" x14ac:dyDescent="0.15">
      <c r="A1" s="1068"/>
      <c r="B1" s="1068"/>
      <c r="C1" s="1068"/>
      <c r="D1" s="1068"/>
      <c r="E1" s="1068"/>
    </row>
    <row r="2" spans="1:25" ht="13.35" customHeight="1" x14ac:dyDescent="0.25">
      <c r="A2" s="236" t="s">
        <v>511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</row>
    <row r="3" spans="1:25" ht="13.35" customHeight="1" x14ac:dyDescent="0.15">
      <c r="A3" s="400" t="s">
        <v>283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</row>
    <row r="4" spans="1:25" ht="6" customHeight="1" thickBot="1" x14ac:dyDescent="0.2"/>
    <row r="5" spans="1:25" ht="18" customHeight="1" x14ac:dyDescent="0.15">
      <c r="A5" s="768" t="s">
        <v>107</v>
      </c>
      <c r="B5" s="768">
        <v>2000</v>
      </c>
      <c r="C5" s="768">
        <v>2001</v>
      </c>
      <c r="D5" s="768">
        <v>2002</v>
      </c>
      <c r="E5" s="768">
        <v>2003</v>
      </c>
      <c r="F5" s="768">
        <v>2004</v>
      </c>
      <c r="G5" s="768">
        <v>2005</v>
      </c>
      <c r="H5" s="768">
        <v>2006</v>
      </c>
      <c r="I5" s="768">
        <v>2007</v>
      </c>
      <c r="J5" s="768">
        <v>2008</v>
      </c>
      <c r="K5" s="768">
        <v>2009</v>
      </c>
      <c r="L5" s="768">
        <v>2010</v>
      </c>
      <c r="M5" s="768">
        <v>2011</v>
      </c>
      <c r="N5" s="768">
        <v>2012</v>
      </c>
      <c r="O5" s="768">
        <v>2013</v>
      </c>
      <c r="P5" s="768">
        <v>2014</v>
      </c>
      <c r="Q5" s="768">
        <v>2015</v>
      </c>
      <c r="R5" s="768">
        <v>2016</v>
      </c>
      <c r="S5" s="768">
        <v>2017</v>
      </c>
      <c r="T5" s="814">
        <v>2018</v>
      </c>
      <c r="U5" s="768">
        <v>2019</v>
      </c>
      <c r="V5" s="768">
        <v>2020</v>
      </c>
      <c r="W5" s="768">
        <v>2021</v>
      </c>
      <c r="X5" s="768">
        <v>2022</v>
      </c>
      <c r="Y5" s="752" t="s">
        <v>424</v>
      </c>
    </row>
    <row r="6" spans="1:25" ht="18" customHeight="1" x14ac:dyDescent="0.15">
      <c r="A6" s="648" t="s">
        <v>52</v>
      </c>
      <c r="B6" s="729">
        <v>0</v>
      </c>
      <c r="C6" s="729">
        <v>0</v>
      </c>
      <c r="D6" s="729">
        <v>0</v>
      </c>
      <c r="E6" s="729">
        <v>0</v>
      </c>
      <c r="F6" s="729">
        <v>0</v>
      </c>
      <c r="G6" s="729">
        <v>0</v>
      </c>
      <c r="H6" s="729">
        <v>0</v>
      </c>
      <c r="I6" s="729">
        <v>0</v>
      </c>
      <c r="J6" s="729">
        <v>0</v>
      </c>
      <c r="K6" s="729">
        <v>365040</v>
      </c>
      <c r="L6" s="730">
        <f>SUM(L7:L18)</f>
        <v>56460</v>
      </c>
      <c r="M6" s="730">
        <f t="shared" ref="M6:Y6" si="0">SUM(M7:M18)</f>
        <v>0</v>
      </c>
      <c r="N6" s="730">
        <f t="shared" si="0"/>
        <v>0</v>
      </c>
      <c r="O6" s="730">
        <f t="shared" si="0"/>
        <v>0</v>
      </c>
      <c r="P6" s="730">
        <f t="shared" si="0"/>
        <v>538200</v>
      </c>
      <c r="Q6" s="730">
        <f t="shared" si="0"/>
        <v>31080</v>
      </c>
      <c r="R6" s="730">
        <f t="shared" si="0"/>
        <v>0</v>
      </c>
      <c r="S6" s="730">
        <f t="shared" si="0"/>
        <v>0</v>
      </c>
      <c r="T6" s="730">
        <f t="shared" si="0"/>
        <v>0</v>
      </c>
      <c r="U6" s="730">
        <f t="shared" si="0"/>
        <v>0</v>
      </c>
      <c r="V6" s="730">
        <f t="shared" si="0"/>
        <v>0</v>
      </c>
      <c r="W6" s="730">
        <f t="shared" si="0"/>
        <v>0</v>
      </c>
      <c r="X6" s="730">
        <f t="shared" si="0"/>
        <v>0</v>
      </c>
      <c r="Y6" s="730">
        <f t="shared" si="0"/>
        <v>3276671</v>
      </c>
    </row>
    <row r="7" spans="1:25" ht="18" customHeight="1" x14ac:dyDescent="0.15">
      <c r="A7" s="73" t="s">
        <v>53</v>
      </c>
      <c r="B7" s="74">
        <v>0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398">
        <v>52560</v>
      </c>
      <c r="M7" s="398">
        <v>0</v>
      </c>
      <c r="N7" s="398">
        <v>0</v>
      </c>
      <c r="O7" s="398">
        <v>0</v>
      </c>
      <c r="P7" s="398">
        <v>0</v>
      </c>
      <c r="Q7" s="398">
        <v>31080</v>
      </c>
      <c r="R7" s="398">
        <v>0</v>
      </c>
      <c r="S7" s="398">
        <v>0</v>
      </c>
      <c r="T7" s="398">
        <v>0</v>
      </c>
      <c r="U7" s="398">
        <v>0</v>
      </c>
      <c r="V7" s="398">
        <v>0</v>
      </c>
      <c r="W7" s="398">
        <v>0</v>
      </c>
      <c r="X7" s="398">
        <v>0</v>
      </c>
      <c r="Y7" s="421">
        <v>0</v>
      </c>
    </row>
    <row r="8" spans="1:25" ht="18" customHeight="1" x14ac:dyDescent="0.15">
      <c r="A8" s="73" t="s">
        <v>54</v>
      </c>
      <c r="B8" s="74">
        <v>0</v>
      </c>
      <c r="C8" s="74">
        <v>0</v>
      </c>
      <c r="D8" s="74">
        <v>0</v>
      </c>
      <c r="E8" s="74">
        <v>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398">
        <v>0</v>
      </c>
      <c r="M8" s="398">
        <v>0</v>
      </c>
      <c r="N8" s="398">
        <v>0</v>
      </c>
      <c r="O8" s="398">
        <v>0</v>
      </c>
      <c r="P8" s="398">
        <v>0</v>
      </c>
      <c r="Q8" s="398">
        <v>0</v>
      </c>
      <c r="R8" s="398">
        <v>0</v>
      </c>
      <c r="S8" s="398">
        <v>0</v>
      </c>
      <c r="T8" s="398">
        <v>0</v>
      </c>
      <c r="U8" s="398">
        <v>0</v>
      </c>
      <c r="V8" s="398">
        <v>0</v>
      </c>
      <c r="W8" s="398">
        <v>0</v>
      </c>
      <c r="X8" s="398">
        <v>0</v>
      </c>
      <c r="Y8" s="421">
        <v>0</v>
      </c>
    </row>
    <row r="9" spans="1:25" ht="18" customHeight="1" x14ac:dyDescent="0.15">
      <c r="A9" s="73" t="s">
        <v>55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398">
        <v>0</v>
      </c>
      <c r="M9" s="398">
        <v>0</v>
      </c>
      <c r="N9" s="398">
        <v>0</v>
      </c>
      <c r="O9" s="398">
        <v>0</v>
      </c>
      <c r="P9" s="398">
        <v>0</v>
      </c>
      <c r="Q9" s="398">
        <v>0</v>
      </c>
      <c r="R9" s="398">
        <v>0</v>
      </c>
      <c r="S9" s="398">
        <v>0</v>
      </c>
      <c r="T9" s="398">
        <v>0</v>
      </c>
      <c r="U9" s="398">
        <v>0</v>
      </c>
      <c r="V9" s="398">
        <v>0</v>
      </c>
      <c r="W9" s="398">
        <v>0</v>
      </c>
      <c r="X9" s="398">
        <v>0</v>
      </c>
      <c r="Y9" s="421">
        <v>1418111</v>
      </c>
    </row>
    <row r="10" spans="1:25" ht="18" customHeight="1" x14ac:dyDescent="0.15">
      <c r="A10" s="73" t="s">
        <v>56</v>
      </c>
      <c r="B10" s="74">
        <v>0</v>
      </c>
      <c r="C10" s="74">
        <v>0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398">
        <v>0</v>
      </c>
      <c r="M10" s="398">
        <v>0</v>
      </c>
      <c r="N10" s="398">
        <v>0</v>
      </c>
      <c r="O10" s="398">
        <v>0</v>
      </c>
      <c r="P10" s="398">
        <v>0</v>
      </c>
      <c r="Q10" s="398">
        <v>0</v>
      </c>
      <c r="R10" s="398">
        <v>0</v>
      </c>
      <c r="S10" s="398">
        <v>0</v>
      </c>
      <c r="T10" s="398">
        <v>0</v>
      </c>
      <c r="U10" s="398">
        <v>0</v>
      </c>
      <c r="V10" s="398">
        <v>0</v>
      </c>
      <c r="W10" s="398">
        <v>0</v>
      </c>
      <c r="X10" s="398">
        <v>0</v>
      </c>
      <c r="Y10" s="421">
        <v>0</v>
      </c>
    </row>
    <row r="11" spans="1:25" ht="18" customHeight="1" x14ac:dyDescent="0.15">
      <c r="A11" s="73" t="s">
        <v>57</v>
      </c>
      <c r="B11" s="74">
        <v>0</v>
      </c>
      <c r="C11" s="74">
        <v>0</v>
      </c>
      <c r="D11" s="74">
        <v>0</v>
      </c>
      <c r="E11" s="74">
        <v>0</v>
      </c>
      <c r="F11" s="74">
        <v>0</v>
      </c>
      <c r="G11" s="74">
        <v>0</v>
      </c>
      <c r="H11" s="74">
        <v>0</v>
      </c>
      <c r="I11" s="74">
        <v>0</v>
      </c>
      <c r="J11" s="74">
        <v>0</v>
      </c>
      <c r="K11" s="74">
        <v>0</v>
      </c>
      <c r="L11" s="398">
        <v>3900</v>
      </c>
      <c r="M11" s="398">
        <v>0</v>
      </c>
      <c r="N11" s="398">
        <v>0</v>
      </c>
      <c r="O11" s="398">
        <v>0</v>
      </c>
      <c r="P11" s="398">
        <v>0</v>
      </c>
      <c r="Q11" s="398">
        <v>0</v>
      </c>
      <c r="R11" s="398">
        <v>0</v>
      </c>
      <c r="S11" s="398">
        <v>0</v>
      </c>
      <c r="T11" s="398">
        <v>0</v>
      </c>
      <c r="U11" s="398">
        <v>0</v>
      </c>
      <c r="V11" s="398">
        <v>0</v>
      </c>
      <c r="W11" s="398">
        <v>0</v>
      </c>
      <c r="X11" s="398">
        <v>0</v>
      </c>
      <c r="Y11" s="421">
        <v>0</v>
      </c>
    </row>
    <row r="12" spans="1:25" ht="18" customHeight="1" x14ac:dyDescent="0.15">
      <c r="A12" s="73" t="s">
        <v>58</v>
      </c>
      <c r="B12" s="74">
        <v>0</v>
      </c>
      <c r="C12" s="74">
        <v>0</v>
      </c>
      <c r="D12" s="74">
        <v>0</v>
      </c>
      <c r="E12" s="74">
        <v>0</v>
      </c>
      <c r="F12" s="74">
        <v>0</v>
      </c>
      <c r="G12" s="74">
        <v>0</v>
      </c>
      <c r="H12" s="74">
        <v>0</v>
      </c>
      <c r="I12" s="74">
        <v>0</v>
      </c>
      <c r="J12" s="74">
        <v>0</v>
      </c>
      <c r="K12" s="74">
        <v>0</v>
      </c>
      <c r="L12" s="398">
        <v>0</v>
      </c>
      <c r="M12" s="398">
        <v>0</v>
      </c>
      <c r="N12" s="398">
        <v>0</v>
      </c>
      <c r="O12" s="398">
        <v>0</v>
      </c>
      <c r="P12" s="398">
        <v>61200</v>
      </c>
      <c r="Q12" s="398">
        <v>0</v>
      </c>
      <c r="R12" s="398">
        <v>0</v>
      </c>
      <c r="S12" s="398">
        <v>0</v>
      </c>
      <c r="T12" s="398">
        <v>0</v>
      </c>
      <c r="U12" s="398">
        <v>0</v>
      </c>
      <c r="V12" s="398">
        <v>0</v>
      </c>
      <c r="W12" s="398">
        <v>0</v>
      </c>
      <c r="X12" s="398">
        <v>0</v>
      </c>
      <c r="Y12" s="421">
        <v>0</v>
      </c>
    </row>
    <row r="13" spans="1:25" ht="18" customHeight="1" x14ac:dyDescent="0.15">
      <c r="A13" s="73" t="s">
        <v>59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119520</v>
      </c>
      <c r="L13" s="398">
        <v>0</v>
      </c>
      <c r="M13" s="398">
        <v>0</v>
      </c>
      <c r="N13" s="398">
        <v>0</v>
      </c>
      <c r="O13" s="398">
        <v>0</v>
      </c>
      <c r="P13" s="398">
        <v>161640</v>
      </c>
      <c r="Q13" s="398">
        <v>0</v>
      </c>
      <c r="R13" s="398">
        <v>0</v>
      </c>
      <c r="S13" s="398">
        <v>0</v>
      </c>
      <c r="T13" s="398">
        <v>0</v>
      </c>
      <c r="U13" s="398">
        <v>0</v>
      </c>
      <c r="V13" s="398">
        <v>0</v>
      </c>
      <c r="W13" s="398">
        <v>0</v>
      </c>
      <c r="X13" s="398">
        <v>0</v>
      </c>
      <c r="Y13" s="421">
        <v>403920</v>
      </c>
    </row>
    <row r="14" spans="1:25" ht="18" customHeight="1" x14ac:dyDescent="0.15">
      <c r="A14" s="73" t="s">
        <v>60</v>
      </c>
      <c r="B14" s="74">
        <v>0</v>
      </c>
      <c r="C14" s="74">
        <v>0</v>
      </c>
      <c r="D14" s="74">
        <v>0</v>
      </c>
      <c r="E14" s="74">
        <v>0</v>
      </c>
      <c r="F14" s="74">
        <v>0</v>
      </c>
      <c r="G14" s="74">
        <v>0</v>
      </c>
      <c r="H14" s="74">
        <v>0</v>
      </c>
      <c r="I14" s="74">
        <v>0</v>
      </c>
      <c r="J14" s="74">
        <v>0</v>
      </c>
      <c r="K14" s="74">
        <v>61920</v>
      </c>
      <c r="L14" s="398">
        <v>0</v>
      </c>
      <c r="M14" s="398">
        <v>0</v>
      </c>
      <c r="N14" s="398">
        <v>0</v>
      </c>
      <c r="O14" s="398">
        <v>0</v>
      </c>
      <c r="P14" s="398">
        <v>124200</v>
      </c>
      <c r="Q14" s="398">
        <v>0</v>
      </c>
      <c r="R14" s="398">
        <v>0</v>
      </c>
      <c r="S14" s="398">
        <v>0</v>
      </c>
      <c r="T14" s="398">
        <v>0</v>
      </c>
      <c r="U14" s="398">
        <v>0</v>
      </c>
      <c r="V14" s="398">
        <v>0</v>
      </c>
      <c r="W14" s="398">
        <v>0</v>
      </c>
      <c r="X14" s="398">
        <v>0</v>
      </c>
      <c r="Y14" s="421">
        <v>280440</v>
      </c>
    </row>
    <row r="15" spans="1:25" ht="18" customHeight="1" x14ac:dyDescent="0.15">
      <c r="A15" s="73" t="s">
        <v>61</v>
      </c>
      <c r="B15" s="74">
        <v>0</v>
      </c>
      <c r="C15" s="74">
        <v>0</v>
      </c>
      <c r="D15" s="74">
        <v>0</v>
      </c>
      <c r="E15" s="74">
        <v>0</v>
      </c>
      <c r="F15" s="74">
        <v>0</v>
      </c>
      <c r="G15" s="74">
        <v>0</v>
      </c>
      <c r="H15" s="74">
        <v>0</v>
      </c>
      <c r="I15" s="74">
        <v>0</v>
      </c>
      <c r="J15" s="74">
        <v>0</v>
      </c>
      <c r="K15" s="74">
        <v>20520</v>
      </c>
      <c r="L15" s="398">
        <v>0</v>
      </c>
      <c r="M15" s="398">
        <v>0</v>
      </c>
      <c r="N15" s="398">
        <v>0</v>
      </c>
      <c r="O15" s="398">
        <v>0</v>
      </c>
      <c r="P15" s="398">
        <v>0</v>
      </c>
      <c r="Q15" s="398">
        <v>0</v>
      </c>
      <c r="R15" s="398">
        <v>0</v>
      </c>
      <c r="S15" s="398">
        <v>0</v>
      </c>
      <c r="T15" s="398">
        <v>0</v>
      </c>
      <c r="U15" s="398">
        <v>0</v>
      </c>
      <c r="V15" s="398">
        <v>0</v>
      </c>
      <c r="W15" s="398">
        <v>0</v>
      </c>
      <c r="X15" s="398">
        <v>0</v>
      </c>
      <c r="Y15" s="421">
        <v>403920</v>
      </c>
    </row>
    <row r="16" spans="1:25" ht="18" customHeight="1" x14ac:dyDescent="0.15">
      <c r="A16" s="73" t="s">
        <v>62</v>
      </c>
      <c r="B16" s="74">
        <v>0</v>
      </c>
      <c r="C16" s="74">
        <v>0</v>
      </c>
      <c r="D16" s="74">
        <v>0</v>
      </c>
      <c r="E16" s="74">
        <v>0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72000</v>
      </c>
      <c r="L16" s="398">
        <v>0</v>
      </c>
      <c r="M16" s="398">
        <v>0</v>
      </c>
      <c r="N16" s="398">
        <v>0</v>
      </c>
      <c r="O16" s="398">
        <v>0</v>
      </c>
      <c r="P16" s="398">
        <v>126720</v>
      </c>
      <c r="Q16" s="398">
        <v>0</v>
      </c>
      <c r="R16" s="398">
        <v>0</v>
      </c>
      <c r="S16" s="398">
        <v>0</v>
      </c>
      <c r="T16" s="398">
        <v>0</v>
      </c>
      <c r="U16" s="398">
        <v>0</v>
      </c>
      <c r="V16" s="398">
        <v>0</v>
      </c>
      <c r="W16" s="398">
        <v>0</v>
      </c>
      <c r="X16" s="398">
        <v>0</v>
      </c>
      <c r="Y16" s="421">
        <v>204780</v>
      </c>
    </row>
    <row r="17" spans="1:29" ht="18" customHeight="1" x14ac:dyDescent="0.15">
      <c r="A17" s="73" t="s">
        <v>63</v>
      </c>
      <c r="B17" s="74">
        <v>0</v>
      </c>
      <c r="C17" s="74">
        <v>0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11520</v>
      </c>
      <c r="L17" s="398">
        <v>0</v>
      </c>
      <c r="M17" s="398">
        <v>0</v>
      </c>
      <c r="N17" s="398">
        <v>0</v>
      </c>
      <c r="O17" s="398">
        <v>0</v>
      </c>
      <c r="P17" s="398">
        <v>64440</v>
      </c>
      <c r="Q17" s="398">
        <v>0</v>
      </c>
      <c r="R17" s="398">
        <v>0</v>
      </c>
      <c r="S17" s="398">
        <v>0</v>
      </c>
      <c r="T17" s="398">
        <v>0</v>
      </c>
      <c r="U17" s="398">
        <v>0</v>
      </c>
      <c r="V17" s="398">
        <v>0</v>
      </c>
      <c r="W17" s="398">
        <v>0</v>
      </c>
      <c r="X17" s="398">
        <v>0</v>
      </c>
      <c r="Y17" s="421">
        <v>176700</v>
      </c>
    </row>
    <row r="18" spans="1:29" ht="18" customHeight="1" thickBot="1" x14ac:dyDescent="0.2">
      <c r="A18" s="76" t="s">
        <v>64</v>
      </c>
      <c r="B18" s="97">
        <v>0</v>
      </c>
      <c r="C18" s="97">
        <v>0</v>
      </c>
      <c r="D18" s="97">
        <v>0</v>
      </c>
      <c r="E18" s="97">
        <v>0</v>
      </c>
      <c r="F18" s="97">
        <v>0</v>
      </c>
      <c r="G18" s="97">
        <v>0</v>
      </c>
      <c r="H18" s="97">
        <v>0</v>
      </c>
      <c r="I18" s="97">
        <v>0</v>
      </c>
      <c r="J18" s="97">
        <v>0</v>
      </c>
      <c r="K18" s="97">
        <v>79560</v>
      </c>
      <c r="L18" s="399">
        <v>0</v>
      </c>
      <c r="M18" s="399">
        <v>0</v>
      </c>
      <c r="N18" s="399">
        <v>0</v>
      </c>
      <c r="O18" s="399">
        <v>0</v>
      </c>
      <c r="P18" s="399">
        <v>0</v>
      </c>
      <c r="Q18" s="399">
        <v>0</v>
      </c>
      <c r="R18" s="399">
        <v>0</v>
      </c>
      <c r="S18" s="399">
        <v>0</v>
      </c>
      <c r="T18" s="399">
        <v>0</v>
      </c>
      <c r="U18" s="399">
        <v>0</v>
      </c>
      <c r="V18" s="399">
        <v>0</v>
      </c>
      <c r="W18" s="399">
        <v>0</v>
      </c>
      <c r="X18" s="399">
        <v>0</v>
      </c>
      <c r="Y18" s="422">
        <v>388800</v>
      </c>
    </row>
    <row r="19" spans="1:29" ht="9" customHeight="1" x14ac:dyDescent="0.15">
      <c r="A19" s="468" t="s">
        <v>350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  <c r="R19" s="179"/>
      <c r="S19" s="179"/>
      <c r="T19" s="179"/>
      <c r="U19" s="179"/>
      <c r="V19" s="179"/>
      <c r="W19" s="179"/>
      <c r="X19" s="179"/>
      <c r="Y19" s="179"/>
    </row>
    <row r="20" spans="1:29" ht="9" customHeight="1" x14ac:dyDescent="0.15">
      <c r="A20" s="546" t="s">
        <v>338</v>
      </c>
      <c r="B20" s="483"/>
      <c r="C20" s="483"/>
      <c r="D20" s="483"/>
      <c r="E20" s="483"/>
      <c r="F20" s="483"/>
      <c r="G20" s="483"/>
      <c r="H20" s="483"/>
      <c r="I20" s="483"/>
      <c r="J20" s="483"/>
      <c r="K20" s="483"/>
      <c r="L20" s="483"/>
      <c r="M20" s="483"/>
      <c r="N20" s="483"/>
      <c r="O20" s="483"/>
      <c r="P20" s="483"/>
      <c r="Q20" s="483"/>
      <c r="R20" s="179"/>
      <c r="S20" s="179"/>
      <c r="T20" s="179"/>
      <c r="U20" s="179"/>
      <c r="V20" s="179"/>
      <c r="W20" s="179"/>
      <c r="X20" s="179"/>
      <c r="Y20" s="179"/>
    </row>
    <row r="21" spans="1:29" ht="9" customHeight="1" x14ac:dyDescent="0.15">
      <c r="A21" s="470" t="s">
        <v>320</v>
      </c>
      <c r="B21" s="483"/>
      <c r="C21" s="483"/>
      <c r="D21" s="483"/>
      <c r="E21" s="483"/>
      <c r="F21" s="483"/>
      <c r="G21" s="483"/>
      <c r="H21" s="483"/>
      <c r="I21" s="483"/>
      <c r="J21" s="483"/>
      <c r="K21" s="483"/>
      <c r="L21" s="483"/>
      <c r="M21" s="483"/>
      <c r="N21" s="483"/>
      <c r="O21" s="483"/>
      <c r="P21" s="483"/>
      <c r="Q21" s="483"/>
      <c r="R21" s="179"/>
      <c r="S21" s="179"/>
      <c r="T21" s="179"/>
      <c r="U21" s="179"/>
      <c r="V21" s="179"/>
      <c r="W21" s="179"/>
      <c r="X21" s="179"/>
      <c r="Y21" s="179"/>
    </row>
    <row r="22" spans="1:29" ht="141" customHeight="1" x14ac:dyDescent="0.15"/>
    <row r="23" spans="1:29" ht="13.35" customHeight="1" x14ac:dyDescent="0.25">
      <c r="A23" s="236" t="s">
        <v>510</v>
      </c>
      <c r="B23" s="232"/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</row>
    <row r="24" spans="1:29" ht="13.35" customHeight="1" x14ac:dyDescent="0.15">
      <c r="A24" s="400" t="s">
        <v>227</v>
      </c>
      <c r="B24" s="232"/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</row>
    <row r="25" spans="1:29" ht="6" customHeight="1" thickBot="1" x14ac:dyDescent="0.2"/>
    <row r="26" spans="1:29" ht="18" customHeight="1" x14ac:dyDescent="0.15">
      <c r="A26" s="768" t="s">
        <v>107</v>
      </c>
      <c r="B26" s="768">
        <v>2000</v>
      </c>
      <c r="C26" s="768">
        <v>2001</v>
      </c>
      <c r="D26" s="768">
        <v>2002</v>
      </c>
      <c r="E26" s="768">
        <v>2003</v>
      </c>
      <c r="F26" s="768">
        <v>2004</v>
      </c>
      <c r="G26" s="768">
        <v>2005</v>
      </c>
      <c r="H26" s="768">
        <v>2006</v>
      </c>
      <c r="I26" s="768">
        <v>2007</v>
      </c>
      <c r="J26" s="768">
        <v>2008</v>
      </c>
      <c r="K26" s="768">
        <v>2009</v>
      </c>
      <c r="L26" s="768">
        <v>2010</v>
      </c>
      <c r="M26" s="768">
        <v>2011</v>
      </c>
      <c r="N26" s="768">
        <v>2012</v>
      </c>
      <c r="O26" s="768">
        <v>2013</v>
      </c>
      <c r="P26" s="768">
        <v>2014</v>
      </c>
      <c r="Q26" s="768">
        <v>2015</v>
      </c>
      <c r="R26" s="768">
        <v>2016</v>
      </c>
      <c r="S26" s="768">
        <v>2017</v>
      </c>
      <c r="T26" s="814">
        <v>2018</v>
      </c>
      <c r="U26" s="768">
        <v>2019</v>
      </c>
      <c r="V26" s="768">
        <v>2020</v>
      </c>
      <c r="W26" s="768">
        <v>2021</v>
      </c>
      <c r="X26" s="768">
        <v>2022</v>
      </c>
      <c r="Y26" s="752" t="s">
        <v>424</v>
      </c>
    </row>
    <row r="27" spans="1:29" ht="18" customHeight="1" x14ac:dyDescent="0.15">
      <c r="A27" s="648" t="s">
        <v>52</v>
      </c>
      <c r="B27" s="729">
        <v>0</v>
      </c>
      <c r="C27" s="729">
        <v>0</v>
      </c>
      <c r="D27" s="729">
        <v>0</v>
      </c>
      <c r="E27" s="729">
        <v>0</v>
      </c>
      <c r="F27" s="729">
        <v>0</v>
      </c>
      <c r="G27" s="729">
        <v>0</v>
      </c>
      <c r="H27" s="729">
        <v>0</v>
      </c>
      <c r="I27" s="729">
        <v>0</v>
      </c>
      <c r="J27" s="729">
        <v>703680</v>
      </c>
      <c r="K27" s="729">
        <v>684400</v>
      </c>
      <c r="L27" s="649">
        <f t="shared" ref="L27:Y27" si="1">SUM(L28:L39)</f>
        <v>362160</v>
      </c>
      <c r="M27" s="649">
        <f t="shared" si="1"/>
        <v>642960</v>
      </c>
      <c r="N27" s="649">
        <f t="shared" si="1"/>
        <v>534600</v>
      </c>
      <c r="O27" s="649">
        <f t="shared" si="1"/>
        <v>823960</v>
      </c>
      <c r="P27" s="649">
        <f t="shared" si="1"/>
        <v>2421000</v>
      </c>
      <c r="Q27" s="649">
        <f t="shared" si="1"/>
        <v>2744280</v>
      </c>
      <c r="R27" s="649">
        <f t="shared" si="1"/>
        <v>2980080</v>
      </c>
      <c r="S27" s="649">
        <f t="shared" si="1"/>
        <v>2533680</v>
      </c>
      <c r="T27" s="649">
        <f t="shared" si="1"/>
        <v>779760</v>
      </c>
      <c r="U27" s="649">
        <f t="shared" si="1"/>
        <v>515160</v>
      </c>
      <c r="V27" s="649">
        <f t="shared" si="1"/>
        <v>467840</v>
      </c>
      <c r="W27" s="649">
        <f t="shared" si="1"/>
        <v>193680</v>
      </c>
      <c r="X27" s="649">
        <f t="shared" si="1"/>
        <v>1048680</v>
      </c>
      <c r="Y27" s="649">
        <f t="shared" si="1"/>
        <v>0</v>
      </c>
    </row>
    <row r="28" spans="1:29" ht="18" customHeight="1" x14ac:dyDescent="0.15">
      <c r="A28" s="73" t="s">
        <v>53</v>
      </c>
      <c r="B28" s="74">
        <v>0</v>
      </c>
      <c r="C28" s="74">
        <v>0</v>
      </c>
      <c r="D28" s="74">
        <v>0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  <c r="K28" s="74">
        <v>69840</v>
      </c>
      <c r="L28" s="190">
        <v>0</v>
      </c>
      <c r="M28" s="190">
        <v>157320</v>
      </c>
      <c r="N28" s="190">
        <v>77040</v>
      </c>
      <c r="O28" s="190">
        <v>28440</v>
      </c>
      <c r="P28" s="190">
        <v>222840</v>
      </c>
      <c r="Q28" s="190">
        <v>194400</v>
      </c>
      <c r="R28" s="190">
        <v>376920</v>
      </c>
      <c r="S28" s="190">
        <v>268200</v>
      </c>
      <c r="T28" s="190">
        <v>183600</v>
      </c>
      <c r="U28" s="190">
        <v>46440</v>
      </c>
      <c r="V28" s="190">
        <v>0</v>
      </c>
      <c r="W28" s="190">
        <v>0</v>
      </c>
      <c r="X28" s="190">
        <v>0</v>
      </c>
      <c r="Y28" s="190">
        <v>0</v>
      </c>
      <c r="AC28" s="74"/>
    </row>
    <row r="29" spans="1:29" ht="18" customHeight="1" x14ac:dyDescent="0.15">
      <c r="A29" s="73" t="s">
        <v>54</v>
      </c>
      <c r="B29" s="74">
        <v>0</v>
      </c>
      <c r="C29" s="74">
        <v>0</v>
      </c>
      <c r="D29" s="74">
        <v>0</v>
      </c>
      <c r="E29" s="74">
        <v>0</v>
      </c>
      <c r="F29" s="74">
        <v>0</v>
      </c>
      <c r="G29" s="74">
        <v>0</v>
      </c>
      <c r="H29" s="74">
        <v>0</v>
      </c>
      <c r="I29" s="74">
        <v>0</v>
      </c>
      <c r="J29" s="74">
        <v>0</v>
      </c>
      <c r="K29" s="74">
        <v>282240</v>
      </c>
      <c r="L29" s="190">
        <v>0</v>
      </c>
      <c r="M29" s="190">
        <v>115200</v>
      </c>
      <c r="N29" s="190">
        <v>14040</v>
      </c>
      <c r="O29" s="190">
        <v>28440</v>
      </c>
      <c r="P29" s="190">
        <v>187920</v>
      </c>
      <c r="Q29" s="190">
        <v>204840</v>
      </c>
      <c r="R29" s="190">
        <v>249480</v>
      </c>
      <c r="S29" s="190">
        <v>241560</v>
      </c>
      <c r="T29" s="190">
        <v>234720</v>
      </c>
      <c r="U29" s="190">
        <v>0</v>
      </c>
      <c r="V29" s="190">
        <v>72360</v>
      </c>
      <c r="W29" s="190">
        <v>0</v>
      </c>
      <c r="X29" s="190">
        <v>135720</v>
      </c>
      <c r="Y29" s="190">
        <v>0</v>
      </c>
      <c r="AC29" s="74"/>
    </row>
    <row r="30" spans="1:29" ht="18" customHeight="1" x14ac:dyDescent="0.15">
      <c r="A30" s="73" t="s">
        <v>55</v>
      </c>
      <c r="B30" s="74">
        <v>0</v>
      </c>
      <c r="C30" s="74">
        <v>0</v>
      </c>
      <c r="D30" s="74">
        <v>0</v>
      </c>
      <c r="E30" s="74">
        <v>0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35280</v>
      </c>
      <c r="L30" s="190">
        <v>156600</v>
      </c>
      <c r="M30" s="190">
        <v>72000</v>
      </c>
      <c r="N30" s="190">
        <v>64440</v>
      </c>
      <c r="O30" s="190">
        <v>70920</v>
      </c>
      <c r="P30" s="190">
        <v>202680</v>
      </c>
      <c r="Q30" s="190">
        <v>181080</v>
      </c>
      <c r="R30" s="190">
        <v>168840</v>
      </c>
      <c r="S30" s="190">
        <v>176760</v>
      </c>
      <c r="T30" s="190">
        <v>45720</v>
      </c>
      <c r="U30" s="190">
        <v>92880</v>
      </c>
      <c r="V30" s="190">
        <v>52560</v>
      </c>
      <c r="W30" s="190">
        <v>31680</v>
      </c>
      <c r="X30" s="190">
        <v>139320</v>
      </c>
      <c r="Y30" s="190">
        <v>0</v>
      </c>
      <c r="AC30" s="74"/>
    </row>
    <row r="31" spans="1:29" ht="18" customHeight="1" x14ac:dyDescent="0.15">
      <c r="A31" s="73" t="s">
        <v>56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61560</v>
      </c>
      <c r="L31" s="190">
        <v>52200</v>
      </c>
      <c r="M31" s="190">
        <v>56160</v>
      </c>
      <c r="N31" s="190">
        <v>0</v>
      </c>
      <c r="O31" s="190">
        <v>14400</v>
      </c>
      <c r="P31" s="190">
        <v>221760</v>
      </c>
      <c r="Q31" s="190">
        <v>263160</v>
      </c>
      <c r="R31" s="190">
        <v>272880</v>
      </c>
      <c r="S31" s="190">
        <v>144720</v>
      </c>
      <c r="T31" s="190">
        <v>45720</v>
      </c>
      <c r="U31" s="190">
        <v>0</v>
      </c>
      <c r="V31" s="190">
        <v>0</v>
      </c>
      <c r="W31" s="190">
        <v>0</v>
      </c>
      <c r="X31" s="190">
        <v>161280</v>
      </c>
      <c r="Y31" s="190">
        <v>0</v>
      </c>
      <c r="AC31" s="74"/>
    </row>
    <row r="32" spans="1:29" ht="18" customHeight="1" x14ac:dyDescent="0.15">
      <c r="A32" s="73" t="s">
        <v>57</v>
      </c>
      <c r="B32" s="74">
        <v>0</v>
      </c>
      <c r="C32" s="74">
        <v>0</v>
      </c>
      <c r="D32" s="74">
        <v>0</v>
      </c>
      <c r="E32" s="74">
        <v>0</v>
      </c>
      <c r="F32" s="74">
        <v>0</v>
      </c>
      <c r="G32" s="74">
        <v>0</v>
      </c>
      <c r="H32" s="74">
        <v>0</v>
      </c>
      <c r="I32" s="74">
        <v>0</v>
      </c>
      <c r="J32" s="74">
        <v>92880</v>
      </c>
      <c r="K32" s="74">
        <v>56880</v>
      </c>
      <c r="L32" s="190">
        <v>0</v>
      </c>
      <c r="M32" s="190">
        <v>59400</v>
      </c>
      <c r="N32" s="190">
        <v>178560</v>
      </c>
      <c r="O32" s="190">
        <v>14400</v>
      </c>
      <c r="P32" s="190">
        <v>175680</v>
      </c>
      <c r="Q32" s="190">
        <v>169560</v>
      </c>
      <c r="R32" s="190">
        <v>203760</v>
      </c>
      <c r="S32" s="190">
        <v>177120</v>
      </c>
      <c r="T32" s="190">
        <v>46800</v>
      </c>
      <c r="U32" s="190">
        <v>91800</v>
      </c>
      <c r="V32" s="190">
        <v>0</v>
      </c>
      <c r="W32" s="190">
        <v>49320</v>
      </c>
      <c r="X32" s="190">
        <v>46440</v>
      </c>
      <c r="Y32" s="190">
        <v>0</v>
      </c>
      <c r="AC32" s="74"/>
    </row>
    <row r="33" spans="1:29" ht="18" customHeight="1" x14ac:dyDescent="0.15">
      <c r="A33" s="73" t="s">
        <v>58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185760</v>
      </c>
      <c r="K33" s="74">
        <v>26280</v>
      </c>
      <c r="L33" s="190">
        <v>0</v>
      </c>
      <c r="M33" s="190">
        <v>0</v>
      </c>
      <c r="N33" s="190">
        <v>80640</v>
      </c>
      <c r="O33" s="190">
        <v>43200</v>
      </c>
      <c r="P33" s="190">
        <v>108360</v>
      </c>
      <c r="Q33" s="190">
        <v>110880</v>
      </c>
      <c r="R33" s="190">
        <v>284040</v>
      </c>
      <c r="S33" s="190">
        <v>174600</v>
      </c>
      <c r="T33" s="190">
        <v>45720</v>
      </c>
      <c r="U33" s="190">
        <v>66600</v>
      </c>
      <c r="V33" s="190">
        <v>0</v>
      </c>
      <c r="W33" s="190">
        <v>82440</v>
      </c>
      <c r="X33" s="190">
        <v>91440</v>
      </c>
      <c r="Y33" s="190">
        <v>0</v>
      </c>
      <c r="AC33" s="74"/>
    </row>
    <row r="34" spans="1:29" ht="18" customHeight="1" x14ac:dyDescent="0.15">
      <c r="A34" s="73" t="s">
        <v>59</v>
      </c>
      <c r="B34" s="74">
        <v>0</v>
      </c>
      <c r="C34" s="74">
        <v>0</v>
      </c>
      <c r="D34" s="74">
        <v>0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92880</v>
      </c>
      <c r="K34" s="74">
        <v>0</v>
      </c>
      <c r="L34" s="190">
        <v>0</v>
      </c>
      <c r="M34" s="190">
        <v>28440</v>
      </c>
      <c r="N34" s="190">
        <v>48960</v>
      </c>
      <c r="O34" s="190">
        <v>14400</v>
      </c>
      <c r="P34" s="190">
        <v>236520</v>
      </c>
      <c r="Q34" s="190">
        <v>264960</v>
      </c>
      <c r="R34" s="190">
        <v>219960</v>
      </c>
      <c r="S34" s="190">
        <v>286560</v>
      </c>
      <c r="T34" s="190">
        <v>0</v>
      </c>
      <c r="U34" s="190">
        <v>23040</v>
      </c>
      <c r="V34" s="190">
        <v>108720</v>
      </c>
      <c r="W34" s="190">
        <v>0</v>
      </c>
      <c r="X34" s="190">
        <v>360360</v>
      </c>
      <c r="Y34" s="190">
        <v>0</v>
      </c>
      <c r="AC34" s="74"/>
    </row>
    <row r="35" spans="1:29" ht="18" customHeight="1" x14ac:dyDescent="0.15">
      <c r="A35" s="73" t="s">
        <v>60</v>
      </c>
      <c r="B35" s="74">
        <v>0</v>
      </c>
      <c r="C35" s="74">
        <v>0</v>
      </c>
      <c r="D35" s="74">
        <v>0</v>
      </c>
      <c r="E35" s="74">
        <v>0</v>
      </c>
      <c r="F35" s="74">
        <v>0</v>
      </c>
      <c r="G35" s="74">
        <v>0</v>
      </c>
      <c r="H35" s="74">
        <v>0</v>
      </c>
      <c r="I35" s="74">
        <v>0</v>
      </c>
      <c r="J35" s="74">
        <v>0</v>
      </c>
      <c r="K35" s="74">
        <v>0</v>
      </c>
      <c r="L35" s="190">
        <v>0</v>
      </c>
      <c r="M35" s="190">
        <v>64440</v>
      </c>
      <c r="N35" s="190">
        <v>28440</v>
      </c>
      <c r="O35" s="190">
        <v>28800</v>
      </c>
      <c r="P35" s="190">
        <v>182520</v>
      </c>
      <c r="Q35" s="190">
        <v>236520</v>
      </c>
      <c r="R35" s="190">
        <v>271800</v>
      </c>
      <c r="S35" s="190">
        <v>158760</v>
      </c>
      <c r="T35" s="190">
        <v>0</v>
      </c>
      <c r="U35" s="190">
        <v>46440</v>
      </c>
      <c r="V35" s="190">
        <v>42480</v>
      </c>
      <c r="W35" s="190">
        <v>0</v>
      </c>
      <c r="X35" s="190">
        <v>0</v>
      </c>
      <c r="Y35" s="190">
        <v>0</v>
      </c>
      <c r="AC35" s="74"/>
    </row>
    <row r="36" spans="1:29" ht="18" customHeight="1" x14ac:dyDescent="0.15">
      <c r="A36" s="73" t="s">
        <v>61</v>
      </c>
      <c r="B36" s="74">
        <v>0</v>
      </c>
      <c r="C36" s="74">
        <v>0</v>
      </c>
      <c r="D36" s="74">
        <v>0</v>
      </c>
      <c r="E36" s="74">
        <v>0</v>
      </c>
      <c r="F36" s="74">
        <v>0</v>
      </c>
      <c r="G36" s="74">
        <v>0</v>
      </c>
      <c r="H36" s="74">
        <v>0</v>
      </c>
      <c r="I36" s="74">
        <v>0</v>
      </c>
      <c r="J36" s="74">
        <v>0</v>
      </c>
      <c r="K36" s="74">
        <v>0</v>
      </c>
      <c r="L36" s="190">
        <v>0</v>
      </c>
      <c r="M36" s="190">
        <v>30960</v>
      </c>
      <c r="N36" s="190">
        <v>0</v>
      </c>
      <c r="O36" s="190">
        <v>24400</v>
      </c>
      <c r="P36" s="190">
        <v>210600</v>
      </c>
      <c r="Q36" s="190">
        <v>286200</v>
      </c>
      <c r="R36" s="190">
        <v>141120</v>
      </c>
      <c r="S36" s="190">
        <v>212040</v>
      </c>
      <c r="T36" s="190">
        <v>0</v>
      </c>
      <c r="U36" s="190">
        <v>46440</v>
      </c>
      <c r="V36" s="190">
        <v>42480</v>
      </c>
      <c r="W36" s="190">
        <v>0</v>
      </c>
      <c r="X36" s="190">
        <v>114120</v>
      </c>
      <c r="Y36" s="190">
        <v>0</v>
      </c>
      <c r="AC36" s="74"/>
    </row>
    <row r="37" spans="1:29" ht="18" customHeight="1" x14ac:dyDescent="0.15">
      <c r="A37" s="73" t="s">
        <v>62</v>
      </c>
      <c r="B37" s="74">
        <v>0</v>
      </c>
      <c r="C37" s="74">
        <v>0</v>
      </c>
      <c r="D37" s="74">
        <v>0</v>
      </c>
      <c r="E37" s="74">
        <v>0</v>
      </c>
      <c r="F37" s="74">
        <v>0</v>
      </c>
      <c r="G37" s="74">
        <v>0</v>
      </c>
      <c r="H37" s="74">
        <v>0</v>
      </c>
      <c r="I37" s="74">
        <v>0</v>
      </c>
      <c r="J37" s="74">
        <v>93000</v>
      </c>
      <c r="K37" s="74">
        <v>50040</v>
      </c>
      <c r="L37" s="190">
        <v>46800</v>
      </c>
      <c r="M37" s="190">
        <v>28440</v>
      </c>
      <c r="N37" s="190">
        <v>28440</v>
      </c>
      <c r="O37" s="190">
        <v>106560</v>
      </c>
      <c r="P37" s="190">
        <v>222120</v>
      </c>
      <c r="Q37" s="190">
        <v>252360</v>
      </c>
      <c r="R37" s="190">
        <v>225000</v>
      </c>
      <c r="S37" s="190">
        <v>255240</v>
      </c>
      <c r="T37" s="190">
        <v>86040</v>
      </c>
      <c r="U37" s="190">
        <v>46440</v>
      </c>
      <c r="V37" s="190">
        <v>42120</v>
      </c>
      <c r="W37" s="190">
        <v>9360</v>
      </c>
      <c r="X37" s="190">
        <v>0</v>
      </c>
      <c r="Y37" s="190">
        <v>0</v>
      </c>
      <c r="AC37" s="74"/>
    </row>
    <row r="38" spans="1:29" ht="18" customHeight="1" x14ac:dyDescent="0.15">
      <c r="A38" s="73" t="s">
        <v>63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239160</v>
      </c>
      <c r="K38" s="74">
        <v>102280</v>
      </c>
      <c r="L38" s="190">
        <v>106560</v>
      </c>
      <c r="M38" s="190">
        <v>30600</v>
      </c>
      <c r="N38" s="190">
        <v>14040</v>
      </c>
      <c r="O38" s="190">
        <v>232200</v>
      </c>
      <c r="P38" s="190">
        <v>161280</v>
      </c>
      <c r="Q38" s="190">
        <v>312480</v>
      </c>
      <c r="R38" s="190">
        <v>269280</v>
      </c>
      <c r="S38" s="190">
        <v>135720</v>
      </c>
      <c r="T38" s="190">
        <v>45720</v>
      </c>
      <c r="U38" s="190">
        <v>0</v>
      </c>
      <c r="V38" s="190">
        <v>64640</v>
      </c>
      <c r="W38" s="190">
        <v>0</v>
      </c>
      <c r="X38" s="190">
        <v>0</v>
      </c>
      <c r="Y38" s="190">
        <v>0</v>
      </c>
      <c r="AC38" s="74"/>
    </row>
    <row r="39" spans="1:29" ht="18" customHeight="1" thickBot="1" x14ac:dyDescent="0.2">
      <c r="A39" s="76" t="s">
        <v>64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403">
        <v>0</v>
      </c>
      <c r="M39" s="403">
        <v>0</v>
      </c>
      <c r="N39" s="403">
        <v>0</v>
      </c>
      <c r="O39" s="403">
        <v>217800</v>
      </c>
      <c r="P39" s="403">
        <v>288720</v>
      </c>
      <c r="Q39" s="403">
        <v>267840</v>
      </c>
      <c r="R39" s="403">
        <v>297000</v>
      </c>
      <c r="S39" s="403">
        <v>302400</v>
      </c>
      <c r="T39" s="403">
        <v>45720</v>
      </c>
      <c r="U39" s="403">
        <v>55080</v>
      </c>
      <c r="V39" s="403">
        <v>42480</v>
      </c>
      <c r="W39" s="403">
        <v>20880</v>
      </c>
      <c r="X39" s="403">
        <v>0</v>
      </c>
      <c r="Y39" s="403">
        <v>0</v>
      </c>
      <c r="AC39" s="74"/>
    </row>
    <row r="40" spans="1:29" ht="9" customHeight="1" x14ac:dyDescent="0.15">
      <c r="A40" s="468" t="s">
        <v>350</v>
      </c>
      <c r="B40" s="481"/>
      <c r="C40" s="481"/>
      <c r="D40" s="481"/>
      <c r="E40" s="481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74"/>
      <c r="Q40" s="74"/>
      <c r="R40" s="74"/>
      <c r="S40" s="74"/>
      <c r="T40" s="74"/>
      <c r="U40" s="74"/>
      <c r="V40" s="74"/>
      <c r="W40" s="74"/>
      <c r="X40" s="74"/>
      <c r="Y40" s="74"/>
    </row>
    <row r="41" spans="1:29" ht="9" customHeight="1" x14ac:dyDescent="0.15">
      <c r="A41" s="546" t="s">
        <v>338</v>
      </c>
      <c r="B41" s="483"/>
      <c r="C41" s="483"/>
      <c r="D41" s="483"/>
      <c r="E41" s="483"/>
      <c r="F41" s="483"/>
      <c r="G41" s="483"/>
      <c r="H41" s="483"/>
      <c r="I41" s="483"/>
      <c r="J41" s="483"/>
      <c r="K41" s="483"/>
      <c r="L41" s="483"/>
      <c r="M41" s="483"/>
      <c r="N41" s="483"/>
      <c r="O41" s="483"/>
    </row>
    <row r="42" spans="1:29" ht="9" customHeight="1" x14ac:dyDescent="0.15">
      <c r="A42" s="470" t="s">
        <v>320</v>
      </c>
      <c r="B42" s="483"/>
      <c r="C42" s="483"/>
      <c r="D42" s="483"/>
      <c r="E42" s="483"/>
      <c r="F42" s="483"/>
      <c r="G42" s="483"/>
      <c r="H42" s="483"/>
      <c r="I42" s="483"/>
      <c r="J42" s="483"/>
      <c r="K42" s="483"/>
      <c r="L42" s="483"/>
      <c r="M42" s="483"/>
      <c r="N42" s="483"/>
      <c r="O42" s="483"/>
    </row>
    <row r="43" spans="1:29" ht="13.35" customHeight="1" x14ac:dyDescent="0.15">
      <c r="A43" s="483"/>
      <c r="B43" s="483"/>
      <c r="C43" s="483"/>
      <c r="D43" s="483"/>
      <c r="E43" s="483"/>
      <c r="F43" s="483"/>
      <c r="G43" s="483"/>
      <c r="H43" s="483"/>
      <c r="I43" s="483"/>
      <c r="J43" s="483"/>
      <c r="K43" s="483"/>
      <c r="L43" s="483"/>
      <c r="M43" s="483"/>
      <c r="N43" s="483"/>
      <c r="O43" s="483"/>
    </row>
  </sheetData>
  <mergeCells count="1">
    <mergeCell ref="A1:E1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rowBreaks count="1" manualBreakCount="1">
    <brk id="22" max="16383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Hoja121">
    <tabColor theme="9" tint="0.59999389629810485"/>
  </sheetPr>
  <dimension ref="A2:AA40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6.625" style="70" customWidth="1"/>
    <col min="2" max="8" width="8" style="70" hidden="1" customWidth="1"/>
    <col min="9" max="17" width="11" style="70" customWidth="1"/>
    <col min="18" max="25" width="9" style="70" customWidth="1"/>
    <col min="26" max="26" width="7" style="70"/>
    <col min="27" max="27" width="8" style="70" bestFit="1" customWidth="1"/>
    <col min="28" max="16384" width="7" style="70"/>
  </cols>
  <sheetData>
    <row r="2" spans="1:27" ht="13.35" customHeight="1" x14ac:dyDescent="0.25">
      <c r="A2" s="184" t="s">
        <v>626</v>
      </c>
    </row>
    <row r="3" spans="1:27" ht="13.35" customHeight="1" x14ac:dyDescent="0.15">
      <c r="A3" s="185" t="s">
        <v>283</v>
      </c>
    </row>
    <row r="4" spans="1:27" ht="6" customHeight="1" thickBot="1" x14ac:dyDescent="0.2"/>
    <row r="5" spans="1:27" ht="18" customHeight="1" x14ac:dyDescent="0.15">
      <c r="A5" s="768" t="s">
        <v>107</v>
      </c>
      <c r="B5" s="767">
        <v>2000</v>
      </c>
      <c r="C5" s="767">
        <v>2001</v>
      </c>
      <c r="D5" s="767">
        <v>2002</v>
      </c>
      <c r="E5" s="767">
        <v>2003</v>
      </c>
      <c r="F5" s="767">
        <v>2004</v>
      </c>
      <c r="G5" s="767">
        <v>2005</v>
      </c>
      <c r="H5" s="767">
        <v>2006</v>
      </c>
      <c r="I5" s="1015" t="s">
        <v>627</v>
      </c>
      <c r="J5" s="1015" t="s">
        <v>628</v>
      </c>
      <c r="K5" s="1015" t="s">
        <v>629</v>
      </c>
      <c r="L5" s="1015" t="s">
        <v>630</v>
      </c>
      <c r="M5" s="1015" t="s">
        <v>631</v>
      </c>
      <c r="N5" s="1015" t="s">
        <v>632</v>
      </c>
      <c r="O5" s="1015" t="s">
        <v>633</v>
      </c>
      <c r="P5" s="1015" t="s">
        <v>634</v>
      </c>
      <c r="Q5" s="1015" t="s">
        <v>635</v>
      </c>
    </row>
    <row r="6" spans="1:27" ht="18" customHeight="1" x14ac:dyDescent="0.15">
      <c r="A6" s="648" t="s">
        <v>52</v>
      </c>
      <c r="B6" s="729">
        <v>277730275</v>
      </c>
      <c r="C6" s="729">
        <v>284655938</v>
      </c>
      <c r="D6" s="729">
        <v>306869737</v>
      </c>
      <c r="E6" s="729">
        <v>307389475</v>
      </c>
      <c r="F6" s="729">
        <v>309235302</v>
      </c>
      <c r="G6" s="729">
        <v>339316094</v>
      </c>
      <c r="H6" s="729">
        <v>370351908</v>
      </c>
      <c r="I6" s="729">
        <v>389383740</v>
      </c>
      <c r="J6" s="729">
        <v>438588810</v>
      </c>
      <c r="K6" s="729">
        <v>477680618</v>
      </c>
      <c r="L6" s="729">
        <v>509884071</v>
      </c>
      <c r="M6" s="729">
        <v>536104539</v>
      </c>
      <c r="N6" s="729">
        <v>573764987</v>
      </c>
      <c r="O6" s="729">
        <v>592367558</v>
      </c>
      <c r="P6" s="729">
        <v>623568649</v>
      </c>
      <c r="Q6" s="729">
        <v>671495588</v>
      </c>
    </row>
    <row r="7" spans="1:27" ht="18" customHeight="1" x14ac:dyDescent="0.15">
      <c r="A7" s="73" t="s">
        <v>53</v>
      </c>
      <c r="B7" s="74">
        <v>22373319</v>
      </c>
      <c r="C7" s="74">
        <v>22999141</v>
      </c>
      <c r="D7" s="74">
        <v>25464457</v>
      </c>
      <c r="E7" s="74">
        <v>25853653</v>
      </c>
      <c r="F7" s="74">
        <v>25820741</v>
      </c>
      <c r="G7" s="74">
        <v>26301687</v>
      </c>
      <c r="H7" s="74">
        <v>29302891</v>
      </c>
      <c r="I7" s="74">
        <v>32786877</v>
      </c>
      <c r="J7" s="74">
        <v>35194912</v>
      </c>
      <c r="K7" s="74">
        <v>39992557</v>
      </c>
      <c r="L7" s="74">
        <v>41349167</v>
      </c>
      <c r="M7" s="74">
        <v>44066720</v>
      </c>
      <c r="N7" s="74">
        <v>47131746</v>
      </c>
      <c r="O7" s="74">
        <v>50445148</v>
      </c>
      <c r="P7" s="74">
        <v>52250604</v>
      </c>
      <c r="Q7" s="74">
        <v>56553237</v>
      </c>
      <c r="AA7" s="74"/>
    </row>
    <row r="8" spans="1:27" ht="18" customHeight="1" x14ac:dyDescent="0.15">
      <c r="A8" s="73" t="s">
        <v>54</v>
      </c>
      <c r="B8" s="74">
        <v>21456520</v>
      </c>
      <c r="C8" s="74">
        <v>20737426</v>
      </c>
      <c r="D8" s="74">
        <v>22613244</v>
      </c>
      <c r="E8" s="74">
        <v>23783119</v>
      </c>
      <c r="F8" s="74">
        <v>24020398</v>
      </c>
      <c r="G8" s="74">
        <v>24332078</v>
      </c>
      <c r="H8" s="74">
        <v>26788992</v>
      </c>
      <c r="I8" s="74">
        <v>29120460</v>
      </c>
      <c r="J8" s="74">
        <v>32568536</v>
      </c>
      <c r="K8" s="74">
        <v>35874625</v>
      </c>
      <c r="L8" s="74">
        <v>38158224</v>
      </c>
      <c r="M8" s="74">
        <v>39516363</v>
      </c>
      <c r="N8" s="74">
        <v>43798432</v>
      </c>
      <c r="O8" s="74">
        <v>43340390</v>
      </c>
      <c r="P8" s="74">
        <v>47542142</v>
      </c>
      <c r="Q8" s="74">
        <v>50625456</v>
      </c>
      <c r="AA8" s="74"/>
    </row>
    <row r="9" spans="1:27" ht="18" customHeight="1" x14ac:dyDescent="0.15">
      <c r="A9" s="73" t="s">
        <v>55</v>
      </c>
      <c r="B9" s="74">
        <v>22820223</v>
      </c>
      <c r="C9" s="74">
        <v>23607411</v>
      </c>
      <c r="D9" s="74">
        <v>24178151</v>
      </c>
      <c r="E9" s="74">
        <v>26466273</v>
      </c>
      <c r="F9" s="74">
        <v>26016340</v>
      </c>
      <c r="G9" s="74">
        <v>27777289</v>
      </c>
      <c r="H9" s="74">
        <v>30075857</v>
      </c>
      <c r="I9" s="74">
        <v>32793709</v>
      </c>
      <c r="J9" s="74">
        <v>35457368</v>
      </c>
      <c r="K9" s="74">
        <v>38397018</v>
      </c>
      <c r="L9" s="74">
        <v>43415386</v>
      </c>
      <c r="M9" s="74">
        <v>44646477</v>
      </c>
      <c r="N9" s="74">
        <v>48937912</v>
      </c>
      <c r="O9" s="74">
        <v>49313357</v>
      </c>
      <c r="P9" s="74">
        <v>50412472</v>
      </c>
      <c r="Q9" s="74">
        <v>57112272</v>
      </c>
      <c r="AA9" s="74"/>
    </row>
    <row r="10" spans="1:27" ht="18" customHeight="1" x14ac:dyDescent="0.15">
      <c r="A10" s="73" t="s">
        <v>56</v>
      </c>
      <c r="B10" s="74">
        <v>21858882</v>
      </c>
      <c r="C10" s="74">
        <v>22725283</v>
      </c>
      <c r="D10" s="74">
        <v>24430174</v>
      </c>
      <c r="E10" s="74">
        <v>26849194</v>
      </c>
      <c r="F10" s="74">
        <v>24884247</v>
      </c>
      <c r="G10" s="74">
        <v>27186482</v>
      </c>
      <c r="H10" s="74">
        <v>29257808</v>
      </c>
      <c r="I10" s="74">
        <v>31569610</v>
      </c>
      <c r="J10" s="74">
        <v>35471175</v>
      </c>
      <c r="K10" s="74">
        <v>38516339</v>
      </c>
      <c r="L10" s="74">
        <v>40000074</v>
      </c>
      <c r="M10" s="74">
        <v>44347863</v>
      </c>
      <c r="N10" s="74">
        <v>45960538</v>
      </c>
      <c r="O10" s="74">
        <v>48621523</v>
      </c>
      <c r="P10" s="74">
        <v>49838800</v>
      </c>
      <c r="Q10" s="74">
        <v>55346615</v>
      </c>
      <c r="AA10" s="74"/>
    </row>
    <row r="11" spans="1:27" ht="18" customHeight="1" x14ac:dyDescent="0.15">
      <c r="A11" s="73" t="s">
        <v>57</v>
      </c>
      <c r="B11" s="74">
        <v>23265464</v>
      </c>
      <c r="C11" s="74">
        <v>24560683</v>
      </c>
      <c r="D11" s="74">
        <v>26265202</v>
      </c>
      <c r="E11" s="74">
        <v>26593123</v>
      </c>
      <c r="F11" s="74">
        <v>24526940</v>
      </c>
      <c r="G11" s="74">
        <v>28396478</v>
      </c>
      <c r="H11" s="74">
        <v>31245086</v>
      </c>
      <c r="I11" s="74">
        <v>31935035</v>
      </c>
      <c r="J11" s="74">
        <v>37446468</v>
      </c>
      <c r="K11" s="74">
        <v>38882605</v>
      </c>
      <c r="L11" s="74">
        <v>41475167</v>
      </c>
      <c r="M11" s="74">
        <v>45121873</v>
      </c>
      <c r="N11" s="74">
        <v>48864249</v>
      </c>
      <c r="O11" s="74">
        <v>51829925</v>
      </c>
      <c r="P11" s="74">
        <v>53241351</v>
      </c>
      <c r="Q11" s="74">
        <v>57860128</v>
      </c>
      <c r="AA11" s="74"/>
    </row>
    <row r="12" spans="1:27" ht="18" customHeight="1" x14ac:dyDescent="0.15">
      <c r="A12" s="73" t="s">
        <v>58</v>
      </c>
      <c r="B12" s="74">
        <v>23172471</v>
      </c>
      <c r="C12" s="74">
        <v>23438714</v>
      </c>
      <c r="D12" s="74">
        <v>24835322</v>
      </c>
      <c r="E12" s="74">
        <v>24970337</v>
      </c>
      <c r="F12" s="74">
        <v>24921620</v>
      </c>
      <c r="G12" s="74">
        <v>28190529</v>
      </c>
      <c r="H12" s="74">
        <v>30960034</v>
      </c>
      <c r="I12" s="74">
        <v>32524264</v>
      </c>
      <c r="J12" s="74">
        <v>35964188</v>
      </c>
      <c r="K12" s="74">
        <v>40262830</v>
      </c>
      <c r="L12" s="74">
        <v>41008311</v>
      </c>
      <c r="M12" s="74">
        <v>43071858</v>
      </c>
      <c r="N12" s="74">
        <v>48512243</v>
      </c>
      <c r="O12" s="74">
        <v>47497763</v>
      </c>
      <c r="P12" s="74">
        <v>49786451</v>
      </c>
      <c r="Q12" s="74">
        <v>54695570</v>
      </c>
      <c r="AA12" s="74"/>
    </row>
    <row r="13" spans="1:27" ht="18" customHeight="1" x14ac:dyDescent="0.15">
      <c r="A13" s="73" t="s">
        <v>59</v>
      </c>
      <c r="B13" s="74">
        <v>23298279</v>
      </c>
      <c r="C13" s="74">
        <v>23891191</v>
      </c>
      <c r="D13" s="74">
        <v>26593252</v>
      </c>
      <c r="E13" s="74">
        <v>25226142</v>
      </c>
      <c r="F13" s="74">
        <v>24864036</v>
      </c>
      <c r="G13" s="74">
        <v>28452821</v>
      </c>
      <c r="H13" s="74">
        <v>31661543</v>
      </c>
      <c r="I13" s="74">
        <v>32741243</v>
      </c>
      <c r="J13" s="74">
        <v>36524343</v>
      </c>
      <c r="K13" s="74">
        <v>41230510</v>
      </c>
      <c r="L13" s="74">
        <v>42492368</v>
      </c>
      <c r="M13" s="74">
        <v>42151340</v>
      </c>
      <c r="N13" s="74">
        <v>47527308</v>
      </c>
      <c r="O13" s="74">
        <v>49194436</v>
      </c>
      <c r="P13" s="74">
        <v>52190702</v>
      </c>
      <c r="Q13" s="74">
        <v>56144809</v>
      </c>
      <c r="AA13" s="74"/>
    </row>
    <row r="14" spans="1:27" ht="18" customHeight="1" x14ac:dyDescent="0.15">
      <c r="A14" s="73" t="s">
        <v>60</v>
      </c>
      <c r="B14" s="74">
        <v>24047000</v>
      </c>
      <c r="C14" s="74">
        <v>24012015</v>
      </c>
      <c r="D14" s="74">
        <v>26757910</v>
      </c>
      <c r="E14" s="74">
        <v>24704410</v>
      </c>
      <c r="F14" s="74">
        <v>24957464</v>
      </c>
      <c r="G14" s="74">
        <v>29889957</v>
      </c>
      <c r="H14" s="74">
        <v>31674025</v>
      </c>
      <c r="I14" s="74">
        <v>32044126</v>
      </c>
      <c r="J14" s="74">
        <v>37062689</v>
      </c>
      <c r="K14" s="74">
        <v>40676567</v>
      </c>
      <c r="L14" s="74">
        <v>42446312</v>
      </c>
      <c r="M14" s="74">
        <v>44528066</v>
      </c>
      <c r="N14" s="74">
        <v>48597895</v>
      </c>
      <c r="O14" s="74">
        <v>51466202</v>
      </c>
      <c r="P14" s="74">
        <v>52714247</v>
      </c>
      <c r="Q14" s="74">
        <v>56755885</v>
      </c>
      <c r="AA14" s="74"/>
    </row>
    <row r="15" spans="1:27" ht="18" customHeight="1" x14ac:dyDescent="0.15">
      <c r="A15" s="73" t="s">
        <v>61</v>
      </c>
      <c r="B15" s="74">
        <v>23982185</v>
      </c>
      <c r="C15" s="74">
        <v>23019974</v>
      </c>
      <c r="D15" s="74">
        <v>25642079</v>
      </c>
      <c r="E15" s="74">
        <v>24861598</v>
      </c>
      <c r="F15" s="74">
        <v>25649481</v>
      </c>
      <c r="G15" s="74">
        <v>29940799</v>
      </c>
      <c r="H15" s="74">
        <v>31204139</v>
      </c>
      <c r="I15" s="74">
        <v>31380594</v>
      </c>
      <c r="J15" s="74">
        <v>37554696</v>
      </c>
      <c r="K15" s="74">
        <v>39493760</v>
      </c>
      <c r="L15" s="74">
        <v>43262179</v>
      </c>
      <c r="M15" s="74">
        <v>45922612</v>
      </c>
      <c r="N15" s="74">
        <v>45073064</v>
      </c>
      <c r="O15" s="74">
        <v>48552863</v>
      </c>
      <c r="P15" s="74">
        <v>52142359</v>
      </c>
      <c r="Q15" s="74">
        <v>55895278</v>
      </c>
      <c r="AA15" s="74"/>
    </row>
    <row r="16" spans="1:27" ht="18" customHeight="1" x14ac:dyDescent="0.15">
      <c r="A16" s="73" t="s">
        <v>62</v>
      </c>
      <c r="B16" s="74">
        <v>24361895</v>
      </c>
      <c r="C16" s="74">
        <v>25379203</v>
      </c>
      <c r="D16" s="74">
        <v>27135842</v>
      </c>
      <c r="E16" s="74">
        <v>26342276</v>
      </c>
      <c r="F16" s="74">
        <v>27382817</v>
      </c>
      <c r="G16" s="74">
        <v>30894448</v>
      </c>
      <c r="H16" s="74">
        <v>32779083</v>
      </c>
      <c r="I16" s="74">
        <v>35062415</v>
      </c>
      <c r="J16" s="74">
        <v>39210098</v>
      </c>
      <c r="K16" s="74">
        <v>42372126</v>
      </c>
      <c r="L16" s="74">
        <v>45031018</v>
      </c>
      <c r="M16" s="74">
        <v>46705564</v>
      </c>
      <c r="N16" s="74">
        <v>51213204</v>
      </c>
      <c r="O16" s="74">
        <v>51582191</v>
      </c>
      <c r="P16" s="74">
        <v>55045028</v>
      </c>
      <c r="Q16" s="74">
        <v>58153402</v>
      </c>
      <c r="AA16" s="74"/>
    </row>
    <row r="17" spans="1:27" ht="18" customHeight="1" x14ac:dyDescent="0.15">
      <c r="A17" s="73" t="s">
        <v>63</v>
      </c>
      <c r="B17" s="74">
        <v>23865744</v>
      </c>
      <c r="C17" s="74">
        <v>24995920</v>
      </c>
      <c r="D17" s="74">
        <v>26536901</v>
      </c>
      <c r="E17" s="74">
        <v>25969538</v>
      </c>
      <c r="F17" s="74">
        <v>27994465</v>
      </c>
      <c r="G17" s="74">
        <v>29077937</v>
      </c>
      <c r="H17" s="74">
        <v>32886179</v>
      </c>
      <c r="I17" s="74">
        <v>34229328</v>
      </c>
      <c r="J17" s="74">
        <v>37689819</v>
      </c>
      <c r="K17" s="74">
        <v>40639574</v>
      </c>
      <c r="L17" s="74">
        <v>44912803</v>
      </c>
      <c r="M17" s="74">
        <v>47529891</v>
      </c>
      <c r="N17" s="74">
        <v>48944429</v>
      </c>
      <c r="O17" s="74">
        <v>49300401</v>
      </c>
      <c r="P17" s="74">
        <v>53545085</v>
      </c>
      <c r="Q17" s="74">
        <v>56301115</v>
      </c>
      <c r="AA17" s="74"/>
    </row>
    <row r="18" spans="1:27" ht="18" customHeight="1" thickBot="1" x14ac:dyDescent="0.2">
      <c r="A18" s="76" t="s">
        <v>64</v>
      </c>
      <c r="B18" s="97">
        <v>23228303</v>
      </c>
      <c r="C18" s="97">
        <v>25288977</v>
      </c>
      <c r="D18" s="97">
        <v>26417203</v>
      </c>
      <c r="E18" s="97">
        <v>25769812</v>
      </c>
      <c r="F18" s="97">
        <v>28196753</v>
      </c>
      <c r="G18" s="97">
        <v>28875589</v>
      </c>
      <c r="H18" s="97">
        <v>32516271</v>
      </c>
      <c r="I18" s="97">
        <v>33196079</v>
      </c>
      <c r="J18" s="97">
        <v>38444518</v>
      </c>
      <c r="K18" s="97">
        <v>41342107</v>
      </c>
      <c r="L18" s="97">
        <v>46333062</v>
      </c>
      <c r="M18" s="97">
        <v>48495912</v>
      </c>
      <c r="N18" s="97">
        <v>49203967</v>
      </c>
      <c r="O18" s="97">
        <v>51223359</v>
      </c>
      <c r="P18" s="97">
        <v>54859408</v>
      </c>
      <c r="Q18" s="97">
        <v>56051821</v>
      </c>
      <c r="AA18" s="74"/>
    </row>
    <row r="19" spans="1:27" ht="9" customHeight="1" x14ac:dyDescent="0.15">
      <c r="A19" s="468"/>
      <c r="B19" s="481"/>
      <c r="C19" s="481"/>
      <c r="D19" s="481"/>
      <c r="E19" s="481"/>
      <c r="F19" s="481"/>
      <c r="G19" s="481"/>
      <c r="H19" s="481"/>
      <c r="I19" s="481"/>
      <c r="J19" s="481"/>
      <c r="K19" s="481"/>
      <c r="L19" s="481"/>
      <c r="M19" s="481"/>
      <c r="N19" s="74"/>
      <c r="O19" s="74"/>
      <c r="P19" s="74"/>
      <c r="Q19" s="870" t="s">
        <v>569</v>
      </c>
      <c r="R19" s="74"/>
      <c r="S19" s="74"/>
      <c r="T19" s="74"/>
      <c r="U19" s="74"/>
      <c r="V19" s="74"/>
      <c r="W19" s="74"/>
      <c r="X19" s="74"/>
      <c r="Y19" s="74"/>
    </row>
    <row r="20" spans="1:27" ht="9" customHeight="1" x14ac:dyDescent="0.15">
      <c r="A20" s="546"/>
      <c r="B20" s="483"/>
      <c r="C20" s="483"/>
      <c r="D20" s="483"/>
      <c r="E20" s="483"/>
      <c r="F20" s="483"/>
      <c r="G20" s="483"/>
      <c r="H20" s="483"/>
      <c r="I20" s="483"/>
      <c r="J20" s="483"/>
      <c r="K20" s="483"/>
      <c r="L20" s="483"/>
      <c r="M20" s="483"/>
    </row>
    <row r="21" spans="1:27" ht="9" customHeight="1" x14ac:dyDescent="0.15">
      <c r="A21" s="470"/>
      <c r="B21" s="483"/>
      <c r="C21" s="483"/>
      <c r="D21" s="483"/>
      <c r="E21" s="483"/>
      <c r="F21" s="483"/>
      <c r="G21" s="483"/>
      <c r="H21" s="483"/>
      <c r="I21" s="483"/>
      <c r="J21" s="483"/>
      <c r="K21" s="483"/>
      <c r="L21" s="483"/>
      <c r="M21" s="483"/>
    </row>
    <row r="22" spans="1:27" ht="84.75" customHeight="1" thickBot="1" x14ac:dyDescent="0.2">
      <c r="A22" s="991" t="s">
        <v>611</v>
      </c>
      <c r="B22" s="483"/>
      <c r="C22" s="483"/>
      <c r="D22" s="483"/>
      <c r="E22" s="483"/>
      <c r="F22" s="483"/>
      <c r="G22" s="483"/>
      <c r="H22" s="483"/>
      <c r="I22" s="483"/>
      <c r="J22" s="483"/>
      <c r="K22" s="483"/>
      <c r="L22" s="483"/>
      <c r="M22" s="483"/>
    </row>
    <row r="23" spans="1:27" ht="18" customHeight="1" x14ac:dyDescent="0.15">
      <c r="A23" s="768" t="s">
        <v>107</v>
      </c>
      <c r="I23" s="1015" t="s">
        <v>636</v>
      </c>
      <c r="J23" s="1015" t="s">
        <v>637</v>
      </c>
      <c r="K23" s="1015" t="s">
        <v>638</v>
      </c>
      <c r="L23" s="1015" t="s">
        <v>639</v>
      </c>
      <c r="M23" s="1015" t="s">
        <v>640</v>
      </c>
      <c r="N23" s="1015" t="s">
        <v>641</v>
      </c>
      <c r="O23" s="1015" t="s">
        <v>642</v>
      </c>
      <c r="P23" s="1015" t="s">
        <v>643</v>
      </c>
    </row>
    <row r="24" spans="1:27" ht="18" customHeight="1" x14ac:dyDescent="0.15">
      <c r="A24" s="648" t="s">
        <v>52</v>
      </c>
      <c r="I24" s="729">
        <v>686163430</v>
      </c>
      <c r="J24" s="729">
        <v>705259679</v>
      </c>
      <c r="K24" s="729">
        <f t="shared" ref="K24:P24" si="0">SUM(K25:K36)</f>
        <v>765785347</v>
      </c>
      <c r="L24" s="729">
        <f t="shared" si="0"/>
        <v>794391606</v>
      </c>
      <c r="M24" s="729">
        <f t="shared" si="0"/>
        <v>728096325</v>
      </c>
      <c r="N24" s="729">
        <f t="shared" si="0"/>
        <v>772876344</v>
      </c>
      <c r="O24" s="729">
        <f t="shared" si="0"/>
        <v>793622985</v>
      </c>
      <c r="P24" s="729">
        <f t="shared" si="0"/>
        <v>781439077</v>
      </c>
    </row>
    <row r="25" spans="1:27" ht="18" customHeight="1" x14ac:dyDescent="0.15">
      <c r="A25" s="73" t="s">
        <v>53</v>
      </c>
      <c r="I25" s="74">
        <v>56567967</v>
      </c>
      <c r="J25" s="74">
        <v>58684759</v>
      </c>
      <c r="K25" s="74">
        <v>62955740</v>
      </c>
      <c r="L25" s="74">
        <v>66290890</v>
      </c>
      <c r="M25" s="74">
        <v>67678202</v>
      </c>
      <c r="N25" s="74">
        <v>61653106</v>
      </c>
      <c r="O25" s="74">
        <v>63308086</v>
      </c>
      <c r="P25" s="74">
        <v>63239861</v>
      </c>
    </row>
    <row r="26" spans="1:27" ht="18" customHeight="1" x14ac:dyDescent="0.15">
      <c r="A26" s="73" t="s">
        <v>54</v>
      </c>
      <c r="I26" s="74">
        <v>52710404</v>
      </c>
      <c r="J26" s="74">
        <v>52354092</v>
      </c>
      <c r="K26" s="74">
        <v>56935243</v>
      </c>
      <c r="L26" s="74">
        <v>60247330</v>
      </c>
      <c r="M26" s="74">
        <v>63094607</v>
      </c>
      <c r="N26" s="74">
        <v>56185223</v>
      </c>
      <c r="O26" s="74">
        <v>57693426</v>
      </c>
      <c r="P26" s="74">
        <v>56892827</v>
      </c>
    </row>
    <row r="27" spans="1:27" ht="18" customHeight="1" x14ac:dyDescent="0.15">
      <c r="A27" s="73" t="s">
        <v>55</v>
      </c>
      <c r="I27" s="74">
        <v>57647552</v>
      </c>
      <c r="J27" s="74">
        <v>57735770</v>
      </c>
      <c r="K27" s="74">
        <v>65221102</v>
      </c>
      <c r="L27" s="74">
        <v>66162350</v>
      </c>
      <c r="M27" s="74">
        <v>65145181</v>
      </c>
      <c r="N27" s="74">
        <v>63645817</v>
      </c>
      <c r="O27" s="74">
        <v>65354288</v>
      </c>
      <c r="P27" s="74">
        <v>65220279</v>
      </c>
    </row>
    <row r="28" spans="1:27" ht="18" customHeight="1" x14ac:dyDescent="0.15">
      <c r="A28" s="73" t="s">
        <v>56</v>
      </c>
      <c r="I28" s="74">
        <v>56370576</v>
      </c>
      <c r="J28" s="74">
        <v>55345708</v>
      </c>
      <c r="K28" s="74">
        <v>62423008</v>
      </c>
      <c r="L28" s="74">
        <v>63136311</v>
      </c>
      <c r="M28" s="74">
        <v>54931461</v>
      </c>
      <c r="N28" s="74">
        <v>62262107</v>
      </c>
      <c r="O28" s="74">
        <v>63933435</v>
      </c>
      <c r="P28" s="74">
        <v>65217473</v>
      </c>
    </row>
    <row r="29" spans="1:27" ht="18" customHeight="1" x14ac:dyDescent="0.15">
      <c r="A29" s="73" t="s">
        <v>57</v>
      </c>
      <c r="I29" s="74">
        <v>59784363</v>
      </c>
      <c r="J29" s="74">
        <v>60216823</v>
      </c>
      <c r="K29" s="74">
        <v>64669288</v>
      </c>
      <c r="L29" s="74">
        <v>67346453</v>
      </c>
      <c r="M29" s="74">
        <v>53243992</v>
      </c>
      <c r="N29" s="74">
        <v>64261014</v>
      </c>
      <c r="O29" s="74">
        <v>65985999</v>
      </c>
      <c r="P29" s="74">
        <v>67350000</v>
      </c>
    </row>
    <row r="30" spans="1:27" ht="18" customHeight="1" x14ac:dyDescent="0.15">
      <c r="A30" s="73" t="s">
        <v>58</v>
      </c>
      <c r="I30" s="74">
        <v>57808583</v>
      </c>
      <c r="J30" s="74">
        <v>59407745</v>
      </c>
      <c r="K30" s="74">
        <v>63118445</v>
      </c>
      <c r="L30" s="74">
        <v>64094616</v>
      </c>
      <c r="M30" s="74">
        <v>54135932</v>
      </c>
      <c r="N30" s="74">
        <v>63452889</v>
      </c>
      <c r="O30" s="74">
        <v>65156181</v>
      </c>
      <c r="P30" s="74">
        <v>67800000</v>
      </c>
    </row>
    <row r="31" spans="1:27" ht="18" customHeight="1" x14ac:dyDescent="0.15">
      <c r="A31" s="73" t="s">
        <v>59</v>
      </c>
      <c r="I31" s="74">
        <v>58906411</v>
      </c>
      <c r="J31" s="74">
        <v>61596538</v>
      </c>
      <c r="K31" s="74">
        <v>64976907</v>
      </c>
      <c r="L31" s="74">
        <v>68356454</v>
      </c>
      <c r="M31" s="74">
        <v>57605285</v>
      </c>
      <c r="N31" s="74">
        <v>65191829</v>
      </c>
      <c r="O31" s="74">
        <v>66941800</v>
      </c>
      <c r="P31" s="74">
        <v>65347242</v>
      </c>
    </row>
    <row r="32" spans="1:27" ht="18" customHeight="1" x14ac:dyDescent="0.15">
      <c r="A32" s="73" t="s">
        <v>60</v>
      </c>
      <c r="I32" s="74">
        <v>57445319</v>
      </c>
      <c r="J32" s="74">
        <v>61219057</v>
      </c>
      <c r="K32" s="74">
        <v>66122637</v>
      </c>
      <c r="L32" s="74">
        <v>68250344</v>
      </c>
      <c r="M32" s="74">
        <v>59671741</v>
      </c>
      <c r="N32" s="74">
        <v>66191579</v>
      </c>
      <c r="O32" s="74">
        <v>67968387</v>
      </c>
      <c r="P32" s="74">
        <v>67334486</v>
      </c>
    </row>
    <row r="33" spans="1:16" ht="18" customHeight="1" x14ac:dyDescent="0.15">
      <c r="A33" s="73" t="s">
        <v>61</v>
      </c>
      <c r="I33" s="74">
        <v>55729271</v>
      </c>
      <c r="J33" s="74">
        <v>58678861</v>
      </c>
      <c r="K33" s="74">
        <v>63466627</v>
      </c>
      <c r="L33" s="74">
        <v>67158159</v>
      </c>
      <c r="M33" s="74">
        <v>61403450</v>
      </c>
      <c r="N33" s="74">
        <v>64780787</v>
      </c>
      <c r="O33" s="74">
        <v>66519725</v>
      </c>
      <c r="P33" s="74">
        <v>65163803</v>
      </c>
    </row>
    <row r="34" spans="1:16" ht="18" customHeight="1" x14ac:dyDescent="0.15">
      <c r="A34" s="73" t="s">
        <v>62</v>
      </c>
      <c r="I34" s="74">
        <v>58093307</v>
      </c>
      <c r="J34" s="74">
        <v>60809257</v>
      </c>
      <c r="K34" s="74">
        <v>65899672</v>
      </c>
      <c r="L34" s="74">
        <v>70394038</v>
      </c>
      <c r="M34" s="74">
        <v>64284272</v>
      </c>
      <c r="N34" s="74">
        <v>67571911</v>
      </c>
      <c r="O34" s="74">
        <v>69385772</v>
      </c>
      <c r="P34" s="74">
        <v>66209621</v>
      </c>
    </row>
    <row r="35" spans="1:16" ht="18" customHeight="1" x14ac:dyDescent="0.15">
      <c r="A35" s="73" t="s">
        <v>63</v>
      </c>
      <c r="I35" s="74">
        <v>56455917</v>
      </c>
      <c r="J35" s="74">
        <v>58717703</v>
      </c>
      <c r="K35" s="74">
        <v>63978857</v>
      </c>
      <c r="L35" s="74">
        <v>66323231</v>
      </c>
      <c r="M35" s="74">
        <v>62040785</v>
      </c>
      <c r="N35" s="74">
        <v>67995450</v>
      </c>
      <c r="O35" s="74">
        <v>69820680</v>
      </c>
      <c r="P35" s="74">
        <v>66742554</v>
      </c>
    </row>
    <row r="36" spans="1:16" ht="18" customHeight="1" thickBot="1" x14ac:dyDescent="0.2">
      <c r="A36" s="76" t="s">
        <v>64</v>
      </c>
      <c r="I36" s="97">
        <v>58643760</v>
      </c>
      <c r="J36" s="97">
        <v>60493366</v>
      </c>
      <c r="K36" s="97">
        <v>66017821</v>
      </c>
      <c r="L36" s="97">
        <v>66631430</v>
      </c>
      <c r="M36" s="97">
        <v>64861417</v>
      </c>
      <c r="N36" s="97">
        <v>69684632</v>
      </c>
      <c r="O36" s="97">
        <v>71555206</v>
      </c>
      <c r="P36" s="97">
        <v>64920931</v>
      </c>
    </row>
    <row r="37" spans="1:16" ht="9" customHeight="1" x14ac:dyDescent="0.15">
      <c r="A37" s="468" t="s">
        <v>350</v>
      </c>
    </row>
    <row r="38" spans="1:16" ht="9" customHeight="1" x14ac:dyDescent="0.15">
      <c r="A38" s="546" t="s">
        <v>339</v>
      </c>
    </row>
    <row r="39" spans="1:16" ht="9" customHeight="1" x14ac:dyDescent="0.15">
      <c r="A39" s="470" t="s">
        <v>320</v>
      </c>
    </row>
    <row r="40" spans="1:16" ht="9" customHeight="1" x14ac:dyDescent="0.15"/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I23:O23 I5:Q5" numberStoredAsText="1"/>
  </ignoredError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Hoja122">
    <tabColor theme="9" tint="0.59999389629810485"/>
  </sheetPr>
  <dimension ref="A1:AA45"/>
  <sheetViews>
    <sheetView showGridLines="0" topLeftCell="A13" zoomScaleNormal="100" workbookViewId="0">
      <selection activeCell="L27" sqref="L27"/>
    </sheetView>
  </sheetViews>
  <sheetFormatPr baseColWidth="10" defaultColWidth="7" defaultRowHeight="13.35" customHeight="1" x14ac:dyDescent="0.15"/>
  <cols>
    <col min="1" max="1" width="9.25" style="70" customWidth="1"/>
    <col min="2" max="9" width="8" style="70" hidden="1" customWidth="1"/>
    <col min="10" max="11" width="0" style="70" hidden="1" customWidth="1"/>
    <col min="12" max="25" width="9" style="70" customWidth="1"/>
    <col min="26" max="26" width="7" style="70"/>
    <col min="27" max="27" width="7.625" style="70" bestFit="1" customWidth="1"/>
    <col min="28" max="16384" width="7" style="70"/>
  </cols>
  <sheetData>
    <row r="1" spans="1:25" ht="13.35" customHeight="1" x14ac:dyDescent="0.15">
      <c r="A1" s="1068"/>
      <c r="B1" s="1068"/>
      <c r="C1" s="1068"/>
      <c r="D1" s="1068"/>
      <c r="E1" s="1068"/>
    </row>
    <row r="2" spans="1:25" ht="13.35" customHeight="1" x14ac:dyDescent="0.25">
      <c r="A2" s="184" t="s">
        <v>513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</row>
    <row r="3" spans="1:25" ht="13.35" customHeight="1" x14ac:dyDescent="0.15">
      <c r="A3" s="185" t="s">
        <v>283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</row>
    <row r="4" spans="1:25" ht="6" customHeight="1" thickBot="1" x14ac:dyDescent="0.2"/>
    <row r="5" spans="1:25" ht="18" customHeight="1" x14ac:dyDescent="0.15">
      <c r="A5" s="768" t="s">
        <v>107</v>
      </c>
      <c r="B5" s="767">
        <v>2000</v>
      </c>
      <c r="C5" s="767">
        <v>2001</v>
      </c>
      <c r="D5" s="767">
        <v>2002</v>
      </c>
      <c r="E5" s="767">
        <v>2003</v>
      </c>
      <c r="F5" s="767">
        <v>2004</v>
      </c>
      <c r="G5" s="767">
        <v>2005</v>
      </c>
      <c r="H5" s="767">
        <v>2006</v>
      </c>
      <c r="I5" s="767">
        <v>2007</v>
      </c>
      <c r="J5" s="767">
        <v>2008</v>
      </c>
      <c r="K5" s="767">
        <v>2009</v>
      </c>
      <c r="L5" s="767">
        <v>2010</v>
      </c>
      <c r="M5" s="767">
        <v>2011</v>
      </c>
      <c r="N5" s="767">
        <v>2012</v>
      </c>
      <c r="O5" s="767">
        <v>2013</v>
      </c>
      <c r="P5" s="767">
        <v>2014</v>
      </c>
      <c r="Q5" s="767">
        <v>2015</v>
      </c>
      <c r="R5" s="767">
        <v>2016</v>
      </c>
      <c r="S5" s="767">
        <v>2017</v>
      </c>
      <c r="T5" s="767">
        <v>2018</v>
      </c>
      <c r="U5" s="767">
        <v>2019</v>
      </c>
      <c r="V5" s="767">
        <v>2020</v>
      </c>
      <c r="W5" s="767">
        <v>2021</v>
      </c>
      <c r="X5" s="767">
        <v>2022</v>
      </c>
      <c r="Y5" s="767" t="s">
        <v>424</v>
      </c>
    </row>
    <row r="6" spans="1:25" ht="18" customHeight="1" x14ac:dyDescent="0.15">
      <c r="A6" s="648" t="s">
        <v>52</v>
      </c>
      <c r="B6" s="729">
        <v>0</v>
      </c>
      <c r="C6" s="729">
        <v>0</v>
      </c>
      <c r="D6" s="729">
        <v>520000</v>
      </c>
      <c r="E6" s="729">
        <v>60000</v>
      </c>
      <c r="F6" s="729">
        <v>0</v>
      </c>
      <c r="G6" s="729">
        <v>0</v>
      </c>
      <c r="H6" s="729">
        <v>0</v>
      </c>
      <c r="I6" s="729">
        <v>0</v>
      </c>
      <c r="J6" s="729">
        <v>0</v>
      </c>
      <c r="K6" s="729">
        <v>0</v>
      </c>
      <c r="L6" s="650">
        <f>SUM(L7:L18)</f>
        <v>116810</v>
      </c>
      <c r="M6" s="650">
        <f t="shared" ref="M6:Y6" si="0">SUM(M7:M18)</f>
        <v>26960</v>
      </c>
      <c r="N6" s="650">
        <f t="shared" si="0"/>
        <v>25664</v>
      </c>
      <c r="O6" s="650">
        <f t="shared" si="0"/>
        <v>0</v>
      </c>
      <c r="P6" s="650">
        <f t="shared" si="0"/>
        <v>0</v>
      </c>
      <c r="Q6" s="650">
        <f t="shared" si="0"/>
        <v>0</v>
      </c>
      <c r="R6" s="650">
        <f t="shared" si="0"/>
        <v>0</v>
      </c>
      <c r="S6" s="650">
        <f t="shared" si="0"/>
        <v>0</v>
      </c>
      <c r="T6" s="650">
        <f t="shared" si="0"/>
        <v>0</v>
      </c>
      <c r="U6" s="650">
        <f t="shared" si="0"/>
        <v>0</v>
      </c>
      <c r="V6" s="650">
        <f t="shared" si="0"/>
        <v>0</v>
      </c>
      <c r="W6" s="650">
        <f t="shared" si="0"/>
        <v>0</v>
      </c>
      <c r="X6" s="650">
        <f t="shared" si="0"/>
        <v>0</v>
      </c>
      <c r="Y6" s="650">
        <f t="shared" si="0"/>
        <v>0</v>
      </c>
    </row>
    <row r="7" spans="1:25" ht="18" customHeight="1" x14ac:dyDescent="0.15">
      <c r="A7" s="73" t="s">
        <v>53</v>
      </c>
      <c r="B7" s="74">
        <v>0</v>
      </c>
      <c r="C7" s="74">
        <v>0</v>
      </c>
      <c r="D7" s="74">
        <v>40000</v>
      </c>
      <c r="E7" s="74">
        <v>50000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401">
        <v>0</v>
      </c>
      <c r="M7" s="401">
        <v>0</v>
      </c>
      <c r="N7" s="401">
        <v>0</v>
      </c>
      <c r="O7" s="401">
        <v>0</v>
      </c>
      <c r="P7" s="401">
        <v>0</v>
      </c>
      <c r="Q7" s="401">
        <v>0</v>
      </c>
      <c r="R7" s="401">
        <v>0</v>
      </c>
      <c r="S7" s="401">
        <v>0</v>
      </c>
      <c r="T7" s="401">
        <v>0</v>
      </c>
      <c r="U7" s="401">
        <v>0</v>
      </c>
      <c r="V7" s="401">
        <v>0</v>
      </c>
      <c r="W7" s="401">
        <v>0</v>
      </c>
      <c r="X7" s="401">
        <v>0</v>
      </c>
      <c r="Y7" s="401">
        <v>0</v>
      </c>
    </row>
    <row r="8" spans="1:25" ht="18" customHeight="1" x14ac:dyDescent="0.15">
      <c r="A8" s="73" t="s">
        <v>54</v>
      </c>
      <c r="B8" s="74">
        <v>0</v>
      </c>
      <c r="C8" s="74">
        <v>0</v>
      </c>
      <c r="D8" s="74">
        <v>40000</v>
      </c>
      <c r="E8" s="74">
        <v>10000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401">
        <v>0</v>
      </c>
      <c r="M8" s="401">
        <v>0</v>
      </c>
      <c r="N8" s="401">
        <v>0</v>
      </c>
      <c r="O8" s="401">
        <v>0</v>
      </c>
      <c r="P8" s="401">
        <v>0</v>
      </c>
      <c r="Q8" s="401">
        <v>0</v>
      </c>
      <c r="R8" s="401">
        <v>0</v>
      </c>
      <c r="S8" s="401">
        <v>0</v>
      </c>
      <c r="T8" s="401">
        <v>0</v>
      </c>
      <c r="U8" s="401">
        <v>0</v>
      </c>
      <c r="V8" s="401">
        <v>0</v>
      </c>
      <c r="W8" s="401">
        <v>0</v>
      </c>
      <c r="X8" s="401">
        <v>0</v>
      </c>
      <c r="Y8" s="401">
        <v>0</v>
      </c>
    </row>
    <row r="9" spans="1:25" ht="18" customHeight="1" x14ac:dyDescent="0.15">
      <c r="A9" s="73" t="s">
        <v>55</v>
      </c>
      <c r="B9" s="74">
        <v>0</v>
      </c>
      <c r="C9" s="74">
        <v>0</v>
      </c>
      <c r="D9" s="74">
        <v>20000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401">
        <v>0</v>
      </c>
      <c r="M9" s="401">
        <v>0</v>
      </c>
      <c r="N9" s="401">
        <v>0</v>
      </c>
      <c r="O9" s="401">
        <v>0</v>
      </c>
      <c r="P9" s="401">
        <v>0</v>
      </c>
      <c r="Q9" s="401">
        <v>0</v>
      </c>
      <c r="R9" s="401">
        <v>0</v>
      </c>
      <c r="S9" s="401">
        <v>0</v>
      </c>
      <c r="T9" s="401">
        <v>0</v>
      </c>
      <c r="U9" s="401">
        <v>0</v>
      </c>
      <c r="V9" s="401">
        <v>0</v>
      </c>
      <c r="W9" s="401">
        <v>0</v>
      </c>
      <c r="X9" s="401">
        <v>0</v>
      </c>
      <c r="Y9" s="401">
        <v>0</v>
      </c>
    </row>
    <row r="10" spans="1:25" ht="18" customHeight="1" x14ac:dyDescent="0.15">
      <c r="A10" s="73" t="s">
        <v>56</v>
      </c>
      <c r="B10" s="74">
        <v>0</v>
      </c>
      <c r="C10" s="74">
        <v>0</v>
      </c>
      <c r="D10" s="74">
        <v>20000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401">
        <v>0</v>
      </c>
      <c r="M10" s="401">
        <v>26960</v>
      </c>
      <c r="N10" s="401">
        <v>0</v>
      </c>
      <c r="O10" s="401">
        <v>0</v>
      </c>
      <c r="P10" s="401">
        <v>0</v>
      </c>
      <c r="Q10" s="401">
        <v>0</v>
      </c>
      <c r="R10" s="401">
        <v>0</v>
      </c>
      <c r="S10" s="401">
        <v>0</v>
      </c>
      <c r="T10" s="401">
        <v>0</v>
      </c>
      <c r="U10" s="401">
        <v>0</v>
      </c>
      <c r="V10" s="401">
        <v>0</v>
      </c>
      <c r="W10" s="401">
        <v>0</v>
      </c>
      <c r="X10" s="401">
        <v>0</v>
      </c>
      <c r="Y10" s="401">
        <v>0</v>
      </c>
    </row>
    <row r="11" spans="1:25" ht="18" customHeight="1" x14ac:dyDescent="0.15">
      <c r="A11" s="73" t="s">
        <v>57</v>
      </c>
      <c r="B11" s="74">
        <v>0</v>
      </c>
      <c r="C11" s="74">
        <v>0</v>
      </c>
      <c r="D11" s="74">
        <v>40000</v>
      </c>
      <c r="E11" s="74">
        <v>0</v>
      </c>
      <c r="F11" s="74">
        <v>0</v>
      </c>
      <c r="G11" s="74">
        <v>0</v>
      </c>
      <c r="H11" s="74">
        <v>0</v>
      </c>
      <c r="I11" s="74">
        <v>0</v>
      </c>
      <c r="J11" s="74">
        <v>0</v>
      </c>
      <c r="K11" s="74">
        <v>0</v>
      </c>
      <c r="L11" s="401">
        <v>0</v>
      </c>
      <c r="M11" s="401">
        <v>0</v>
      </c>
      <c r="N11" s="401">
        <v>0</v>
      </c>
      <c r="O11" s="401">
        <v>0</v>
      </c>
      <c r="P11" s="401">
        <v>0</v>
      </c>
      <c r="Q11" s="401">
        <v>0</v>
      </c>
      <c r="R11" s="401">
        <v>0</v>
      </c>
      <c r="S11" s="401">
        <v>0</v>
      </c>
      <c r="T11" s="401">
        <v>0</v>
      </c>
      <c r="U11" s="401">
        <v>0</v>
      </c>
      <c r="V11" s="401">
        <v>0</v>
      </c>
      <c r="W11" s="401">
        <v>0</v>
      </c>
      <c r="X11" s="401">
        <v>0</v>
      </c>
      <c r="Y11" s="401">
        <v>0</v>
      </c>
    </row>
    <row r="12" spans="1:25" ht="18" customHeight="1" x14ac:dyDescent="0.15">
      <c r="A12" s="73" t="s">
        <v>58</v>
      </c>
      <c r="B12" s="74">
        <v>0</v>
      </c>
      <c r="C12" s="74">
        <v>0</v>
      </c>
      <c r="D12" s="74">
        <v>40000</v>
      </c>
      <c r="E12" s="74">
        <v>0</v>
      </c>
      <c r="F12" s="74">
        <v>0</v>
      </c>
      <c r="G12" s="74">
        <v>0</v>
      </c>
      <c r="H12" s="74">
        <v>0</v>
      </c>
      <c r="I12" s="74">
        <v>0</v>
      </c>
      <c r="J12" s="74">
        <v>0</v>
      </c>
      <c r="K12" s="74">
        <v>0</v>
      </c>
      <c r="L12" s="401">
        <v>33696</v>
      </c>
      <c r="M12" s="401">
        <v>0</v>
      </c>
      <c r="N12" s="401">
        <v>0</v>
      </c>
      <c r="O12" s="401">
        <v>0</v>
      </c>
      <c r="P12" s="401">
        <v>0</v>
      </c>
      <c r="Q12" s="401">
        <v>0</v>
      </c>
      <c r="R12" s="401">
        <v>0</v>
      </c>
      <c r="S12" s="401">
        <v>0</v>
      </c>
      <c r="T12" s="401">
        <v>0</v>
      </c>
      <c r="U12" s="401">
        <v>0</v>
      </c>
      <c r="V12" s="401">
        <v>0</v>
      </c>
      <c r="W12" s="401">
        <v>0</v>
      </c>
      <c r="X12" s="401">
        <v>0</v>
      </c>
      <c r="Y12" s="401">
        <v>0</v>
      </c>
    </row>
    <row r="13" spans="1:25" ht="18" customHeight="1" x14ac:dyDescent="0.15">
      <c r="A13" s="73" t="s">
        <v>59</v>
      </c>
      <c r="B13" s="74">
        <v>0</v>
      </c>
      <c r="C13" s="74">
        <v>0</v>
      </c>
      <c r="D13" s="74">
        <v>70000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401">
        <v>34224</v>
      </c>
      <c r="M13" s="401">
        <v>0</v>
      </c>
      <c r="N13" s="401">
        <v>0</v>
      </c>
      <c r="O13" s="401">
        <v>0</v>
      </c>
      <c r="P13" s="401">
        <v>0</v>
      </c>
      <c r="Q13" s="401">
        <v>0</v>
      </c>
      <c r="R13" s="401">
        <v>0</v>
      </c>
      <c r="S13" s="401">
        <v>0</v>
      </c>
      <c r="T13" s="401">
        <v>0</v>
      </c>
      <c r="U13" s="401">
        <v>0</v>
      </c>
      <c r="V13" s="401">
        <v>0</v>
      </c>
      <c r="W13" s="401">
        <v>0</v>
      </c>
      <c r="X13" s="401">
        <v>0</v>
      </c>
      <c r="Y13" s="401">
        <v>0</v>
      </c>
    </row>
    <row r="14" spans="1:25" ht="18" customHeight="1" x14ac:dyDescent="0.15">
      <c r="A14" s="73" t="s">
        <v>60</v>
      </c>
      <c r="B14" s="74">
        <v>0</v>
      </c>
      <c r="C14" s="74">
        <v>0</v>
      </c>
      <c r="D14" s="74">
        <v>40000</v>
      </c>
      <c r="E14" s="74">
        <v>0</v>
      </c>
      <c r="F14" s="74">
        <v>0</v>
      </c>
      <c r="G14" s="74">
        <v>0</v>
      </c>
      <c r="H14" s="74">
        <v>0</v>
      </c>
      <c r="I14" s="74">
        <v>0</v>
      </c>
      <c r="J14" s="74">
        <v>0</v>
      </c>
      <c r="K14" s="74">
        <v>0</v>
      </c>
      <c r="L14" s="401">
        <v>0</v>
      </c>
      <c r="M14" s="401">
        <v>0</v>
      </c>
      <c r="N14" s="401">
        <v>0</v>
      </c>
      <c r="O14" s="401">
        <v>0</v>
      </c>
      <c r="P14" s="401">
        <v>0</v>
      </c>
      <c r="Q14" s="401">
        <v>0</v>
      </c>
      <c r="R14" s="401">
        <v>0</v>
      </c>
      <c r="S14" s="401">
        <v>0</v>
      </c>
      <c r="T14" s="401">
        <v>0</v>
      </c>
      <c r="U14" s="401">
        <v>0</v>
      </c>
      <c r="V14" s="401">
        <v>0</v>
      </c>
      <c r="W14" s="401">
        <v>0</v>
      </c>
      <c r="X14" s="401">
        <v>0</v>
      </c>
      <c r="Y14" s="401">
        <v>0</v>
      </c>
    </row>
    <row r="15" spans="1:25" ht="18" customHeight="1" x14ac:dyDescent="0.15">
      <c r="A15" s="73" t="s">
        <v>61</v>
      </c>
      <c r="B15" s="74">
        <v>0</v>
      </c>
      <c r="C15" s="74">
        <v>0</v>
      </c>
      <c r="D15" s="74">
        <v>70000</v>
      </c>
      <c r="E15" s="74">
        <v>0</v>
      </c>
      <c r="F15" s="74">
        <v>0</v>
      </c>
      <c r="G15" s="74">
        <v>0</v>
      </c>
      <c r="H15" s="74">
        <v>0</v>
      </c>
      <c r="I15" s="74">
        <v>0</v>
      </c>
      <c r="J15" s="74">
        <v>0</v>
      </c>
      <c r="K15" s="74">
        <v>0</v>
      </c>
      <c r="L15" s="401">
        <v>0</v>
      </c>
      <c r="M15" s="401">
        <v>0</v>
      </c>
      <c r="N15" s="401">
        <v>25664</v>
      </c>
      <c r="O15" s="401">
        <v>0</v>
      </c>
      <c r="P15" s="401">
        <v>0</v>
      </c>
      <c r="Q15" s="401">
        <v>0</v>
      </c>
      <c r="R15" s="401">
        <v>0</v>
      </c>
      <c r="S15" s="401">
        <v>0</v>
      </c>
      <c r="T15" s="401">
        <v>0</v>
      </c>
      <c r="U15" s="401">
        <v>0</v>
      </c>
      <c r="V15" s="401">
        <v>0</v>
      </c>
      <c r="W15" s="401">
        <v>0</v>
      </c>
      <c r="X15" s="401">
        <v>0</v>
      </c>
      <c r="Y15" s="401">
        <v>0</v>
      </c>
    </row>
    <row r="16" spans="1:25" ht="18" customHeight="1" x14ac:dyDescent="0.15">
      <c r="A16" s="73" t="s">
        <v>62</v>
      </c>
      <c r="B16" s="74">
        <v>0</v>
      </c>
      <c r="C16" s="74">
        <v>0</v>
      </c>
      <c r="D16" s="74">
        <v>60000</v>
      </c>
      <c r="E16" s="74">
        <v>0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0</v>
      </c>
      <c r="L16" s="401">
        <v>24040</v>
      </c>
      <c r="M16" s="401">
        <v>0</v>
      </c>
      <c r="N16" s="401">
        <v>0</v>
      </c>
      <c r="O16" s="401">
        <v>0</v>
      </c>
      <c r="P16" s="401">
        <v>0</v>
      </c>
      <c r="Q16" s="401">
        <v>0</v>
      </c>
      <c r="R16" s="401">
        <v>0</v>
      </c>
      <c r="S16" s="401">
        <v>0</v>
      </c>
      <c r="T16" s="401">
        <v>0</v>
      </c>
      <c r="U16" s="401">
        <v>0</v>
      </c>
      <c r="V16" s="401">
        <v>0</v>
      </c>
      <c r="W16" s="401">
        <v>0</v>
      </c>
      <c r="X16" s="401">
        <v>0</v>
      </c>
      <c r="Y16" s="401">
        <v>0</v>
      </c>
    </row>
    <row r="17" spans="1:27" ht="18" customHeight="1" x14ac:dyDescent="0.15">
      <c r="A17" s="73" t="s">
        <v>63</v>
      </c>
      <c r="B17" s="74">
        <v>0</v>
      </c>
      <c r="C17" s="74">
        <v>0</v>
      </c>
      <c r="D17" s="74">
        <v>40000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401">
        <v>0</v>
      </c>
      <c r="M17" s="401">
        <v>0</v>
      </c>
      <c r="N17" s="401">
        <v>0</v>
      </c>
      <c r="O17" s="401">
        <v>0</v>
      </c>
      <c r="P17" s="401">
        <v>0</v>
      </c>
      <c r="Q17" s="401">
        <v>0</v>
      </c>
      <c r="R17" s="401">
        <v>0</v>
      </c>
      <c r="S17" s="401">
        <v>0</v>
      </c>
      <c r="T17" s="401">
        <v>0</v>
      </c>
      <c r="U17" s="401">
        <v>0</v>
      </c>
      <c r="V17" s="401">
        <v>0</v>
      </c>
      <c r="W17" s="401">
        <v>0</v>
      </c>
      <c r="X17" s="401">
        <v>0</v>
      </c>
      <c r="Y17" s="401">
        <v>0</v>
      </c>
    </row>
    <row r="18" spans="1:27" ht="18" customHeight="1" thickBot="1" x14ac:dyDescent="0.2">
      <c r="A18" s="76" t="s">
        <v>64</v>
      </c>
      <c r="B18" s="97">
        <v>0</v>
      </c>
      <c r="C18" s="97">
        <v>0</v>
      </c>
      <c r="D18" s="97">
        <v>40000</v>
      </c>
      <c r="E18" s="97">
        <v>0</v>
      </c>
      <c r="F18" s="97">
        <v>0</v>
      </c>
      <c r="G18" s="97">
        <v>0</v>
      </c>
      <c r="H18" s="97">
        <v>0</v>
      </c>
      <c r="I18" s="97">
        <v>0</v>
      </c>
      <c r="J18" s="97">
        <v>0</v>
      </c>
      <c r="K18" s="97">
        <v>0</v>
      </c>
      <c r="L18" s="402">
        <v>24850</v>
      </c>
      <c r="M18" s="402">
        <v>0</v>
      </c>
      <c r="N18" s="402">
        <v>0</v>
      </c>
      <c r="O18" s="402">
        <v>0</v>
      </c>
      <c r="P18" s="402">
        <v>0</v>
      </c>
      <c r="Q18" s="402">
        <v>0</v>
      </c>
      <c r="R18" s="402">
        <v>0</v>
      </c>
      <c r="S18" s="402">
        <v>0</v>
      </c>
      <c r="T18" s="402">
        <v>0</v>
      </c>
      <c r="U18" s="402">
        <v>0</v>
      </c>
      <c r="V18" s="402">
        <v>0</v>
      </c>
      <c r="W18" s="402">
        <v>0</v>
      </c>
      <c r="X18" s="402">
        <v>0</v>
      </c>
      <c r="Y18" s="402">
        <v>0</v>
      </c>
    </row>
    <row r="19" spans="1:27" ht="9" customHeight="1" x14ac:dyDescent="0.15">
      <c r="A19" s="468" t="s">
        <v>350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</row>
    <row r="20" spans="1:27" ht="9" customHeight="1" x14ac:dyDescent="0.15">
      <c r="A20" s="546" t="s">
        <v>339</v>
      </c>
      <c r="B20" s="483"/>
      <c r="C20" s="483"/>
      <c r="D20" s="483"/>
      <c r="E20" s="483"/>
      <c r="F20" s="483"/>
      <c r="G20" s="483"/>
      <c r="H20" s="483"/>
      <c r="I20" s="483"/>
      <c r="J20" s="483"/>
      <c r="K20" s="483"/>
      <c r="L20" s="483"/>
      <c r="M20" s="483"/>
      <c r="N20" s="483"/>
      <c r="O20" s="483"/>
      <c r="P20" s="483"/>
      <c r="Q20" s="483"/>
    </row>
    <row r="21" spans="1:27" ht="9" customHeight="1" x14ac:dyDescent="0.15">
      <c r="A21" s="470" t="s">
        <v>320</v>
      </c>
      <c r="B21" s="483"/>
      <c r="C21" s="483"/>
      <c r="D21" s="483"/>
      <c r="E21" s="483"/>
      <c r="F21" s="483"/>
      <c r="G21" s="483"/>
      <c r="H21" s="483"/>
      <c r="I21" s="483"/>
      <c r="J21" s="483"/>
      <c r="K21" s="483"/>
      <c r="L21" s="483"/>
      <c r="M21" s="483"/>
      <c r="N21" s="483"/>
      <c r="O21" s="483"/>
      <c r="P21" s="483"/>
      <c r="Q21" s="483"/>
    </row>
    <row r="22" spans="1:27" ht="141" customHeight="1" x14ac:dyDescent="0.15"/>
    <row r="23" spans="1:27" ht="13.35" customHeight="1" x14ac:dyDescent="0.25">
      <c r="A23" s="184" t="s">
        <v>512</v>
      </c>
    </row>
    <row r="24" spans="1:27" ht="13.35" customHeight="1" x14ac:dyDescent="0.15">
      <c r="A24" s="185" t="s">
        <v>283</v>
      </c>
    </row>
    <row r="25" spans="1:27" ht="6" customHeight="1" thickBot="1" x14ac:dyDescent="0.2"/>
    <row r="26" spans="1:27" ht="18" customHeight="1" x14ac:dyDescent="0.15">
      <c r="A26" s="768" t="s">
        <v>107</v>
      </c>
      <c r="B26" s="767">
        <v>2000</v>
      </c>
      <c r="C26" s="767">
        <v>2001</v>
      </c>
      <c r="D26" s="767">
        <v>2002</v>
      </c>
      <c r="E26" s="767">
        <v>2003</v>
      </c>
      <c r="F26" s="767">
        <v>2004</v>
      </c>
      <c r="G26" s="767">
        <v>2005</v>
      </c>
      <c r="H26" s="767">
        <v>2006</v>
      </c>
      <c r="I26" s="767">
        <v>2007</v>
      </c>
      <c r="J26" s="767">
        <v>2008</v>
      </c>
      <c r="K26" s="767">
        <v>2009</v>
      </c>
      <c r="L26" s="767">
        <v>2010</v>
      </c>
      <c r="M26" s="767">
        <v>2011</v>
      </c>
      <c r="N26" s="767">
        <v>2012</v>
      </c>
      <c r="O26" s="767">
        <v>2013</v>
      </c>
      <c r="P26" s="767">
        <v>2014</v>
      </c>
      <c r="Q26" s="767">
        <v>2015</v>
      </c>
      <c r="R26" s="767">
        <v>2016</v>
      </c>
      <c r="S26" s="767">
        <v>2017</v>
      </c>
      <c r="T26" s="767">
        <v>2018</v>
      </c>
      <c r="U26" s="767">
        <v>2019</v>
      </c>
      <c r="V26" s="767">
        <v>2020</v>
      </c>
      <c r="W26" s="767">
        <v>2021</v>
      </c>
      <c r="X26" s="767">
        <v>2022</v>
      </c>
      <c r="Y26" s="767" t="s">
        <v>424</v>
      </c>
    </row>
    <row r="27" spans="1:27" ht="18" customHeight="1" x14ac:dyDescent="0.15">
      <c r="A27" s="648" t="s">
        <v>52</v>
      </c>
      <c r="B27" s="729">
        <v>277687210</v>
      </c>
      <c r="C27" s="729">
        <v>284651870</v>
      </c>
      <c r="D27" s="729">
        <v>306348188</v>
      </c>
      <c r="E27" s="729">
        <v>303803772</v>
      </c>
      <c r="F27" s="729">
        <v>305352114</v>
      </c>
      <c r="G27" s="729">
        <v>339301736</v>
      </c>
      <c r="H27" s="729">
        <v>370338561</v>
      </c>
      <c r="I27" s="729">
        <v>389346964</v>
      </c>
      <c r="J27" s="729">
        <v>438350083</v>
      </c>
      <c r="K27" s="729">
        <v>477514917</v>
      </c>
      <c r="L27" s="729">
        <f t="shared" ref="L27:X27" si="1">SUM(L28:L39)</f>
        <v>509638716</v>
      </c>
      <c r="M27" s="729">
        <f t="shared" si="1"/>
        <v>535763259</v>
      </c>
      <c r="N27" s="729">
        <f t="shared" si="1"/>
        <v>573449493</v>
      </c>
      <c r="O27" s="729">
        <f t="shared" si="1"/>
        <v>592066776</v>
      </c>
      <c r="P27" s="729">
        <f t="shared" si="1"/>
        <v>623405970</v>
      </c>
      <c r="Q27" s="729">
        <f t="shared" si="1"/>
        <v>671495588</v>
      </c>
      <c r="R27" s="729">
        <f t="shared" si="1"/>
        <v>686163430</v>
      </c>
      <c r="S27" s="729">
        <f t="shared" si="1"/>
        <v>705259679</v>
      </c>
      <c r="T27" s="729">
        <f t="shared" si="1"/>
        <v>765785347</v>
      </c>
      <c r="U27" s="729">
        <f t="shared" si="1"/>
        <v>794391606</v>
      </c>
      <c r="V27" s="729">
        <f t="shared" si="1"/>
        <v>728096325</v>
      </c>
      <c r="W27" s="729">
        <f t="shared" si="1"/>
        <v>772876344</v>
      </c>
      <c r="X27" s="729">
        <f t="shared" si="1"/>
        <v>793502705</v>
      </c>
      <c r="Y27" s="729">
        <f t="shared" ref="Y27" si="2">SUM(Y28:Y39)</f>
        <v>781439077</v>
      </c>
    </row>
    <row r="28" spans="1:27" ht="18" customHeight="1" x14ac:dyDescent="0.15">
      <c r="A28" s="73" t="s">
        <v>53</v>
      </c>
      <c r="B28" s="74">
        <v>22373219</v>
      </c>
      <c r="C28" s="74">
        <v>22998768</v>
      </c>
      <c r="D28" s="74">
        <v>25424317</v>
      </c>
      <c r="E28" s="74">
        <v>25482395</v>
      </c>
      <c r="F28" s="74">
        <v>25552848</v>
      </c>
      <c r="G28" s="74">
        <v>26300593</v>
      </c>
      <c r="H28" s="74">
        <v>29300770</v>
      </c>
      <c r="I28" s="74">
        <v>32785942</v>
      </c>
      <c r="J28" s="74">
        <v>35174420</v>
      </c>
      <c r="K28" s="74">
        <v>39962482</v>
      </c>
      <c r="L28" s="74">
        <v>41341643</v>
      </c>
      <c r="M28" s="74">
        <v>44044851</v>
      </c>
      <c r="N28" s="74">
        <v>47094549</v>
      </c>
      <c r="O28" s="74">
        <v>50408717</v>
      </c>
      <c r="P28" s="74">
        <v>52225500</v>
      </c>
      <c r="Q28" s="74">
        <v>56553237</v>
      </c>
      <c r="R28" s="74">
        <v>56567967</v>
      </c>
      <c r="S28" s="74">
        <v>58684759</v>
      </c>
      <c r="T28" s="74">
        <v>62955740</v>
      </c>
      <c r="U28" s="74">
        <v>66290890</v>
      </c>
      <c r="V28" s="74">
        <v>67678202</v>
      </c>
      <c r="W28" s="74">
        <v>61653106</v>
      </c>
      <c r="X28" s="74">
        <v>66857871</v>
      </c>
      <c r="Y28" s="74">
        <v>63239861</v>
      </c>
      <c r="AA28" s="74"/>
    </row>
    <row r="29" spans="1:27" ht="18" customHeight="1" x14ac:dyDescent="0.15">
      <c r="A29" s="73" t="s">
        <v>54</v>
      </c>
      <c r="B29" s="74">
        <v>21456400</v>
      </c>
      <c r="C29" s="74">
        <v>20566736</v>
      </c>
      <c r="D29" s="74">
        <v>22573124</v>
      </c>
      <c r="E29" s="74">
        <v>23466119</v>
      </c>
      <c r="F29" s="74">
        <v>23794122</v>
      </c>
      <c r="G29" s="74">
        <v>24331235</v>
      </c>
      <c r="H29" s="74">
        <v>26787829</v>
      </c>
      <c r="I29" s="74">
        <v>29119392</v>
      </c>
      <c r="J29" s="74">
        <v>32550546</v>
      </c>
      <c r="K29" s="74">
        <v>35846980</v>
      </c>
      <c r="L29" s="74">
        <v>38145694</v>
      </c>
      <c r="M29" s="74">
        <v>39466974</v>
      </c>
      <c r="N29" s="74">
        <v>43771540</v>
      </c>
      <c r="O29" s="74">
        <v>43317094</v>
      </c>
      <c r="P29" s="74">
        <v>47519037</v>
      </c>
      <c r="Q29" s="74">
        <v>50625456</v>
      </c>
      <c r="R29" s="74">
        <v>52710404</v>
      </c>
      <c r="S29" s="74">
        <v>52354092</v>
      </c>
      <c r="T29" s="74">
        <v>56935243</v>
      </c>
      <c r="U29" s="74">
        <v>60247330</v>
      </c>
      <c r="V29" s="74">
        <v>63094607</v>
      </c>
      <c r="W29" s="74">
        <v>56185223</v>
      </c>
      <c r="X29" s="74">
        <v>61212819</v>
      </c>
      <c r="Y29" s="74">
        <v>56892827</v>
      </c>
      <c r="AA29" s="74"/>
    </row>
    <row r="30" spans="1:27" ht="18" customHeight="1" x14ac:dyDescent="0.15">
      <c r="A30" s="73" t="s">
        <v>55</v>
      </c>
      <c r="B30" s="74">
        <v>22820213</v>
      </c>
      <c r="C30" s="74">
        <v>23657381</v>
      </c>
      <c r="D30" s="74">
        <v>24157991</v>
      </c>
      <c r="E30" s="74">
        <v>26198970</v>
      </c>
      <c r="F30" s="74">
        <v>25656257</v>
      </c>
      <c r="G30" s="74">
        <v>27775618</v>
      </c>
      <c r="H30" s="74">
        <v>30075083</v>
      </c>
      <c r="I30" s="74">
        <v>32783404</v>
      </c>
      <c r="J30" s="74">
        <v>35435605</v>
      </c>
      <c r="K30" s="74">
        <v>38380680</v>
      </c>
      <c r="L30" s="74">
        <v>43403628</v>
      </c>
      <c r="M30" s="74">
        <v>44618431</v>
      </c>
      <c r="N30" s="74">
        <v>48911703</v>
      </c>
      <c r="O30" s="74">
        <v>49284340</v>
      </c>
      <c r="P30" s="74">
        <v>50390400</v>
      </c>
      <c r="Q30" s="74">
        <v>57112272</v>
      </c>
      <c r="R30" s="74">
        <v>57647552</v>
      </c>
      <c r="S30" s="74">
        <v>57735770</v>
      </c>
      <c r="T30" s="74">
        <v>65221102</v>
      </c>
      <c r="U30" s="74">
        <v>66162350</v>
      </c>
      <c r="V30" s="74">
        <v>65145181</v>
      </c>
      <c r="W30" s="74">
        <v>63645817</v>
      </c>
      <c r="X30" s="74">
        <v>66495803</v>
      </c>
      <c r="Y30" s="74">
        <v>65220279</v>
      </c>
      <c r="AA30" s="74"/>
    </row>
    <row r="31" spans="1:27" ht="18" customHeight="1" x14ac:dyDescent="0.15">
      <c r="A31" s="73" t="s">
        <v>56</v>
      </c>
      <c r="B31" s="74">
        <v>21858802</v>
      </c>
      <c r="C31" s="74">
        <v>22764859</v>
      </c>
      <c r="D31" s="74">
        <v>24410044</v>
      </c>
      <c r="E31" s="74">
        <v>26564980</v>
      </c>
      <c r="F31" s="74">
        <v>24509812</v>
      </c>
      <c r="G31" s="74">
        <v>27184957</v>
      </c>
      <c r="H31" s="74">
        <v>29256953</v>
      </c>
      <c r="I31" s="74">
        <v>31566081</v>
      </c>
      <c r="J31" s="74">
        <v>35454747</v>
      </c>
      <c r="K31" s="74">
        <v>38505115</v>
      </c>
      <c r="L31" s="74">
        <v>39988954</v>
      </c>
      <c r="M31" s="74">
        <v>44295275</v>
      </c>
      <c r="N31" s="74">
        <v>45937495</v>
      </c>
      <c r="O31" s="74">
        <v>48595909</v>
      </c>
      <c r="P31" s="74">
        <v>49818008</v>
      </c>
      <c r="Q31" s="74">
        <v>55346615</v>
      </c>
      <c r="R31" s="74">
        <v>56370576</v>
      </c>
      <c r="S31" s="74">
        <v>55345708</v>
      </c>
      <c r="T31" s="74">
        <v>62423008</v>
      </c>
      <c r="U31" s="74">
        <v>63136311</v>
      </c>
      <c r="V31" s="74">
        <v>54931461</v>
      </c>
      <c r="W31" s="74">
        <v>62262107</v>
      </c>
      <c r="X31" s="74">
        <v>65648731</v>
      </c>
      <c r="Y31" s="74">
        <v>65217473</v>
      </c>
      <c r="AA31" s="74"/>
    </row>
    <row r="32" spans="1:27" ht="18" customHeight="1" x14ac:dyDescent="0.15">
      <c r="A32" s="73" t="s">
        <v>57</v>
      </c>
      <c r="B32" s="74">
        <v>23265295</v>
      </c>
      <c r="C32" s="74">
        <v>24600413</v>
      </c>
      <c r="D32" s="74">
        <v>26225042</v>
      </c>
      <c r="E32" s="74">
        <v>26229004</v>
      </c>
      <c r="F32" s="74">
        <v>24130795</v>
      </c>
      <c r="G32" s="74">
        <v>28394026</v>
      </c>
      <c r="H32" s="74">
        <v>31244001</v>
      </c>
      <c r="I32" s="74">
        <v>31933676</v>
      </c>
      <c r="J32" s="74">
        <v>37426607</v>
      </c>
      <c r="K32" s="74">
        <v>38869103</v>
      </c>
      <c r="L32" s="74">
        <v>41461494</v>
      </c>
      <c r="M32" s="74">
        <v>45097827</v>
      </c>
      <c r="N32" s="74">
        <v>48840235</v>
      </c>
      <c r="O32" s="74">
        <v>51811406</v>
      </c>
      <c r="P32" s="74">
        <v>53216965</v>
      </c>
      <c r="Q32" s="74">
        <v>57860128</v>
      </c>
      <c r="R32" s="74">
        <v>59784363</v>
      </c>
      <c r="S32" s="74">
        <v>60216823</v>
      </c>
      <c r="T32" s="74">
        <v>64669288</v>
      </c>
      <c r="U32" s="74">
        <v>67346453</v>
      </c>
      <c r="V32" s="74">
        <v>53243992</v>
      </c>
      <c r="W32" s="74">
        <v>64261014</v>
      </c>
      <c r="X32" s="74">
        <v>66415819</v>
      </c>
      <c r="Y32" s="74">
        <v>67350000</v>
      </c>
      <c r="AA32" s="74"/>
    </row>
    <row r="33" spans="1:27" ht="18" customHeight="1" x14ac:dyDescent="0.15">
      <c r="A33" s="73" t="s">
        <v>58</v>
      </c>
      <c r="B33" s="74">
        <v>23172421</v>
      </c>
      <c r="C33" s="74">
        <v>23478594</v>
      </c>
      <c r="D33" s="74">
        <v>24795322</v>
      </c>
      <c r="E33" s="74">
        <v>24700327</v>
      </c>
      <c r="F33" s="74">
        <v>24496859</v>
      </c>
      <c r="G33" s="74">
        <v>28189033</v>
      </c>
      <c r="H33" s="74">
        <v>30958329</v>
      </c>
      <c r="I33" s="74">
        <v>32522830</v>
      </c>
      <c r="J33" s="74">
        <v>35945033</v>
      </c>
      <c r="K33" s="74">
        <v>40248093</v>
      </c>
      <c r="L33" s="74">
        <v>40966836</v>
      </c>
      <c r="M33" s="74">
        <v>43048326</v>
      </c>
      <c r="N33" s="74">
        <v>48489676</v>
      </c>
      <c r="O33" s="74">
        <v>47474665</v>
      </c>
      <c r="P33" s="74">
        <v>49759638</v>
      </c>
      <c r="Q33" s="74">
        <v>54695570</v>
      </c>
      <c r="R33" s="74">
        <v>57808583</v>
      </c>
      <c r="S33" s="74">
        <v>59407745</v>
      </c>
      <c r="T33" s="74">
        <v>63118445</v>
      </c>
      <c r="U33" s="74">
        <v>64094616</v>
      </c>
      <c r="V33" s="74">
        <v>54135932</v>
      </c>
      <c r="W33" s="74">
        <v>63452889</v>
      </c>
      <c r="X33" s="74">
        <v>64912224</v>
      </c>
      <c r="Y33" s="74">
        <v>67800000</v>
      </c>
      <c r="AA33" s="74"/>
    </row>
    <row r="34" spans="1:27" ht="18" customHeight="1" x14ac:dyDescent="0.15">
      <c r="A34" s="73" t="s">
        <v>59</v>
      </c>
      <c r="B34" s="74">
        <v>23298179</v>
      </c>
      <c r="C34" s="74">
        <v>23889691</v>
      </c>
      <c r="D34" s="74">
        <v>26523132</v>
      </c>
      <c r="E34" s="74">
        <v>24883323</v>
      </c>
      <c r="F34" s="74">
        <v>24533559</v>
      </c>
      <c r="G34" s="74">
        <v>28452001</v>
      </c>
      <c r="H34" s="74">
        <v>31660943</v>
      </c>
      <c r="I34" s="74">
        <v>32732787</v>
      </c>
      <c r="J34" s="74">
        <v>36503819</v>
      </c>
      <c r="K34" s="74">
        <v>41218333</v>
      </c>
      <c r="L34" s="74">
        <v>42448905</v>
      </c>
      <c r="M34" s="74">
        <v>42128609</v>
      </c>
      <c r="N34" s="74">
        <v>47505275</v>
      </c>
      <c r="O34" s="74">
        <v>49161632</v>
      </c>
      <c r="P34" s="74">
        <v>52172301</v>
      </c>
      <c r="Q34" s="74">
        <v>56144809</v>
      </c>
      <c r="R34" s="74">
        <v>58906411</v>
      </c>
      <c r="S34" s="74">
        <v>61596538</v>
      </c>
      <c r="T34" s="74">
        <v>64976907</v>
      </c>
      <c r="U34" s="74">
        <v>68356454</v>
      </c>
      <c r="V34" s="74">
        <v>57605285</v>
      </c>
      <c r="W34" s="74">
        <v>65191829</v>
      </c>
      <c r="X34" s="74">
        <v>66786808</v>
      </c>
      <c r="Y34" s="74">
        <v>65347242</v>
      </c>
      <c r="AA34" s="74"/>
    </row>
    <row r="35" spans="1:27" ht="18" customHeight="1" x14ac:dyDescent="0.15">
      <c r="A35" s="73" t="s">
        <v>60</v>
      </c>
      <c r="B35" s="74">
        <v>24046870</v>
      </c>
      <c r="C35" s="74">
        <v>24011845</v>
      </c>
      <c r="D35" s="74">
        <v>26717810</v>
      </c>
      <c r="E35" s="74">
        <v>24339249</v>
      </c>
      <c r="F35" s="74">
        <v>24681393</v>
      </c>
      <c r="G35" s="74">
        <v>29888485</v>
      </c>
      <c r="H35" s="74">
        <v>31673177</v>
      </c>
      <c r="I35" s="74">
        <v>32040144</v>
      </c>
      <c r="J35" s="74">
        <v>37044823</v>
      </c>
      <c r="K35" s="74">
        <v>40665045</v>
      </c>
      <c r="L35" s="74">
        <v>42436202</v>
      </c>
      <c r="M35" s="74">
        <v>44504764</v>
      </c>
      <c r="N35" s="74">
        <v>48575699</v>
      </c>
      <c r="O35" s="74">
        <v>51444407</v>
      </c>
      <c r="P35" s="74">
        <v>52712241</v>
      </c>
      <c r="Q35" s="74">
        <v>56755885</v>
      </c>
      <c r="R35" s="74">
        <v>57445319</v>
      </c>
      <c r="S35" s="74">
        <v>61219057</v>
      </c>
      <c r="T35" s="74">
        <v>66122637</v>
      </c>
      <c r="U35" s="74">
        <v>68250344</v>
      </c>
      <c r="V35" s="74">
        <v>59671741</v>
      </c>
      <c r="W35" s="74">
        <v>66191579</v>
      </c>
      <c r="X35" s="74">
        <v>67600527</v>
      </c>
      <c r="Y35" s="74">
        <v>67334486</v>
      </c>
      <c r="AA35" s="74"/>
    </row>
    <row r="36" spans="1:27" ht="18" customHeight="1" x14ac:dyDescent="0.15">
      <c r="A36" s="73" t="s">
        <v>61</v>
      </c>
      <c r="B36" s="74">
        <v>23940435</v>
      </c>
      <c r="C36" s="74">
        <v>23019854</v>
      </c>
      <c r="D36" s="74">
        <v>25571909</v>
      </c>
      <c r="E36" s="74">
        <v>24593201</v>
      </c>
      <c r="F36" s="74">
        <v>25340362</v>
      </c>
      <c r="G36" s="74">
        <v>29939991</v>
      </c>
      <c r="H36" s="74">
        <v>31203458</v>
      </c>
      <c r="I36" s="74">
        <v>31379047</v>
      </c>
      <c r="J36" s="74">
        <v>37534041</v>
      </c>
      <c r="K36" s="74">
        <v>39483852</v>
      </c>
      <c r="L36" s="74">
        <v>43249565</v>
      </c>
      <c r="M36" s="74">
        <v>45898692</v>
      </c>
      <c r="N36" s="74">
        <v>45026207</v>
      </c>
      <c r="O36" s="74">
        <v>48529082</v>
      </c>
      <c r="P36" s="74">
        <v>52142359</v>
      </c>
      <c r="Q36" s="74">
        <v>55895278</v>
      </c>
      <c r="R36" s="74">
        <v>55729271</v>
      </c>
      <c r="S36" s="74">
        <v>58678861</v>
      </c>
      <c r="T36" s="74">
        <v>63466627</v>
      </c>
      <c r="U36" s="74">
        <v>67158159</v>
      </c>
      <c r="V36" s="74">
        <v>61403450</v>
      </c>
      <c r="W36" s="74">
        <v>64780787</v>
      </c>
      <c r="X36" s="74">
        <v>66511860</v>
      </c>
      <c r="Y36" s="74">
        <v>65163803</v>
      </c>
      <c r="AA36" s="74"/>
    </row>
    <row r="37" spans="1:27" ht="18" customHeight="1" x14ac:dyDescent="0.15">
      <c r="A37" s="73" t="s">
        <v>62</v>
      </c>
      <c r="B37" s="74">
        <v>24361595</v>
      </c>
      <c r="C37" s="74">
        <v>25379063</v>
      </c>
      <c r="D37" s="74">
        <v>27075666</v>
      </c>
      <c r="E37" s="74">
        <v>26042102</v>
      </c>
      <c r="F37" s="74">
        <v>27029674</v>
      </c>
      <c r="G37" s="74">
        <v>30893303</v>
      </c>
      <c r="H37" s="74">
        <v>32777291</v>
      </c>
      <c r="I37" s="74">
        <v>35060656</v>
      </c>
      <c r="J37" s="74">
        <v>39186167</v>
      </c>
      <c r="K37" s="74">
        <v>42367458</v>
      </c>
      <c r="L37" s="74">
        <v>44996814</v>
      </c>
      <c r="M37" s="74">
        <v>46683676</v>
      </c>
      <c r="N37" s="74">
        <v>51190893</v>
      </c>
      <c r="O37" s="74">
        <v>51561113</v>
      </c>
      <c r="P37" s="74">
        <v>55045028</v>
      </c>
      <c r="Q37" s="74">
        <v>58153402</v>
      </c>
      <c r="R37" s="74">
        <v>58093307</v>
      </c>
      <c r="S37" s="74">
        <v>60809257</v>
      </c>
      <c r="T37" s="74">
        <v>65899672</v>
      </c>
      <c r="U37" s="74">
        <v>70394038</v>
      </c>
      <c r="V37" s="74">
        <v>64284272</v>
      </c>
      <c r="W37" s="74">
        <v>67571911</v>
      </c>
      <c r="X37" s="74">
        <v>67472485</v>
      </c>
      <c r="Y37" s="74">
        <v>66209621</v>
      </c>
      <c r="AA37" s="74"/>
    </row>
    <row r="38" spans="1:27" ht="18" customHeight="1" x14ac:dyDescent="0.15">
      <c r="A38" s="73" t="s">
        <v>63</v>
      </c>
      <c r="B38" s="74">
        <v>23865598</v>
      </c>
      <c r="C38" s="74">
        <v>24995789</v>
      </c>
      <c r="D38" s="74">
        <v>26496778</v>
      </c>
      <c r="E38" s="74">
        <v>25740187</v>
      </c>
      <c r="F38" s="74">
        <v>27714670</v>
      </c>
      <c r="G38" s="74">
        <v>29077551</v>
      </c>
      <c r="H38" s="74">
        <v>32885340</v>
      </c>
      <c r="I38" s="74">
        <v>34228011</v>
      </c>
      <c r="J38" s="74">
        <v>37670400</v>
      </c>
      <c r="K38" s="74">
        <v>40632662</v>
      </c>
      <c r="L38" s="74">
        <v>44900802</v>
      </c>
      <c r="M38" s="74">
        <v>47506951</v>
      </c>
      <c r="N38" s="74">
        <v>48924957</v>
      </c>
      <c r="O38" s="74">
        <v>49277121</v>
      </c>
      <c r="P38" s="74">
        <v>53545085</v>
      </c>
      <c r="Q38" s="74">
        <v>56301115</v>
      </c>
      <c r="R38" s="74">
        <v>56455917</v>
      </c>
      <c r="S38" s="74">
        <v>58717703</v>
      </c>
      <c r="T38" s="74">
        <v>63978857</v>
      </c>
      <c r="U38" s="74">
        <v>66323231</v>
      </c>
      <c r="V38" s="74">
        <v>62040785</v>
      </c>
      <c r="W38" s="74">
        <v>67995450</v>
      </c>
      <c r="X38" s="74">
        <v>67877738</v>
      </c>
      <c r="Y38" s="74">
        <v>66742554</v>
      </c>
      <c r="AA38" s="74"/>
    </row>
    <row r="39" spans="1:27" ht="18" customHeight="1" thickBot="1" x14ac:dyDescent="0.2">
      <c r="A39" s="76" t="s">
        <v>64</v>
      </c>
      <c r="B39" s="97">
        <v>23228183</v>
      </c>
      <c r="C39" s="97">
        <v>25288877</v>
      </c>
      <c r="D39" s="97">
        <v>26377053</v>
      </c>
      <c r="E39" s="97">
        <v>25563915</v>
      </c>
      <c r="F39" s="97">
        <v>27911763</v>
      </c>
      <c r="G39" s="97">
        <v>28874943</v>
      </c>
      <c r="H39" s="97">
        <v>32515387</v>
      </c>
      <c r="I39" s="97">
        <v>33194994</v>
      </c>
      <c r="J39" s="97">
        <v>38423875</v>
      </c>
      <c r="K39" s="97">
        <v>41335114</v>
      </c>
      <c r="L39" s="97">
        <v>46298179</v>
      </c>
      <c r="M39" s="97">
        <v>48468883</v>
      </c>
      <c r="N39" s="97">
        <v>49181264</v>
      </c>
      <c r="O39" s="97">
        <v>51201290</v>
      </c>
      <c r="P39" s="97">
        <v>54859408</v>
      </c>
      <c r="Q39" s="97">
        <v>56051821</v>
      </c>
      <c r="R39" s="97">
        <v>58643760</v>
      </c>
      <c r="S39" s="97">
        <v>60493366</v>
      </c>
      <c r="T39" s="97">
        <v>66017821</v>
      </c>
      <c r="U39" s="97">
        <v>66631430</v>
      </c>
      <c r="V39" s="97">
        <v>64861417</v>
      </c>
      <c r="W39" s="97">
        <v>69684632</v>
      </c>
      <c r="X39" s="97">
        <v>65710020</v>
      </c>
      <c r="Y39" s="97">
        <v>64920931</v>
      </c>
      <c r="AA39" s="74"/>
    </row>
    <row r="40" spans="1:27" ht="9" customHeight="1" x14ac:dyDescent="0.15">
      <c r="A40" s="468" t="s">
        <v>350</v>
      </c>
      <c r="B40" s="481"/>
      <c r="C40" s="481"/>
      <c r="D40" s="481"/>
      <c r="E40" s="481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177"/>
      <c r="S40" s="74"/>
      <c r="T40" s="74"/>
      <c r="U40" s="74"/>
      <c r="V40" s="74"/>
      <c r="W40" s="74"/>
      <c r="X40" s="74"/>
      <c r="Y40" s="74"/>
    </row>
    <row r="41" spans="1:27" ht="9" customHeight="1" x14ac:dyDescent="0.15">
      <c r="A41" s="546" t="s">
        <v>339</v>
      </c>
      <c r="B41" s="483"/>
      <c r="C41" s="483"/>
      <c r="D41" s="483"/>
      <c r="E41" s="483"/>
      <c r="F41" s="483"/>
      <c r="G41" s="483"/>
      <c r="H41" s="483"/>
      <c r="I41" s="483"/>
      <c r="J41" s="483"/>
      <c r="K41" s="483"/>
      <c r="L41" s="483"/>
      <c r="M41" s="483"/>
      <c r="N41" s="483"/>
      <c r="O41" s="483"/>
      <c r="P41" s="483"/>
      <c r="Q41" s="483"/>
      <c r="R41" s="179"/>
    </row>
    <row r="42" spans="1:27" ht="9" customHeight="1" x14ac:dyDescent="0.15">
      <c r="A42" s="470" t="s">
        <v>320</v>
      </c>
      <c r="B42" s="483"/>
      <c r="C42" s="483"/>
      <c r="D42" s="483"/>
      <c r="E42" s="483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483"/>
      <c r="R42" s="179"/>
    </row>
    <row r="43" spans="1:27" ht="13.35" customHeight="1" x14ac:dyDescent="0.15">
      <c r="A43" s="483"/>
      <c r="B43" s="483"/>
      <c r="C43" s="483"/>
      <c r="D43" s="483"/>
      <c r="E43" s="483"/>
      <c r="F43" s="483"/>
      <c r="G43" s="483"/>
      <c r="H43" s="483"/>
      <c r="I43" s="483"/>
      <c r="J43" s="483"/>
      <c r="K43" s="483"/>
      <c r="L43" s="483"/>
      <c r="M43" s="483"/>
      <c r="N43" s="483"/>
      <c r="O43" s="483"/>
      <c r="P43" s="483"/>
      <c r="Q43" s="483"/>
    </row>
    <row r="44" spans="1:27" ht="13.35" customHeight="1" x14ac:dyDescent="0.15">
      <c r="A44" s="483"/>
      <c r="B44" s="483"/>
      <c r="C44" s="483"/>
      <c r="D44" s="483"/>
      <c r="E44" s="483"/>
      <c r="F44" s="483"/>
      <c r="G44" s="483"/>
      <c r="H44" s="483"/>
      <c r="I44" s="483"/>
      <c r="J44" s="483"/>
      <c r="K44" s="483"/>
      <c r="L44" s="483"/>
      <c r="M44" s="483"/>
      <c r="N44" s="483"/>
      <c r="O44" s="483"/>
      <c r="P44" s="483"/>
      <c r="Q44" s="483"/>
    </row>
    <row r="45" spans="1:27" ht="13.35" customHeight="1" x14ac:dyDescent="0.15">
      <c r="A45" s="483"/>
      <c r="B45" s="483"/>
      <c r="C45" s="483"/>
      <c r="D45" s="483"/>
      <c r="E45" s="483"/>
      <c r="F45" s="483"/>
      <c r="G45" s="483"/>
      <c r="H45" s="483"/>
      <c r="I45" s="483"/>
      <c r="J45" s="483"/>
      <c r="K45" s="483"/>
      <c r="L45" s="483"/>
      <c r="M45" s="483"/>
      <c r="N45" s="483"/>
      <c r="O45" s="483"/>
      <c r="P45" s="483"/>
      <c r="Q45" s="483"/>
    </row>
  </sheetData>
  <mergeCells count="1">
    <mergeCell ref="A1:E1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rowBreaks count="1" manualBreakCount="1">
    <brk id="22" max="16383" man="1"/>
  </row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Hoja123">
    <tabColor theme="9" tint="0.59999389629810485"/>
  </sheetPr>
  <dimension ref="A1:Y45"/>
  <sheetViews>
    <sheetView showGridLines="0" zoomScaleNormal="100" workbookViewId="0">
      <selection activeCell="O22" sqref="O22"/>
    </sheetView>
  </sheetViews>
  <sheetFormatPr baseColWidth="10" defaultColWidth="7" defaultRowHeight="13.35" customHeight="1" x14ac:dyDescent="0.15"/>
  <cols>
    <col min="1" max="1" width="9.25" style="70" customWidth="1"/>
    <col min="2" max="9" width="8" style="70" hidden="1" customWidth="1"/>
    <col min="10" max="11" width="0" style="70" hidden="1" customWidth="1"/>
    <col min="12" max="25" width="9" style="70" customWidth="1"/>
    <col min="26" max="30" width="8.625" style="70" customWidth="1"/>
    <col min="31" max="16384" width="7" style="70"/>
  </cols>
  <sheetData>
    <row r="1" spans="1:25" ht="13.35" customHeight="1" x14ac:dyDescent="0.15">
      <c r="A1" s="1068"/>
      <c r="B1" s="1068"/>
      <c r="C1" s="1068"/>
      <c r="D1" s="1068"/>
      <c r="E1" s="1068"/>
    </row>
    <row r="2" spans="1:25" ht="13.35" customHeight="1" x14ac:dyDescent="0.25">
      <c r="A2" s="236" t="s">
        <v>514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</row>
    <row r="3" spans="1:25" ht="13.35" customHeight="1" x14ac:dyDescent="0.15">
      <c r="A3" s="239" t="s">
        <v>283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</row>
    <row r="4" spans="1:25" ht="6" customHeight="1" thickBot="1" x14ac:dyDescent="0.2"/>
    <row r="5" spans="1:25" ht="18" customHeight="1" x14ac:dyDescent="0.15">
      <c r="A5" s="768" t="s">
        <v>107</v>
      </c>
      <c r="B5" s="767">
        <v>2000</v>
      </c>
      <c r="C5" s="767">
        <v>2001</v>
      </c>
      <c r="D5" s="767">
        <v>2002</v>
      </c>
      <c r="E5" s="767">
        <v>2003</v>
      </c>
      <c r="F5" s="767">
        <v>2004</v>
      </c>
      <c r="G5" s="767">
        <v>2005</v>
      </c>
      <c r="H5" s="767">
        <v>2006</v>
      </c>
      <c r="I5" s="767">
        <v>2007</v>
      </c>
      <c r="J5" s="767">
        <v>2008</v>
      </c>
      <c r="K5" s="767">
        <v>2009</v>
      </c>
      <c r="L5" s="767">
        <v>2010</v>
      </c>
      <c r="M5" s="767">
        <v>2011</v>
      </c>
      <c r="N5" s="767">
        <v>2012</v>
      </c>
      <c r="O5" s="767">
        <v>2013</v>
      </c>
      <c r="P5" s="767">
        <v>2014</v>
      </c>
      <c r="Q5" s="767">
        <v>2015</v>
      </c>
      <c r="R5" s="767">
        <v>2016</v>
      </c>
      <c r="S5" s="767">
        <v>2017</v>
      </c>
      <c r="T5" s="767">
        <v>2018</v>
      </c>
      <c r="U5" s="767">
        <v>2019</v>
      </c>
      <c r="V5" s="767">
        <v>2020</v>
      </c>
      <c r="W5" s="767">
        <v>2021</v>
      </c>
      <c r="X5" s="767">
        <v>2022</v>
      </c>
      <c r="Y5" s="752" t="s">
        <v>424</v>
      </c>
    </row>
    <row r="6" spans="1:25" ht="18" customHeight="1" x14ac:dyDescent="0.15">
      <c r="A6" s="648" t="s">
        <v>52</v>
      </c>
      <c r="B6" s="729">
        <v>540600</v>
      </c>
      <c r="C6" s="729">
        <v>0</v>
      </c>
      <c r="D6" s="729">
        <v>0</v>
      </c>
      <c r="E6" s="729">
        <v>406960</v>
      </c>
      <c r="F6" s="729">
        <v>0</v>
      </c>
      <c r="G6" s="729">
        <v>0</v>
      </c>
      <c r="H6" s="729">
        <v>0</v>
      </c>
      <c r="I6" s="729">
        <v>0</v>
      </c>
      <c r="J6" s="729">
        <v>0</v>
      </c>
      <c r="K6" s="729">
        <v>11426760</v>
      </c>
      <c r="L6" s="649">
        <f t="shared" ref="L6:X6" si="0">SUM(L7:L18)</f>
        <v>2151000</v>
      </c>
      <c r="M6" s="649">
        <f t="shared" si="0"/>
        <v>0</v>
      </c>
      <c r="N6" s="649">
        <f t="shared" si="0"/>
        <v>0</v>
      </c>
      <c r="O6" s="649">
        <f t="shared" si="0"/>
        <v>0</v>
      </c>
      <c r="P6" s="649">
        <f t="shared" si="0"/>
        <v>0</v>
      </c>
      <c r="Q6" s="649">
        <f t="shared" si="0"/>
        <v>0</v>
      </c>
      <c r="R6" s="649">
        <f t="shared" si="0"/>
        <v>0</v>
      </c>
      <c r="S6" s="649">
        <f t="shared" si="0"/>
        <v>0</v>
      </c>
      <c r="T6" s="649">
        <f t="shared" si="0"/>
        <v>0</v>
      </c>
      <c r="U6" s="649">
        <f t="shared" si="0"/>
        <v>0</v>
      </c>
      <c r="V6" s="649">
        <f t="shared" si="0"/>
        <v>0</v>
      </c>
      <c r="W6" s="649">
        <f t="shared" si="0"/>
        <v>0</v>
      </c>
      <c r="X6" s="649">
        <f t="shared" si="0"/>
        <v>0</v>
      </c>
      <c r="Y6" s="649">
        <f>SUM(Y7:Y18)</f>
        <v>18668160</v>
      </c>
    </row>
    <row r="7" spans="1:25" ht="18" customHeight="1" x14ac:dyDescent="0.15">
      <c r="A7" s="73" t="s">
        <v>53</v>
      </c>
      <c r="B7" s="74">
        <v>0</v>
      </c>
      <c r="C7" s="74">
        <v>0</v>
      </c>
      <c r="D7" s="74">
        <v>0</v>
      </c>
      <c r="E7" s="74">
        <v>82600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190">
        <v>432000</v>
      </c>
      <c r="M7" s="190">
        <v>0</v>
      </c>
      <c r="N7" s="190">
        <v>0</v>
      </c>
      <c r="O7" s="190">
        <v>0</v>
      </c>
      <c r="P7" s="190">
        <v>0</v>
      </c>
      <c r="Q7" s="190">
        <v>0</v>
      </c>
      <c r="R7" s="190">
        <v>0</v>
      </c>
      <c r="S7" s="190">
        <v>0</v>
      </c>
      <c r="T7" s="190">
        <v>0</v>
      </c>
      <c r="U7" s="190">
        <v>0</v>
      </c>
      <c r="V7" s="190">
        <v>0</v>
      </c>
      <c r="W7" s="190">
        <v>0</v>
      </c>
      <c r="X7" s="190">
        <v>0</v>
      </c>
      <c r="Y7" s="190">
        <v>0</v>
      </c>
    </row>
    <row r="8" spans="1:25" ht="18" customHeight="1" x14ac:dyDescent="0.15">
      <c r="A8" s="73" t="s">
        <v>54</v>
      </c>
      <c r="B8" s="74">
        <v>0</v>
      </c>
      <c r="C8" s="74">
        <v>0</v>
      </c>
      <c r="D8" s="74">
        <v>0</v>
      </c>
      <c r="E8" s="74">
        <v>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190">
        <v>378000</v>
      </c>
      <c r="M8" s="190">
        <v>0</v>
      </c>
      <c r="N8" s="190">
        <v>0</v>
      </c>
      <c r="O8" s="190">
        <v>0</v>
      </c>
      <c r="P8" s="190">
        <v>0</v>
      </c>
      <c r="Q8" s="190">
        <v>0</v>
      </c>
      <c r="R8" s="190">
        <v>0</v>
      </c>
      <c r="S8" s="190">
        <v>0</v>
      </c>
      <c r="T8" s="190">
        <v>0</v>
      </c>
      <c r="U8" s="190">
        <v>0</v>
      </c>
      <c r="V8" s="190">
        <v>0</v>
      </c>
      <c r="W8" s="190">
        <v>0</v>
      </c>
      <c r="X8" s="190">
        <v>0</v>
      </c>
      <c r="Y8" s="190">
        <v>2229120</v>
      </c>
    </row>
    <row r="9" spans="1:25" ht="18" customHeight="1" x14ac:dyDescent="0.15">
      <c r="A9" s="73" t="s">
        <v>55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190">
        <v>450000</v>
      </c>
      <c r="M9" s="190">
        <v>0</v>
      </c>
      <c r="N9" s="190">
        <v>0</v>
      </c>
      <c r="O9" s="190">
        <v>0</v>
      </c>
      <c r="P9" s="190">
        <v>0</v>
      </c>
      <c r="Q9" s="190">
        <v>0</v>
      </c>
      <c r="R9" s="190">
        <v>0</v>
      </c>
      <c r="S9" s="190">
        <v>0</v>
      </c>
      <c r="T9" s="190">
        <v>0</v>
      </c>
      <c r="U9" s="190">
        <v>0</v>
      </c>
      <c r="V9" s="190">
        <v>0</v>
      </c>
      <c r="W9" s="190">
        <v>0</v>
      </c>
      <c r="X9" s="190">
        <v>0</v>
      </c>
      <c r="Y9" s="190">
        <v>13113760</v>
      </c>
    </row>
    <row r="10" spans="1:25" ht="18" customHeight="1" x14ac:dyDescent="0.15">
      <c r="A10" s="73" t="s">
        <v>56</v>
      </c>
      <c r="B10" s="74">
        <v>207000</v>
      </c>
      <c r="C10" s="74">
        <v>0</v>
      </c>
      <c r="D10" s="74">
        <v>0</v>
      </c>
      <c r="E10" s="74">
        <v>78840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810000</v>
      </c>
      <c r="L10" s="190">
        <v>270000</v>
      </c>
      <c r="M10" s="190">
        <v>0</v>
      </c>
      <c r="N10" s="190">
        <v>0</v>
      </c>
      <c r="O10" s="190">
        <v>0</v>
      </c>
      <c r="P10" s="190">
        <v>0</v>
      </c>
      <c r="Q10" s="190">
        <v>0</v>
      </c>
      <c r="R10" s="190">
        <v>0</v>
      </c>
      <c r="S10" s="190">
        <v>0</v>
      </c>
      <c r="T10" s="190">
        <v>0</v>
      </c>
      <c r="U10" s="190">
        <v>0</v>
      </c>
      <c r="V10" s="190">
        <v>0</v>
      </c>
      <c r="W10" s="190">
        <v>0</v>
      </c>
      <c r="X10" s="190">
        <v>0</v>
      </c>
      <c r="Y10" s="190">
        <v>2531520</v>
      </c>
    </row>
    <row r="11" spans="1:25" ht="18" customHeight="1" x14ac:dyDescent="0.15">
      <c r="A11" s="73" t="s">
        <v>57</v>
      </c>
      <c r="B11" s="74">
        <v>207000</v>
      </c>
      <c r="C11" s="74">
        <v>0</v>
      </c>
      <c r="D11" s="74">
        <v>0</v>
      </c>
      <c r="E11" s="74">
        <v>78480</v>
      </c>
      <c r="F11" s="74">
        <v>0</v>
      </c>
      <c r="G11" s="74">
        <v>0</v>
      </c>
      <c r="H11" s="74">
        <v>0</v>
      </c>
      <c r="I11" s="74">
        <v>0</v>
      </c>
      <c r="J11" s="74">
        <v>0</v>
      </c>
      <c r="K11" s="74">
        <v>1134000</v>
      </c>
      <c r="L11" s="190">
        <v>180000</v>
      </c>
      <c r="M11" s="190">
        <v>0</v>
      </c>
      <c r="N11" s="190">
        <v>0</v>
      </c>
      <c r="O11" s="190">
        <v>0</v>
      </c>
      <c r="P11" s="190">
        <v>0</v>
      </c>
      <c r="Q11" s="190">
        <v>0</v>
      </c>
      <c r="R11" s="190">
        <v>0</v>
      </c>
      <c r="S11" s="190">
        <v>0</v>
      </c>
      <c r="T11" s="190">
        <v>0</v>
      </c>
      <c r="U11" s="190">
        <v>0</v>
      </c>
      <c r="V11" s="190">
        <v>0</v>
      </c>
      <c r="W11" s="190">
        <v>0</v>
      </c>
      <c r="X11" s="190">
        <v>0</v>
      </c>
      <c r="Y11" s="190">
        <v>371880</v>
      </c>
    </row>
    <row r="12" spans="1:25" ht="18" customHeight="1" x14ac:dyDescent="0.15">
      <c r="A12" s="73" t="s">
        <v>58</v>
      </c>
      <c r="B12" s="74">
        <v>96600</v>
      </c>
      <c r="C12" s="74">
        <v>0</v>
      </c>
      <c r="D12" s="74">
        <v>0</v>
      </c>
      <c r="E12" s="74">
        <v>0</v>
      </c>
      <c r="F12" s="74">
        <v>0</v>
      </c>
      <c r="G12" s="74">
        <v>0</v>
      </c>
      <c r="H12" s="74">
        <v>0</v>
      </c>
      <c r="I12" s="74">
        <v>0</v>
      </c>
      <c r="J12" s="74">
        <v>0</v>
      </c>
      <c r="K12" s="74">
        <v>1621800</v>
      </c>
      <c r="L12" s="190">
        <v>90000</v>
      </c>
      <c r="M12" s="190">
        <v>0</v>
      </c>
      <c r="N12" s="190">
        <v>0</v>
      </c>
      <c r="O12" s="190">
        <v>0</v>
      </c>
      <c r="P12" s="190">
        <v>0</v>
      </c>
      <c r="Q12" s="190">
        <v>0</v>
      </c>
      <c r="R12" s="190">
        <v>0</v>
      </c>
      <c r="S12" s="190">
        <v>0</v>
      </c>
      <c r="T12" s="190">
        <v>0</v>
      </c>
      <c r="U12" s="190">
        <v>0</v>
      </c>
      <c r="V12" s="190">
        <v>0</v>
      </c>
      <c r="W12" s="190">
        <v>0</v>
      </c>
      <c r="X12" s="190">
        <v>0</v>
      </c>
      <c r="Y12" s="190">
        <v>421880</v>
      </c>
    </row>
    <row r="13" spans="1:25" ht="18" customHeight="1" x14ac:dyDescent="0.15">
      <c r="A13" s="73" t="s">
        <v>59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2166120</v>
      </c>
      <c r="L13" s="190">
        <v>0</v>
      </c>
      <c r="M13" s="190">
        <v>0</v>
      </c>
      <c r="N13" s="190">
        <v>0</v>
      </c>
      <c r="O13" s="190">
        <v>0</v>
      </c>
      <c r="P13" s="190">
        <v>0</v>
      </c>
      <c r="Q13" s="190">
        <v>0</v>
      </c>
      <c r="R13" s="190">
        <v>0</v>
      </c>
      <c r="S13" s="190">
        <v>0</v>
      </c>
      <c r="T13" s="190">
        <v>0</v>
      </c>
      <c r="U13" s="190">
        <v>0</v>
      </c>
      <c r="V13" s="190">
        <v>0</v>
      </c>
      <c r="W13" s="190">
        <v>0</v>
      </c>
      <c r="X13" s="190">
        <v>0</v>
      </c>
      <c r="Y13" s="190">
        <v>0</v>
      </c>
    </row>
    <row r="14" spans="1:25" ht="18" customHeight="1" x14ac:dyDescent="0.15">
      <c r="A14" s="73" t="s">
        <v>60</v>
      </c>
      <c r="B14" s="74">
        <v>0</v>
      </c>
      <c r="C14" s="74">
        <v>0</v>
      </c>
      <c r="D14" s="74">
        <v>0</v>
      </c>
      <c r="E14" s="74">
        <v>0</v>
      </c>
      <c r="F14" s="74">
        <v>0</v>
      </c>
      <c r="G14" s="74">
        <v>0</v>
      </c>
      <c r="H14" s="74">
        <v>0</v>
      </c>
      <c r="I14" s="74">
        <v>0</v>
      </c>
      <c r="J14" s="74">
        <v>0</v>
      </c>
      <c r="K14" s="74">
        <v>1554120</v>
      </c>
      <c r="L14" s="190">
        <v>0</v>
      </c>
      <c r="M14" s="190">
        <v>0</v>
      </c>
      <c r="N14" s="190">
        <v>0</v>
      </c>
      <c r="O14" s="190">
        <v>0</v>
      </c>
      <c r="P14" s="190">
        <v>0</v>
      </c>
      <c r="Q14" s="190">
        <v>0</v>
      </c>
      <c r="R14" s="190">
        <v>0</v>
      </c>
      <c r="S14" s="190">
        <v>0</v>
      </c>
      <c r="T14" s="190">
        <v>0</v>
      </c>
      <c r="U14" s="190">
        <v>0</v>
      </c>
      <c r="V14" s="190">
        <v>0</v>
      </c>
      <c r="W14" s="190">
        <v>0</v>
      </c>
      <c r="X14" s="190">
        <v>0</v>
      </c>
      <c r="Y14" s="190">
        <v>0</v>
      </c>
    </row>
    <row r="15" spans="1:25" ht="18" customHeight="1" x14ac:dyDescent="0.15">
      <c r="A15" s="73" t="s">
        <v>61</v>
      </c>
      <c r="B15" s="74">
        <v>0</v>
      </c>
      <c r="C15" s="74">
        <v>0</v>
      </c>
      <c r="D15" s="74">
        <v>0</v>
      </c>
      <c r="E15" s="74">
        <v>83520</v>
      </c>
      <c r="F15" s="74">
        <v>0</v>
      </c>
      <c r="G15" s="74">
        <v>0</v>
      </c>
      <c r="H15" s="74">
        <v>0</v>
      </c>
      <c r="I15" s="74">
        <v>0</v>
      </c>
      <c r="J15" s="74">
        <v>0</v>
      </c>
      <c r="K15" s="74">
        <v>1026360</v>
      </c>
      <c r="L15" s="190">
        <v>0</v>
      </c>
      <c r="M15" s="190">
        <v>0</v>
      </c>
      <c r="N15" s="190">
        <v>0</v>
      </c>
      <c r="O15" s="190">
        <v>0</v>
      </c>
      <c r="P15" s="190">
        <v>0</v>
      </c>
      <c r="Q15" s="190">
        <v>0</v>
      </c>
      <c r="R15" s="190">
        <v>0</v>
      </c>
      <c r="S15" s="190">
        <v>0</v>
      </c>
      <c r="T15" s="190">
        <v>0</v>
      </c>
      <c r="U15" s="190">
        <v>0</v>
      </c>
      <c r="V15" s="190">
        <v>0</v>
      </c>
      <c r="W15" s="190">
        <v>0</v>
      </c>
      <c r="X15" s="190">
        <v>0</v>
      </c>
      <c r="Y15" s="190">
        <v>0</v>
      </c>
    </row>
    <row r="16" spans="1:25" ht="18" customHeight="1" x14ac:dyDescent="0.15">
      <c r="A16" s="73" t="s">
        <v>62</v>
      </c>
      <c r="B16" s="74">
        <v>30000</v>
      </c>
      <c r="C16" s="74">
        <v>0</v>
      </c>
      <c r="D16" s="74">
        <v>0</v>
      </c>
      <c r="E16" s="74">
        <v>0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1695960</v>
      </c>
      <c r="L16" s="190">
        <v>280800</v>
      </c>
      <c r="M16" s="190">
        <v>0</v>
      </c>
      <c r="N16" s="190">
        <v>0</v>
      </c>
      <c r="O16" s="190">
        <v>0</v>
      </c>
      <c r="P16" s="190">
        <v>0</v>
      </c>
      <c r="Q16" s="190">
        <v>0</v>
      </c>
      <c r="R16" s="190">
        <v>0</v>
      </c>
      <c r="S16" s="190">
        <v>0</v>
      </c>
      <c r="T16" s="190">
        <v>0</v>
      </c>
      <c r="U16" s="190">
        <v>0</v>
      </c>
      <c r="V16" s="190">
        <v>0</v>
      </c>
      <c r="W16" s="190">
        <v>0</v>
      </c>
      <c r="X16" s="190">
        <v>0</v>
      </c>
      <c r="Y16" s="190">
        <v>0</v>
      </c>
    </row>
    <row r="17" spans="1:25" ht="18" customHeight="1" x14ac:dyDescent="0.15">
      <c r="A17" s="73" t="s">
        <v>63</v>
      </c>
      <c r="B17" s="74">
        <v>0</v>
      </c>
      <c r="C17" s="74">
        <v>0</v>
      </c>
      <c r="D17" s="74">
        <v>0</v>
      </c>
      <c r="E17" s="74">
        <v>83520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736200</v>
      </c>
      <c r="L17" s="190">
        <v>70200</v>
      </c>
      <c r="M17" s="190">
        <v>0</v>
      </c>
      <c r="N17" s="190">
        <v>0</v>
      </c>
      <c r="O17" s="190">
        <v>0</v>
      </c>
      <c r="P17" s="190">
        <v>0</v>
      </c>
      <c r="Q17" s="190">
        <v>0</v>
      </c>
      <c r="R17" s="190">
        <v>0</v>
      </c>
      <c r="S17" s="190">
        <v>0</v>
      </c>
      <c r="T17" s="190">
        <v>0</v>
      </c>
      <c r="U17" s="190">
        <v>0</v>
      </c>
      <c r="V17" s="190">
        <v>0</v>
      </c>
      <c r="W17" s="190">
        <v>0</v>
      </c>
      <c r="X17" s="190">
        <v>0</v>
      </c>
      <c r="Y17" s="190">
        <v>0</v>
      </c>
    </row>
    <row r="18" spans="1:25" ht="18" customHeight="1" thickBot="1" x14ac:dyDescent="0.2">
      <c r="A18" s="76" t="s">
        <v>64</v>
      </c>
      <c r="B18" s="97">
        <v>0</v>
      </c>
      <c r="C18" s="97">
        <v>0</v>
      </c>
      <c r="D18" s="97">
        <v>0</v>
      </c>
      <c r="E18" s="97">
        <v>0</v>
      </c>
      <c r="F18" s="97">
        <v>0</v>
      </c>
      <c r="G18" s="97">
        <v>0</v>
      </c>
      <c r="H18" s="97">
        <v>0</v>
      </c>
      <c r="I18" s="97">
        <v>0</v>
      </c>
      <c r="J18" s="97">
        <v>0</v>
      </c>
      <c r="K18" s="97">
        <v>682200</v>
      </c>
      <c r="L18" s="403">
        <v>0</v>
      </c>
      <c r="M18" s="403">
        <v>0</v>
      </c>
      <c r="N18" s="403">
        <v>0</v>
      </c>
      <c r="O18" s="403">
        <v>0</v>
      </c>
      <c r="P18" s="403">
        <v>0</v>
      </c>
      <c r="Q18" s="403">
        <v>0</v>
      </c>
      <c r="R18" s="403">
        <v>0</v>
      </c>
      <c r="S18" s="403">
        <v>0</v>
      </c>
      <c r="T18" s="403">
        <v>0</v>
      </c>
      <c r="U18" s="403">
        <v>0</v>
      </c>
      <c r="V18" s="403">
        <v>0</v>
      </c>
      <c r="W18" s="403">
        <v>0</v>
      </c>
      <c r="X18" s="403">
        <v>0</v>
      </c>
      <c r="Y18" s="403">
        <v>0</v>
      </c>
    </row>
    <row r="19" spans="1:25" ht="9" customHeight="1" x14ac:dyDescent="0.15">
      <c r="A19" s="468" t="s">
        <v>350</v>
      </c>
      <c r="B19" s="481"/>
      <c r="C19" s="481"/>
      <c r="D19" s="481"/>
      <c r="E19" s="481"/>
      <c r="F19" s="481"/>
      <c r="G19" s="481"/>
      <c r="H19" s="481"/>
      <c r="I19" s="481"/>
      <c r="J19" s="481"/>
      <c r="K19" s="481"/>
      <c r="L19" s="481"/>
      <c r="M19" s="481"/>
      <c r="N19" s="481"/>
      <c r="O19" s="481"/>
      <c r="P19" s="481"/>
      <c r="Q19" s="481"/>
      <c r="R19" s="74"/>
      <c r="S19" s="74"/>
      <c r="T19" s="74"/>
      <c r="U19" s="74"/>
      <c r="V19" s="74"/>
      <c r="W19" s="74"/>
      <c r="X19" s="74"/>
      <c r="Y19" s="74"/>
    </row>
    <row r="20" spans="1:25" ht="9" customHeight="1" x14ac:dyDescent="0.15">
      <c r="A20" s="546" t="s">
        <v>338</v>
      </c>
      <c r="B20" s="481"/>
      <c r="C20" s="481"/>
      <c r="D20" s="481"/>
      <c r="E20" s="481"/>
      <c r="F20" s="481"/>
      <c r="G20" s="481"/>
      <c r="H20" s="481"/>
      <c r="I20" s="481"/>
      <c r="J20" s="481"/>
      <c r="K20" s="483"/>
      <c r="L20" s="483"/>
      <c r="M20" s="483"/>
      <c r="N20" s="483"/>
      <c r="O20" s="483"/>
      <c r="P20" s="483"/>
      <c r="Q20" s="483"/>
    </row>
    <row r="21" spans="1:25" ht="9" customHeight="1" x14ac:dyDescent="0.15">
      <c r="A21" s="470" t="s">
        <v>320</v>
      </c>
      <c r="B21" s="483"/>
      <c r="C21" s="483"/>
      <c r="D21" s="483"/>
      <c r="E21" s="483"/>
      <c r="F21" s="483"/>
      <c r="G21" s="483"/>
      <c r="H21" s="483"/>
      <c r="I21" s="483"/>
      <c r="J21" s="483"/>
      <c r="K21" s="483"/>
      <c r="L21" s="483"/>
      <c r="M21" s="483"/>
      <c r="N21" s="483"/>
      <c r="O21" s="483"/>
      <c r="P21" s="483"/>
      <c r="Q21" s="483"/>
    </row>
    <row r="22" spans="1:25" ht="141" customHeight="1" x14ac:dyDescent="0.15"/>
    <row r="23" spans="1:25" ht="13.35" customHeight="1" x14ac:dyDescent="0.25">
      <c r="A23" s="236" t="s">
        <v>515</v>
      </c>
    </row>
    <row r="24" spans="1:25" ht="13.35" customHeight="1" x14ac:dyDescent="0.15">
      <c r="A24" s="239" t="s">
        <v>283</v>
      </c>
    </row>
    <row r="25" spans="1:25" ht="6" customHeight="1" thickBot="1" x14ac:dyDescent="0.2"/>
    <row r="26" spans="1:25" ht="18" customHeight="1" x14ac:dyDescent="0.15">
      <c r="A26" s="768" t="s">
        <v>107</v>
      </c>
      <c r="B26" s="767">
        <v>2000</v>
      </c>
      <c r="C26" s="767">
        <v>2001</v>
      </c>
      <c r="D26" s="767">
        <v>2002</v>
      </c>
      <c r="E26" s="767">
        <v>2003</v>
      </c>
      <c r="F26" s="767">
        <v>2004</v>
      </c>
      <c r="G26" s="767">
        <v>2005</v>
      </c>
      <c r="H26" s="767">
        <v>2006</v>
      </c>
      <c r="I26" s="767">
        <v>2007</v>
      </c>
      <c r="J26" s="767">
        <v>2008</v>
      </c>
      <c r="K26" s="767">
        <v>2009</v>
      </c>
      <c r="L26" s="767">
        <v>2010</v>
      </c>
      <c r="M26" s="767">
        <v>2011</v>
      </c>
      <c r="N26" s="767">
        <v>2012</v>
      </c>
      <c r="O26" s="767">
        <v>2013</v>
      </c>
      <c r="P26" s="767">
        <v>2014</v>
      </c>
      <c r="Q26" s="767">
        <v>2015</v>
      </c>
      <c r="R26" s="767">
        <v>2016</v>
      </c>
      <c r="S26" s="767">
        <v>2017</v>
      </c>
      <c r="T26" s="767">
        <v>2018</v>
      </c>
      <c r="U26" s="767">
        <v>2019</v>
      </c>
      <c r="V26" s="767">
        <v>2020</v>
      </c>
      <c r="W26" s="767">
        <v>2021</v>
      </c>
      <c r="X26" s="767">
        <v>2022</v>
      </c>
      <c r="Y26" s="752" t="s">
        <v>424</v>
      </c>
    </row>
    <row r="27" spans="1:25" ht="18" customHeight="1" x14ac:dyDescent="0.15">
      <c r="A27" s="648" t="s">
        <v>52</v>
      </c>
      <c r="B27" s="729">
        <v>819360</v>
      </c>
      <c r="C27" s="729">
        <v>7585840</v>
      </c>
      <c r="D27" s="729">
        <v>9350280</v>
      </c>
      <c r="E27" s="729">
        <v>11515680</v>
      </c>
      <c r="F27" s="729">
        <v>21776220</v>
      </c>
      <c r="G27" s="729">
        <v>26716320</v>
      </c>
      <c r="H27" s="729">
        <v>32098780</v>
      </c>
      <c r="I27" s="729">
        <v>33003000</v>
      </c>
      <c r="J27" s="729">
        <v>44035200</v>
      </c>
      <c r="K27" s="729">
        <v>45058785</v>
      </c>
      <c r="L27" s="649">
        <f t="shared" ref="L27:X27" si="1">SUM(L28:L39)</f>
        <v>61209080</v>
      </c>
      <c r="M27" s="649">
        <f t="shared" si="1"/>
        <v>54022840</v>
      </c>
      <c r="N27" s="649">
        <f t="shared" si="1"/>
        <v>67644360</v>
      </c>
      <c r="O27" s="649">
        <f t="shared" si="1"/>
        <v>71532320</v>
      </c>
      <c r="P27" s="649">
        <f t="shared" si="1"/>
        <v>77494023</v>
      </c>
      <c r="Q27" s="649">
        <f t="shared" si="1"/>
        <v>41222640</v>
      </c>
      <c r="R27" s="649">
        <f t="shared" si="1"/>
        <v>32529240</v>
      </c>
      <c r="S27" s="649">
        <f t="shared" si="1"/>
        <v>12187440</v>
      </c>
      <c r="T27" s="649">
        <f t="shared" si="1"/>
        <v>5122080</v>
      </c>
      <c r="U27" s="649">
        <f t="shared" si="1"/>
        <v>72000</v>
      </c>
      <c r="V27" s="649">
        <f t="shared" si="1"/>
        <v>0</v>
      </c>
      <c r="W27" s="649">
        <f t="shared" si="1"/>
        <v>0</v>
      </c>
      <c r="X27" s="649">
        <f t="shared" si="1"/>
        <v>0</v>
      </c>
      <c r="Y27" s="649">
        <f t="shared" ref="Y27" si="2">SUM(Y28:Y39)</f>
        <v>0</v>
      </c>
    </row>
    <row r="28" spans="1:25" ht="18" customHeight="1" x14ac:dyDescent="0.15">
      <c r="A28" s="73" t="s">
        <v>53</v>
      </c>
      <c r="B28" s="74">
        <v>0</v>
      </c>
      <c r="C28" s="74">
        <v>1034640</v>
      </c>
      <c r="D28" s="74">
        <v>669240</v>
      </c>
      <c r="E28" s="74">
        <v>1673280</v>
      </c>
      <c r="F28" s="74">
        <v>1761480</v>
      </c>
      <c r="G28" s="74">
        <v>1922400</v>
      </c>
      <c r="H28" s="74">
        <v>2239560</v>
      </c>
      <c r="I28" s="74">
        <v>3472560</v>
      </c>
      <c r="J28" s="74">
        <v>3475080</v>
      </c>
      <c r="K28" s="74">
        <v>3206160</v>
      </c>
      <c r="L28" s="74">
        <v>3907440</v>
      </c>
      <c r="M28" s="74">
        <v>4423560</v>
      </c>
      <c r="N28" s="74">
        <v>5124600</v>
      </c>
      <c r="O28" s="74">
        <v>5249520</v>
      </c>
      <c r="P28" s="74">
        <v>6001200</v>
      </c>
      <c r="Q28" s="74">
        <v>6498560</v>
      </c>
      <c r="R28" s="74">
        <v>2543760</v>
      </c>
      <c r="S28" s="74">
        <v>1337040</v>
      </c>
      <c r="T28" s="74">
        <v>234720</v>
      </c>
      <c r="U28" s="190">
        <v>0</v>
      </c>
      <c r="V28" s="190">
        <v>0</v>
      </c>
      <c r="W28" s="190">
        <v>0</v>
      </c>
      <c r="X28" s="190">
        <v>0</v>
      </c>
      <c r="Y28" s="190">
        <v>0</v>
      </c>
    </row>
    <row r="29" spans="1:25" ht="18" customHeight="1" x14ac:dyDescent="0.15">
      <c r="A29" s="73" t="s">
        <v>54</v>
      </c>
      <c r="B29" s="74">
        <v>248300</v>
      </c>
      <c r="C29" s="74">
        <v>1269720</v>
      </c>
      <c r="D29" s="74">
        <v>491400</v>
      </c>
      <c r="E29" s="74">
        <v>813600</v>
      </c>
      <c r="F29" s="74">
        <v>1457080</v>
      </c>
      <c r="G29" s="74">
        <v>2185200</v>
      </c>
      <c r="H29" s="74">
        <v>2367360</v>
      </c>
      <c r="I29" s="74">
        <v>2864880</v>
      </c>
      <c r="J29" s="74">
        <v>2645640</v>
      </c>
      <c r="K29" s="74">
        <v>3145680</v>
      </c>
      <c r="L29" s="74">
        <v>3812400</v>
      </c>
      <c r="M29" s="74">
        <v>4284360</v>
      </c>
      <c r="N29" s="74">
        <v>5463360</v>
      </c>
      <c r="O29" s="74">
        <v>4513680</v>
      </c>
      <c r="P29" s="74">
        <v>6156000</v>
      </c>
      <c r="Q29" s="74">
        <v>5013840</v>
      </c>
      <c r="R29" s="74">
        <v>2694960</v>
      </c>
      <c r="S29" s="74">
        <v>677880</v>
      </c>
      <c r="T29" s="74">
        <v>603720</v>
      </c>
      <c r="U29" s="190">
        <v>72000</v>
      </c>
      <c r="V29" s="190">
        <v>0</v>
      </c>
      <c r="W29" s="190">
        <v>0</v>
      </c>
      <c r="X29" s="190">
        <v>0</v>
      </c>
      <c r="Y29" s="190">
        <v>0</v>
      </c>
    </row>
    <row r="30" spans="1:25" ht="18" customHeight="1" x14ac:dyDescent="0.15">
      <c r="A30" s="73" t="s">
        <v>55</v>
      </c>
      <c r="B30" s="74">
        <v>0</v>
      </c>
      <c r="C30" s="74">
        <v>619160</v>
      </c>
      <c r="D30" s="74">
        <v>821880</v>
      </c>
      <c r="E30" s="74">
        <v>172800</v>
      </c>
      <c r="F30" s="74">
        <v>1916640</v>
      </c>
      <c r="G30" s="74">
        <v>2455200</v>
      </c>
      <c r="H30" s="74">
        <v>2921040</v>
      </c>
      <c r="I30" s="74">
        <v>2310480</v>
      </c>
      <c r="J30" s="74">
        <v>3976200</v>
      </c>
      <c r="K30" s="74">
        <v>3445560</v>
      </c>
      <c r="L30" s="74">
        <v>4594680</v>
      </c>
      <c r="M30" s="74">
        <v>4960320</v>
      </c>
      <c r="N30" s="74">
        <v>5837400</v>
      </c>
      <c r="O30" s="74">
        <v>5391720</v>
      </c>
      <c r="P30" s="74">
        <v>5927760</v>
      </c>
      <c r="Q30" s="74">
        <v>5057680</v>
      </c>
      <c r="R30" s="74">
        <v>2935440</v>
      </c>
      <c r="S30" s="74">
        <v>1237320</v>
      </c>
      <c r="T30" s="74">
        <v>183600</v>
      </c>
      <c r="U30" s="190">
        <v>0</v>
      </c>
      <c r="V30" s="190">
        <v>0</v>
      </c>
      <c r="W30" s="190">
        <v>0</v>
      </c>
      <c r="X30" s="190">
        <v>0</v>
      </c>
      <c r="Y30" s="190">
        <v>0</v>
      </c>
    </row>
    <row r="31" spans="1:25" ht="18" customHeight="1" x14ac:dyDescent="0.15">
      <c r="A31" s="73" t="s">
        <v>56</v>
      </c>
      <c r="B31" s="74">
        <v>0</v>
      </c>
      <c r="C31" s="74">
        <v>630720</v>
      </c>
      <c r="D31" s="74">
        <v>745560</v>
      </c>
      <c r="E31" s="74">
        <v>0</v>
      </c>
      <c r="F31" s="74">
        <v>1362960</v>
      </c>
      <c r="G31" s="74">
        <v>1845360</v>
      </c>
      <c r="H31" s="74">
        <v>1701360</v>
      </c>
      <c r="I31" s="74">
        <v>2290680</v>
      </c>
      <c r="J31" s="74">
        <v>3880440</v>
      </c>
      <c r="K31" s="74">
        <v>3830040</v>
      </c>
      <c r="L31" s="74">
        <v>3598560</v>
      </c>
      <c r="M31" s="74">
        <v>4328640</v>
      </c>
      <c r="N31" s="74">
        <v>5478840</v>
      </c>
      <c r="O31" s="74">
        <v>6263640</v>
      </c>
      <c r="P31" s="74">
        <v>6273360</v>
      </c>
      <c r="Q31" s="74">
        <v>2270000</v>
      </c>
      <c r="R31" s="74">
        <v>2499480</v>
      </c>
      <c r="S31" s="74">
        <v>1271520</v>
      </c>
      <c r="T31" s="74">
        <v>0</v>
      </c>
      <c r="U31" s="190">
        <v>0</v>
      </c>
      <c r="V31" s="190">
        <v>0</v>
      </c>
      <c r="W31" s="190">
        <v>0</v>
      </c>
      <c r="X31" s="190">
        <v>0</v>
      </c>
      <c r="Y31" s="190">
        <v>0</v>
      </c>
    </row>
    <row r="32" spans="1:25" ht="18" customHeight="1" x14ac:dyDescent="0.15">
      <c r="A32" s="73" t="s">
        <v>57</v>
      </c>
      <c r="B32" s="74">
        <v>0</v>
      </c>
      <c r="C32" s="74">
        <v>540720</v>
      </c>
      <c r="D32" s="74">
        <v>573120</v>
      </c>
      <c r="E32" s="74">
        <v>115200</v>
      </c>
      <c r="F32" s="74">
        <v>1985400</v>
      </c>
      <c r="G32" s="74">
        <v>2010600</v>
      </c>
      <c r="H32" s="74">
        <v>1749600</v>
      </c>
      <c r="I32" s="74">
        <v>3391560</v>
      </c>
      <c r="J32" s="74">
        <v>4016880</v>
      </c>
      <c r="K32" s="74">
        <v>2664720</v>
      </c>
      <c r="L32" s="74">
        <v>4142880</v>
      </c>
      <c r="M32" s="74">
        <v>4304520</v>
      </c>
      <c r="N32" s="74">
        <v>7632720</v>
      </c>
      <c r="O32" s="74">
        <v>5702400</v>
      </c>
      <c r="P32" s="74">
        <v>5791320</v>
      </c>
      <c r="Q32" s="74">
        <v>1888160</v>
      </c>
      <c r="R32" s="74">
        <v>1915200</v>
      </c>
      <c r="S32" s="74">
        <v>1221120</v>
      </c>
      <c r="T32" s="74">
        <v>104400</v>
      </c>
      <c r="U32" s="190">
        <v>0</v>
      </c>
      <c r="V32" s="190">
        <v>0</v>
      </c>
      <c r="W32" s="190">
        <v>0</v>
      </c>
      <c r="X32" s="190">
        <v>0</v>
      </c>
      <c r="Y32" s="190">
        <v>0</v>
      </c>
    </row>
    <row r="33" spans="1:25" ht="18" customHeight="1" x14ac:dyDescent="0.15">
      <c r="A33" s="73" t="s">
        <v>58</v>
      </c>
      <c r="B33" s="74">
        <v>0</v>
      </c>
      <c r="C33" s="74">
        <v>295560</v>
      </c>
      <c r="D33" s="74">
        <v>651600</v>
      </c>
      <c r="E33" s="74">
        <v>357840</v>
      </c>
      <c r="F33" s="74">
        <v>2643840</v>
      </c>
      <c r="G33" s="74">
        <v>2412360</v>
      </c>
      <c r="H33" s="74">
        <v>1366740</v>
      </c>
      <c r="I33" s="74">
        <v>2544840</v>
      </c>
      <c r="J33" s="74">
        <v>3292920</v>
      </c>
      <c r="K33" s="74">
        <v>2920320</v>
      </c>
      <c r="L33" s="74">
        <v>5458680</v>
      </c>
      <c r="M33" s="74">
        <v>4368600</v>
      </c>
      <c r="N33" s="74">
        <v>6289920</v>
      </c>
      <c r="O33" s="74">
        <v>4404960</v>
      </c>
      <c r="P33" s="74">
        <v>6462394</v>
      </c>
      <c r="Q33" s="74">
        <v>3123360</v>
      </c>
      <c r="R33" s="74">
        <v>2851920</v>
      </c>
      <c r="S33" s="74">
        <v>1019880</v>
      </c>
      <c r="T33" s="74">
        <v>242280</v>
      </c>
      <c r="U33" s="190">
        <v>0</v>
      </c>
      <c r="V33" s="190">
        <v>0</v>
      </c>
      <c r="W33" s="190">
        <v>0</v>
      </c>
      <c r="X33" s="190">
        <v>0</v>
      </c>
      <c r="Y33" s="190">
        <v>0</v>
      </c>
    </row>
    <row r="34" spans="1:25" ht="18" customHeight="1" x14ac:dyDescent="0.15">
      <c r="A34" s="73" t="s">
        <v>59</v>
      </c>
      <c r="B34" s="74">
        <v>0</v>
      </c>
      <c r="C34" s="74">
        <v>573840</v>
      </c>
      <c r="D34" s="74">
        <v>760320</v>
      </c>
      <c r="E34" s="74">
        <v>618480</v>
      </c>
      <c r="F34" s="74">
        <v>1915200</v>
      </c>
      <c r="G34" s="74">
        <v>2311200</v>
      </c>
      <c r="H34" s="74">
        <v>2667600</v>
      </c>
      <c r="I34" s="74">
        <v>2724480</v>
      </c>
      <c r="J34" s="74">
        <v>3884400</v>
      </c>
      <c r="K34" s="74">
        <v>4197240</v>
      </c>
      <c r="L34" s="74">
        <v>5560200</v>
      </c>
      <c r="M34" s="74">
        <v>4507920</v>
      </c>
      <c r="N34" s="74">
        <v>6221880</v>
      </c>
      <c r="O34" s="74">
        <v>4846680</v>
      </c>
      <c r="P34" s="74">
        <v>6949000</v>
      </c>
      <c r="Q34" s="74">
        <v>3706200</v>
      </c>
      <c r="R34" s="74">
        <v>2269440</v>
      </c>
      <c r="S34" s="74">
        <v>1035360</v>
      </c>
      <c r="T34" s="74">
        <v>627840</v>
      </c>
      <c r="U34" s="190">
        <v>0</v>
      </c>
      <c r="V34" s="190">
        <v>0</v>
      </c>
      <c r="W34" s="190">
        <v>0</v>
      </c>
      <c r="X34" s="190">
        <v>0</v>
      </c>
      <c r="Y34" s="190">
        <v>0</v>
      </c>
    </row>
    <row r="35" spans="1:25" ht="18" customHeight="1" x14ac:dyDescent="0.15">
      <c r="A35" s="73" t="s">
        <v>60</v>
      </c>
      <c r="B35" s="74">
        <v>0</v>
      </c>
      <c r="C35" s="74">
        <v>443520</v>
      </c>
      <c r="D35" s="74">
        <v>759960</v>
      </c>
      <c r="E35" s="74">
        <v>1104480</v>
      </c>
      <c r="F35" s="74">
        <v>1897560</v>
      </c>
      <c r="G35" s="74">
        <v>2385000</v>
      </c>
      <c r="H35" s="74">
        <v>3582720</v>
      </c>
      <c r="I35" s="74">
        <v>2673360</v>
      </c>
      <c r="J35" s="74">
        <v>3276360</v>
      </c>
      <c r="K35" s="74">
        <v>3825465</v>
      </c>
      <c r="L35" s="74">
        <v>5679720</v>
      </c>
      <c r="M35" s="74">
        <v>4734400</v>
      </c>
      <c r="N35" s="74">
        <v>5550480</v>
      </c>
      <c r="O35" s="74">
        <v>6009440</v>
      </c>
      <c r="P35" s="74">
        <v>6626240</v>
      </c>
      <c r="Q35" s="74">
        <v>3038040</v>
      </c>
      <c r="R35" s="74">
        <v>3368880</v>
      </c>
      <c r="S35" s="74">
        <v>1329480</v>
      </c>
      <c r="T35" s="74">
        <v>918720</v>
      </c>
      <c r="U35" s="190">
        <v>0</v>
      </c>
      <c r="V35" s="190">
        <v>0</v>
      </c>
      <c r="W35" s="190">
        <v>0</v>
      </c>
      <c r="X35" s="190">
        <v>0</v>
      </c>
      <c r="Y35" s="190">
        <v>0</v>
      </c>
    </row>
    <row r="36" spans="1:25" ht="18" customHeight="1" x14ac:dyDescent="0.15">
      <c r="A36" s="73" t="s">
        <v>61</v>
      </c>
      <c r="B36" s="74">
        <v>0</v>
      </c>
      <c r="C36" s="74">
        <v>582480</v>
      </c>
      <c r="D36" s="74">
        <v>840240</v>
      </c>
      <c r="E36" s="74">
        <v>1833120</v>
      </c>
      <c r="F36" s="74">
        <v>2250000</v>
      </c>
      <c r="G36" s="74">
        <v>2316600</v>
      </c>
      <c r="H36" s="74">
        <v>3437600</v>
      </c>
      <c r="I36" s="74">
        <v>2649600</v>
      </c>
      <c r="J36" s="74">
        <v>3435120</v>
      </c>
      <c r="K36" s="74">
        <v>4293000</v>
      </c>
      <c r="L36" s="74">
        <v>5911000</v>
      </c>
      <c r="M36" s="74">
        <v>5422320</v>
      </c>
      <c r="N36" s="74">
        <v>5275440</v>
      </c>
      <c r="O36" s="74">
        <v>8465160</v>
      </c>
      <c r="P36" s="74">
        <v>7078360</v>
      </c>
      <c r="Q36" s="74">
        <v>3985880</v>
      </c>
      <c r="R36" s="74">
        <v>3614040</v>
      </c>
      <c r="S36" s="74">
        <v>1313640</v>
      </c>
      <c r="T36" s="74">
        <v>944280</v>
      </c>
      <c r="U36" s="190">
        <v>0</v>
      </c>
      <c r="V36" s="190">
        <v>0</v>
      </c>
      <c r="W36" s="190">
        <v>0</v>
      </c>
      <c r="X36" s="190">
        <v>0</v>
      </c>
      <c r="Y36" s="190">
        <v>0</v>
      </c>
    </row>
    <row r="37" spans="1:25" ht="18" customHeight="1" x14ac:dyDescent="0.15">
      <c r="A37" s="73" t="s">
        <v>62</v>
      </c>
      <c r="B37" s="74">
        <v>214560</v>
      </c>
      <c r="C37" s="74">
        <v>512360</v>
      </c>
      <c r="D37" s="74">
        <v>1130040</v>
      </c>
      <c r="E37" s="74">
        <v>1441800</v>
      </c>
      <c r="F37" s="74">
        <v>1897000</v>
      </c>
      <c r="G37" s="74">
        <v>2214000</v>
      </c>
      <c r="H37" s="74">
        <v>3794400</v>
      </c>
      <c r="I37" s="74">
        <v>2998800</v>
      </c>
      <c r="J37" s="74">
        <v>4705920</v>
      </c>
      <c r="K37" s="74">
        <v>4483080</v>
      </c>
      <c r="L37" s="74">
        <v>6465640</v>
      </c>
      <c r="M37" s="74">
        <v>5093280</v>
      </c>
      <c r="N37" s="74">
        <v>6111720</v>
      </c>
      <c r="O37" s="74">
        <v>8242080</v>
      </c>
      <c r="P37" s="74">
        <v>6918040</v>
      </c>
      <c r="Q37" s="74">
        <v>3212640</v>
      </c>
      <c r="R37" s="74">
        <v>3531240</v>
      </c>
      <c r="S37" s="74">
        <v>1211040</v>
      </c>
      <c r="T37" s="74">
        <v>850320</v>
      </c>
      <c r="U37" s="190">
        <v>0</v>
      </c>
      <c r="V37" s="190">
        <v>0</v>
      </c>
      <c r="W37" s="190">
        <v>0</v>
      </c>
      <c r="X37" s="190">
        <v>0</v>
      </c>
      <c r="Y37" s="190">
        <v>0</v>
      </c>
    </row>
    <row r="38" spans="1:25" ht="18" customHeight="1" x14ac:dyDescent="0.15">
      <c r="A38" s="73" t="s">
        <v>63</v>
      </c>
      <c r="B38" s="74">
        <v>225360</v>
      </c>
      <c r="C38" s="74">
        <v>626640</v>
      </c>
      <c r="D38" s="74">
        <v>830520</v>
      </c>
      <c r="E38" s="74">
        <v>1539000</v>
      </c>
      <c r="F38" s="74">
        <v>1022400</v>
      </c>
      <c r="G38" s="74">
        <v>1908000</v>
      </c>
      <c r="H38" s="74">
        <v>3017120</v>
      </c>
      <c r="I38" s="74">
        <v>2306160</v>
      </c>
      <c r="J38" s="74">
        <v>3484440</v>
      </c>
      <c r="K38" s="74">
        <v>4266360</v>
      </c>
      <c r="L38" s="74">
        <v>5764440</v>
      </c>
      <c r="M38" s="74">
        <v>5047920</v>
      </c>
      <c r="N38" s="74">
        <v>5221440</v>
      </c>
      <c r="O38" s="74">
        <v>6709320</v>
      </c>
      <c r="P38" s="74">
        <v>6139549</v>
      </c>
      <c r="Q38" s="74">
        <v>1896120</v>
      </c>
      <c r="R38" s="74">
        <v>2303640</v>
      </c>
      <c r="S38" s="74">
        <v>327240</v>
      </c>
      <c r="T38" s="74">
        <v>169560</v>
      </c>
      <c r="U38" s="190">
        <v>0</v>
      </c>
      <c r="V38" s="190">
        <v>0</v>
      </c>
      <c r="W38" s="190">
        <v>0</v>
      </c>
      <c r="X38" s="190">
        <v>0</v>
      </c>
      <c r="Y38" s="190">
        <v>0</v>
      </c>
    </row>
    <row r="39" spans="1:25" ht="18" customHeight="1" thickBot="1" x14ac:dyDescent="0.2">
      <c r="A39" s="76" t="s">
        <v>64</v>
      </c>
      <c r="B39" s="97">
        <v>131140</v>
      </c>
      <c r="C39" s="97">
        <v>456480</v>
      </c>
      <c r="D39" s="97">
        <v>1076400</v>
      </c>
      <c r="E39" s="97">
        <v>1846080</v>
      </c>
      <c r="F39" s="97">
        <v>1666660</v>
      </c>
      <c r="G39" s="97">
        <v>2750400</v>
      </c>
      <c r="H39" s="97">
        <v>3253680</v>
      </c>
      <c r="I39" s="97">
        <v>2775600</v>
      </c>
      <c r="J39" s="97">
        <v>3961800</v>
      </c>
      <c r="K39" s="97">
        <v>4781160</v>
      </c>
      <c r="L39" s="97">
        <v>6313440</v>
      </c>
      <c r="M39" s="97">
        <v>2547000</v>
      </c>
      <c r="N39" s="97">
        <v>3436560</v>
      </c>
      <c r="O39" s="97">
        <v>5733720</v>
      </c>
      <c r="P39" s="97">
        <v>7170800</v>
      </c>
      <c r="Q39" s="97">
        <v>1532160</v>
      </c>
      <c r="R39" s="97">
        <v>2001240</v>
      </c>
      <c r="S39" s="97">
        <v>205920</v>
      </c>
      <c r="T39" s="97">
        <v>242640</v>
      </c>
      <c r="U39" s="403">
        <v>0</v>
      </c>
      <c r="V39" s="403">
        <v>0</v>
      </c>
      <c r="W39" s="403">
        <v>0</v>
      </c>
      <c r="X39" s="403">
        <v>0</v>
      </c>
      <c r="Y39" s="403">
        <v>0</v>
      </c>
    </row>
    <row r="40" spans="1:25" ht="9" customHeight="1" x14ac:dyDescent="0.15">
      <c r="A40" s="468" t="s">
        <v>350</v>
      </c>
      <c r="B40" s="483"/>
      <c r="C40" s="483"/>
      <c r="D40" s="483"/>
      <c r="E40" s="483"/>
      <c r="F40" s="483"/>
      <c r="G40" s="483"/>
      <c r="H40" s="483"/>
      <c r="I40" s="483"/>
      <c r="J40" s="483"/>
      <c r="K40" s="483"/>
      <c r="L40" s="483"/>
      <c r="M40" s="483"/>
      <c r="N40" s="483"/>
      <c r="O40" s="483"/>
      <c r="P40" s="483"/>
      <c r="Q40" s="483"/>
      <c r="R40" s="179"/>
    </row>
    <row r="41" spans="1:25" ht="9" customHeight="1" x14ac:dyDescent="0.15">
      <c r="A41" s="546" t="s">
        <v>338</v>
      </c>
      <c r="B41" s="483"/>
      <c r="C41" s="483"/>
      <c r="D41" s="483"/>
      <c r="E41" s="483"/>
      <c r="F41" s="483"/>
      <c r="G41" s="483"/>
      <c r="H41" s="483"/>
      <c r="I41" s="483"/>
      <c r="J41" s="483"/>
      <c r="K41" s="483"/>
      <c r="L41" s="483"/>
      <c r="M41" s="483"/>
      <c r="N41" s="483"/>
      <c r="O41" s="483"/>
      <c r="P41" s="483"/>
      <c r="Q41" s="483"/>
      <c r="R41" s="179"/>
    </row>
    <row r="42" spans="1:25" ht="9" customHeight="1" x14ac:dyDescent="0.15">
      <c r="A42" s="470" t="s">
        <v>320</v>
      </c>
      <c r="B42" s="483"/>
      <c r="C42" s="483"/>
      <c r="D42" s="483"/>
      <c r="E42" s="483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483"/>
      <c r="R42" s="179"/>
    </row>
    <row r="43" spans="1:25" ht="13.35" customHeight="1" x14ac:dyDescent="0.15">
      <c r="A43" s="483"/>
      <c r="B43" s="483"/>
      <c r="C43" s="483"/>
      <c r="D43" s="483"/>
      <c r="E43" s="483"/>
      <c r="F43" s="483"/>
      <c r="G43" s="483"/>
      <c r="H43" s="483"/>
      <c r="I43" s="483"/>
      <c r="J43" s="483"/>
      <c r="K43" s="483"/>
      <c r="L43" s="483"/>
      <c r="M43" s="483"/>
      <c r="N43" s="483"/>
      <c r="O43" s="483"/>
      <c r="P43" s="483"/>
      <c r="Q43" s="483"/>
    </row>
    <row r="44" spans="1:25" ht="13.35" customHeight="1" x14ac:dyDescent="0.15">
      <c r="A44" s="483"/>
      <c r="B44" s="483"/>
      <c r="C44" s="483"/>
      <c r="D44" s="483"/>
      <c r="E44" s="483"/>
      <c r="F44" s="483"/>
      <c r="G44" s="483"/>
      <c r="H44" s="483"/>
      <c r="I44" s="483"/>
      <c r="J44" s="483"/>
      <c r="K44" s="483"/>
      <c r="L44" s="483"/>
      <c r="M44" s="483"/>
      <c r="N44" s="483"/>
      <c r="O44" s="483"/>
      <c r="P44" s="483"/>
      <c r="Q44" s="483"/>
    </row>
    <row r="45" spans="1:25" ht="13.35" customHeight="1" x14ac:dyDescent="0.15">
      <c r="A45" s="483"/>
      <c r="B45" s="483"/>
      <c r="C45" s="483"/>
      <c r="D45" s="483"/>
      <c r="E45" s="483"/>
      <c r="F45" s="483"/>
      <c r="G45" s="483"/>
      <c r="H45" s="483"/>
      <c r="I45" s="483"/>
      <c r="J45" s="483"/>
      <c r="K45" s="483"/>
      <c r="L45" s="483"/>
      <c r="M45" s="483"/>
      <c r="N45" s="483"/>
      <c r="O45" s="483"/>
      <c r="P45" s="483"/>
      <c r="Q45" s="483"/>
    </row>
  </sheetData>
  <mergeCells count="1">
    <mergeCell ref="A1:E1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rowBreaks count="1" manualBreakCount="1">
    <brk id="22" max="16383" man="1"/>
  </row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Hoja124">
    <tabColor theme="9" tint="0.59999389629810485"/>
  </sheetPr>
  <dimension ref="A1:Y45"/>
  <sheetViews>
    <sheetView showGridLines="0" topLeftCell="A7" zoomScaleNormal="100" workbookViewId="0">
      <selection activeCell="Y27" sqref="L27:Y27"/>
    </sheetView>
  </sheetViews>
  <sheetFormatPr baseColWidth="10" defaultColWidth="7" defaultRowHeight="13.35" customHeight="1" x14ac:dyDescent="0.15"/>
  <cols>
    <col min="1" max="1" width="7.75" style="70" customWidth="1"/>
    <col min="2" max="9" width="8" style="70" hidden="1" customWidth="1"/>
    <col min="10" max="10" width="0" style="70" hidden="1" customWidth="1"/>
    <col min="11" max="11" width="3.375" style="70" hidden="1" customWidth="1"/>
    <col min="12" max="25" width="9" style="70" customWidth="1"/>
    <col min="26" max="26" width="8.75" style="70" customWidth="1"/>
    <col min="27" max="30" width="8.375" style="70" customWidth="1"/>
    <col min="31" max="16384" width="7" style="70"/>
  </cols>
  <sheetData>
    <row r="1" spans="1:25" ht="13.35" customHeight="1" x14ac:dyDescent="0.15">
      <c r="A1" s="1068"/>
      <c r="B1" s="1068"/>
      <c r="C1" s="1068"/>
      <c r="D1" s="1068"/>
      <c r="E1" s="1068"/>
    </row>
    <row r="2" spans="1:25" ht="13.35" customHeight="1" x14ac:dyDescent="0.25">
      <c r="A2" s="236" t="s">
        <v>517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</row>
    <row r="3" spans="1:25" ht="13.35" customHeight="1" x14ac:dyDescent="0.15">
      <c r="A3" s="239" t="s">
        <v>283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</row>
    <row r="4" spans="1:25" ht="6" customHeight="1" thickBot="1" x14ac:dyDescent="0.2"/>
    <row r="5" spans="1:25" ht="18" customHeight="1" x14ac:dyDescent="0.15">
      <c r="A5" s="768" t="s">
        <v>107</v>
      </c>
      <c r="B5" s="767">
        <v>2000</v>
      </c>
      <c r="C5" s="767">
        <v>2001</v>
      </c>
      <c r="D5" s="767">
        <v>2002</v>
      </c>
      <c r="E5" s="767">
        <v>2003</v>
      </c>
      <c r="F5" s="767">
        <v>2004</v>
      </c>
      <c r="G5" s="767">
        <v>2005</v>
      </c>
      <c r="H5" s="767">
        <v>2006</v>
      </c>
      <c r="I5" s="767">
        <v>2007</v>
      </c>
      <c r="J5" s="767">
        <v>2008</v>
      </c>
      <c r="K5" s="767">
        <v>2009</v>
      </c>
      <c r="L5" s="767">
        <v>2010</v>
      </c>
      <c r="M5" s="767">
        <v>2011</v>
      </c>
      <c r="N5" s="767">
        <v>2012</v>
      </c>
      <c r="O5" s="767">
        <v>2013</v>
      </c>
      <c r="P5" s="767">
        <v>2014</v>
      </c>
      <c r="Q5" s="767">
        <v>2015</v>
      </c>
      <c r="R5" s="767">
        <v>2016</v>
      </c>
      <c r="S5" s="750">
        <v>2017</v>
      </c>
      <c r="T5" s="750">
        <v>2018</v>
      </c>
      <c r="U5" s="750">
        <v>2019</v>
      </c>
      <c r="V5" s="750">
        <v>2020</v>
      </c>
      <c r="W5" s="750">
        <v>2021</v>
      </c>
      <c r="X5" s="750">
        <v>2022</v>
      </c>
      <c r="Y5" s="752" t="s">
        <v>424</v>
      </c>
    </row>
    <row r="6" spans="1:25" ht="18" customHeight="1" x14ac:dyDescent="0.15">
      <c r="A6" s="648" t="s">
        <v>52</v>
      </c>
      <c r="B6" s="729">
        <v>149118</v>
      </c>
      <c r="C6" s="729">
        <v>173520</v>
      </c>
      <c r="D6" s="729">
        <v>134788</v>
      </c>
      <c r="E6" s="729">
        <v>126750</v>
      </c>
      <c r="F6" s="729">
        <v>153020</v>
      </c>
      <c r="G6" s="729">
        <v>250768</v>
      </c>
      <c r="H6" s="729">
        <v>192440</v>
      </c>
      <c r="I6" s="729">
        <v>219000</v>
      </c>
      <c r="J6" s="729">
        <v>197944</v>
      </c>
      <c r="K6" s="729">
        <v>233698</v>
      </c>
      <c r="L6" s="650">
        <f t="shared" ref="L6:X6" si="0">SUM(L7:L18)</f>
        <v>250508</v>
      </c>
      <c r="M6" s="650">
        <f t="shared" si="0"/>
        <v>302784</v>
      </c>
      <c r="N6" s="650">
        <f t="shared" si="0"/>
        <v>279680</v>
      </c>
      <c r="O6" s="650">
        <f t="shared" si="0"/>
        <v>254320</v>
      </c>
      <c r="P6" s="650">
        <f t="shared" si="0"/>
        <v>242980</v>
      </c>
      <c r="Q6" s="650">
        <f t="shared" si="0"/>
        <v>264540</v>
      </c>
      <c r="R6" s="650">
        <f t="shared" si="0"/>
        <v>314592</v>
      </c>
      <c r="S6" s="650">
        <f t="shared" si="0"/>
        <v>329754</v>
      </c>
      <c r="T6" s="650">
        <f t="shared" si="0"/>
        <v>337244</v>
      </c>
      <c r="U6" s="650">
        <f t="shared" si="0"/>
        <v>305520</v>
      </c>
      <c r="V6" s="650">
        <f t="shared" si="0"/>
        <v>0</v>
      </c>
      <c r="W6" s="650">
        <f t="shared" si="0"/>
        <v>254420</v>
      </c>
      <c r="X6" s="650">
        <f t="shared" si="0"/>
        <v>254420</v>
      </c>
      <c r="Y6" s="650">
        <f t="shared" ref="Y6" si="1">SUM(Y7:Y18)</f>
        <v>283111</v>
      </c>
    </row>
    <row r="7" spans="1:25" ht="18" customHeight="1" x14ac:dyDescent="0.15">
      <c r="A7" s="73" t="s">
        <v>53</v>
      </c>
      <c r="B7" s="74">
        <v>12882</v>
      </c>
      <c r="C7" s="74">
        <v>22160</v>
      </c>
      <c r="D7" s="74">
        <v>15150</v>
      </c>
      <c r="E7" s="74">
        <v>13000</v>
      </c>
      <c r="F7" s="74">
        <v>12680</v>
      </c>
      <c r="G7" s="74">
        <v>39420</v>
      </c>
      <c r="H7" s="74">
        <v>10400</v>
      </c>
      <c r="I7" s="74">
        <v>27100</v>
      </c>
      <c r="J7" s="74">
        <v>4000</v>
      </c>
      <c r="K7" s="74">
        <v>8160</v>
      </c>
      <c r="L7" s="401">
        <v>25780</v>
      </c>
      <c r="M7" s="401">
        <v>42640</v>
      </c>
      <c r="N7" s="401">
        <v>38560</v>
      </c>
      <c r="O7" s="401">
        <v>10400</v>
      </c>
      <c r="P7" s="401">
        <v>14700</v>
      </c>
      <c r="Q7" s="401">
        <v>12480</v>
      </c>
      <c r="R7" s="401">
        <v>20920</v>
      </c>
      <c r="S7" s="401">
        <v>21560</v>
      </c>
      <c r="T7" s="401">
        <v>37807</v>
      </c>
      <c r="U7" s="401">
        <v>27040</v>
      </c>
      <c r="V7" s="401">
        <v>0</v>
      </c>
      <c r="W7" s="401">
        <v>0</v>
      </c>
      <c r="X7" s="401">
        <v>0</v>
      </c>
      <c r="Y7" s="401">
        <v>44000</v>
      </c>
    </row>
    <row r="8" spans="1:25" ht="18" customHeight="1" x14ac:dyDescent="0.15">
      <c r="A8" s="73" t="s">
        <v>54</v>
      </c>
      <c r="B8" s="74">
        <v>15712</v>
      </c>
      <c r="C8" s="74">
        <v>0</v>
      </c>
      <c r="D8" s="74">
        <v>8650</v>
      </c>
      <c r="E8" s="74">
        <v>5000</v>
      </c>
      <c r="F8" s="74">
        <v>7500</v>
      </c>
      <c r="G8" s="74">
        <v>8000</v>
      </c>
      <c r="H8" s="74">
        <v>28040</v>
      </c>
      <c r="I8" s="74">
        <v>3600</v>
      </c>
      <c r="J8" s="74">
        <v>17480</v>
      </c>
      <c r="K8" s="74">
        <v>13200</v>
      </c>
      <c r="L8" s="401">
        <v>25300</v>
      </c>
      <c r="M8" s="401">
        <v>18824</v>
      </c>
      <c r="N8" s="401">
        <v>17160</v>
      </c>
      <c r="O8" s="401">
        <v>29240</v>
      </c>
      <c r="P8" s="401">
        <v>33200</v>
      </c>
      <c r="Q8" s="401">
        <v>14960</v>
      </c>
      <c r="R8" s="401">
        <v>0</v>
      </c>
      <c r="S8" s="401">
        <v>19940</v>
      </c>
      <c r="T8" s="401">
        <v>7906</v>
      </c>
      <c r="U8" s="401">
        <v>13220</v>
      </c>
      <c r="V8" s="401">
        <v>0</v>
      </c>
      <c r="W8" s="401">
        <v>36240</v>
      </c>
      <c r="X8" s="401">
        <v>36240</v>
      </c>
      <c r="Y8" s="401">
        <v>0</v>
      </c>
    </row>
    <row r="9" spans="1:25" ht="18" customHeight="1" x14ac:dyDescent="0.15">
      <c r="A9" s="73" t="s">
        <v>55</v>
      </c>
      <c r="B9" s="74">
        <v>17171</v>
      </c>
      <c r="C9" s="74">
        <v>12000</v>
      </c>
      <c r="D9" s="74">
        <v>0</v>
      </c>
      <c r="E9" s="74">
        <v>7000</v>
      </c>
      <c r="F9" s="74">
        <v>9500</v>
      </c>
      <c r="G9" s="74">
        <v>24248</v>
      </c>
      <c r="H9" s="74">
        <v>0</v>
      </c>
      <c r="I9" s="74">
        <v>22980</v>
      </c>
      <c r="J9" s="74">
        <v>24000</v>
      </c>
      <c r="K9" s="74">
        <v>17850</v>
      </c>
      <c r="L9" s="401">
        <v>25200</v>
      </c>
      <c r="M9" s="401">
        <v>18920</v>
      </c>
      <c r="N9" s="401">
        <v>16060</v>
      </c>
      <c r="O9" s="401">
        <v>20700</v>
      </c>
      <c r="P9" s="401">
        <v>14800</v>
      </c>
      <c r="Q9" s="401">
        <v>16640</v>
      </c>
      <c r="R9" s="401">
        <v>48464</v>
      </c>
      <c r="S9" s="401">
        <v>24517</v>
      </c>
      <c r="T9" s="401">
        <v>7200</v>
      </c>
      <c r="U9" s="401">
        <v>47912</v>
      </c>
      <c r="V9" s="401">
        <v>0</v>
      </c>
      <c r="W9" s="401">
        <v>13360</v>
      </c>
      <c r="X9" s="401">
        <v>13360</v>
      </c>
      <c r="Y9" s="401">
        <v>76771</v>
      </c>
    </row>
    <row r="10" spans="1:25" ht="18" customHeight="1" x14ac:dyDescent="0.15">
      <c r="A10" s="73" t="s">
        <v>56</v>
      </c>
      <c r="B10" s="74">
        <v>10000</v>
      </c>
      <c r="C10" s="74">
        <v>0</v>
      </c>
      <c r="D10" s="74">
        <v>15500</v>
      </c>
      <c r="E10" s="74">
        <v>18500</v>
      </c>
      <c r="F10" s="74">
        <v>9000</v>
      </c>
      <c r="G10" s="74">
        <v>31568</v>
      </c>
      <c r="H10" s="74">
        <v>33940</v>
      </c>
      <c r="I10" s="74">
        <v>29100</v>
      </c>
      <c r="J10" s="74">
        <v>41660</v>
      </c>
      <c r="K10" s="74">
        <v>15000</v>
      </c>
      <c r="L10" s="401">
        <v>11100</v>
      </c>
      <c r="M10" s="401">
        <v>37200</v>
      </c>
      <c r="N10" s="401">
        <v>18000</v>
      </c>
      <c r="O10" s="401">
        <v>10600</v>
      </c>
      <c r="P10" s="401">
        <v>32840</v>
      </c>
      <c r="Q10" s="401">
        <v>41600</v>
      </c>
      <c r="R10" s="401">
        <v>20440</v>
      </c>
      <c r="S10" s="401">
        <v>37440</v>
      </c>
      <c r="T10" s="401">
        <v>57880</v>
      </c>
      <c r="U10" s="401">
        <v>6240</v>
      </c>
      <c r="V10" s="401">
        <v>0</v>
      </c>
      <c r="W10" s="401">
        <v>0</v>
      </c>
      <c r="X10" s="401">
        <v>0</v>
      </c>
      <c r="Y10" s="401">
        <v>27600</v>
      </c>
    </row>
    <row r="11" spans="1:25" ht="18" customHeight="1" x14ac:dyDescent="0.15">
      <c r="A11" s="73" t="s">
        <v>57</v>
      </c>
      <c r="B11" s="74">
        <v>9500</v>
      </c>
      <c r="C11" s="74">
        <v>22660</v>
      </c>
      <c r="D11" s="74">
        <v>13000</v>
      </c>
      <c r="E11" s="74">
        <v>0</v>
      </c>
      <c r="F11" s="74">
        <v>6760</v>
      </c>
      <c r="G11" s="74">
        <v>12200</v>
      </c>
      <c r="H11" s="74">
        <v>8120</v>
      </c>
      <c r="I11" s="74">
        <v>10000</v>
      </c>
      <c r="J11" s="74">
        <v>6000</v>
      </c>
      <c r="K11" s="74">
        <v>40656</v>
      </c>
      <c r="L11" s="401">
        <v>12200</v>
      </c>
      <c r="M11" s="401">
        <v>25520</v>
      </c>
      <c r="N11" s="401">
        <v>32920</v>
      </c>
      <c r="O11" s="401">
        <v>42600</v>
      </c>
      <c r="P11" s="401">
        <v>9920</v>
      </c>
      <c r="Q11" s="401">
        <v>0</v>
      </c>
      <c r="R11" s="401">
        <v>49080</v>
      </c>
      <c r="S11" s="401">
        <v>26060</v>
      </c>
      <c r="T11" s="401">
        <v>38736</v>
      </c>
      <c r="U11" s="401">
        <v>50160</v>
      </c>
      <c r="V11" s="401">
        <v>0</v>
      </c>
      <c r="W11" s="401">
        <v>37360</v>
      </c>
      <c r="X11" s="401">
        <v>37360</v>
      </c>
      <c r="Y11" s="401">
        <v>0</v>
      </c>
    </row>
    <row r="12" spans="1:25" ht="18" customHeight="1" x14ac:dyDescent="0.15">
      <c r="A12" s="73" t="s">
        <v>58</v>
      </c>
      <c r="B12" s="74">
        <v>17795</v>
      </c>
      <c r="C12" s="74">
        <v>19000</v>
      </c>
      <c r="D12" s="74">
        <v>5000</v>
      </c>
      <c r="E12" s="74">
        <v>25100</v>
      </c>
      <c r="F12" s="74">
        <v>15000</v>
      </c>
      <c r="G12" s="74">
        <v>12800</v>
      </c>
      <c r="H12" s="74">
        <v>7000</v>
      </c>
      <c r="I12" s="74">
        <v>11480</v>
      </c>
      <c r="J12" s="74">
        <v>17904</v>
      </c>
      <c r="K12" s="74">
        <v>21032</v>
      </c>
      <c r="L12" s="401">
        <v>13520</v>
      </c>
      <c r="M12" s="401">
        <v>0</v>
      </c>
      <c r="N12" s="401">
        <v>24520</v>
      </c>
      <c r="O12" s="401">
        <v>18540</v>
      </c>
      <c r="P12" s="401">
        <v>33780</v>
      </c>
      <c r="Q12" s="401">
        <v>46400</v>
      </c>
      <c r="R12" s="401">
        <v>6240</v>
      </c>
      <c r="S12" s="401">
        <v>0</v>
      </c>
      <c r="T12" s="401">
        <v>17480</v>
      </c>
      <c r="U12" s="401">
        <v>27040</v>
      </c>
      <c r="V12" s="401">
        <v>0</v>
      </c>
      <c r="W12" s="401">
        <v>47600</v>
      </c>
      <c r="X12" s="401">
        <v>47600</v>
      </c>
      <c r="Y12" s="401">
        <v>0</v>
      </c>
    </row>
    <row r="13" spans="1:25" ht="18" customHeight="1" x14ac:dyDescent="0.15">
      <c r="A13" s="73" t="s">
        <v>59</v>
      </c>
      <c r="B13" s="74">
        <v>23824</v>
      </c>
      <c r="C13" s="74">
        <v>10600</v>
      </c>
      <c r="D13" s="74">
        <v>12064</v>
      </c>
      <c r="E13" s="74">
        <v>12000</v>
      </c>
      <c r="F13" s="74">
        <v>22000</v>
      </c>
      <c r="G13" s="74">
        <v>8000</v>
      </c>
      <c r="H13" s="74">
        <v>17980</v>
      </c>
      <c r="I13" s="74">
        <v>14500</v>
      </c>
      <c r="J13" s="74">
        <v>8320</v>
      </c>
      <c r="K13" s="74">
        <v>23900</v>
      </c>
      <c r="L13" s="401">
        <v>21964</v>
      </c>
      <c r="M13" s="401">
        <v>56920</v>
      </c>
      <c r="N13" s="401">
        <v>46720</v>
      </c>
      <c r="O13" s="401">
        <v>11600</v>
      </c>
      <c r="P13" s="401">
        <v>12500</v>
      </c>
      <c r="Q13" s="401">
        <v>19680</v>
      </c>
      <c r="R13" s="401">
        <v>43280</v>
      </c>
      <c r="S13" s="401">
        <v>10640</v>
      </c>
      <c r="T13" s="401">
        <v>16700</v>
      </c>
      <c r="U13" s="401">
        <v>10480</v>
      </c>
      <c r="V13" s="401">
        <v>0</v>
      </c>
      <c r="W13" s="401">
        <v>31860</v>
      </c>
      <c r="X13" s="401">
        <v>31860</v>
      </c>
      <c r="Y13" s="401">
        <v>28720</v>
      </c>
    </row>
    <row r="14" spans="1:25" ht="18" customHeight="1" x14ac:dyDescent="0.15">
      <c r="A14" s="73" t="s">
        <v>60</v>
      </c>
      <c r="B14" s="74">
        <v>3000</v>
      </c>
      <c r="C14" s="74">
        <v>21944</v>
      </c>
      <c r="D14" s="74">
        <v>15240</v>
      </c>
      <c r="E14" s="74">
        <v>6000</v>
      </c>
      <c r="F14" s="74">
        <v>2500</v>
      </c>
      <c r="G14" s="74">
        <v>37000</v>
      </c>
      <c r="H14" s="74">
        <v>10000</v>
      </c>
      <c r="I14" s="74">
        <v>28200</v>
      </c>
      <c r="J14" s="74">
        <v>32200</v>
      </c>
      <c r="K14" s="74">
        <v>23220</v>
      </c>
      <c r="L14" s="401">
        <v>8000</v>
      </c>
      <c r="M14" s="401">
        <v>23000</v>
      </c>
      <c r="N14" s="401">
        <v>11680</v>
      </c>
      <c r="O14" s="401">
        <v>25900</v>
      </c>
      <c r="P14" s="401">
        <v>10400</v>
      </c>
      <c r="Q14" s="401">
        <v>37800</v>
      </c>
      <c r="R14" s="401">
        <v>34344</v>
      </c>
      <c r="S14" s="401">
        <v>66980</v>
      </c>
      <c r="T14" s="401">
        <v>52200</v>
      </c>
      <c r="U14" s="401">
        <v>21760</v>
      </c>
      <c r="V14" s="401">
        <v>0</v>
      </c>
      <c r="W14" s="401">
        <v>7200</v>
      </c>
      <c r="X14" s="401">
        <v>7200</v>
      </c>
      <c r="Y14" s="401">
        <v>0</v>
      </c>
    </row>
    <row r="15" spans="1:25" ht="18" customHeight="1" x14ac:dyDescent="0.15">
      <c r="A15" s="73" t="s">
        <v>61</v>
      </c>
      <c r="B15" s="74">
        <v>10000</v>
      </c>
      <c r="C15" s="74">
        <v>7623</v>
      </c>
      <c r="D15" s="74">
        <v>3000</v>
      </c>
      <c r="E15" s="74">
        <v>14000</v>
      </c>
      <c r="F15" s="74">
        <v>15000</v>
      </c>
      <c r="G15" s="74">
        <v>18000</v>
      </c>
      <c r="H15" s="74">
        <v>31000</v>
      </c>
      <c r="I15" s="74">
        <v>11480</v>
      </c>
      <c r="J15" s="74">
        <v>4500</v>
      </c>
      <c r="K15" s="74">
        <v>11920</v>
      </c>
      <c r="L15" s="401">
        <v>42380</v>
      </c>
      <c r="M15" s="401">
        <v>5500</v>
      </c>
      <c r="N15" s="401">
        <v>14560</v>
      </c>
      <c r="O15" s="401">
        <v>10500</v>
      </c>
      <c r="P15" s="401">
        <v>14080</v>
      </c>
      <c r="Q15" s="401">
        <v>51140</v>
      </c>
      <c r="R15" s="401">
        <v>40384</v>
      </c>
      <c r="S15" s="401">
        <v>29516</v>
      </c>
      <c r="T15" s="401">
        <v>27452</v>
      </c>
      <c r="U15" s="401">
        <v>49108</v>
      </c>
      <c r="V15" s="401">
        <v>0</v>
      </c>
      <c r="W15" s="401">
        <v>16000</v>
      </c>
      <c r="X15" s="401">
        <v>16000</v>
      </c>
      <c r="Y15" s="401">
        <v>0</v>
      </c>
    </row>
    <row r="16" spans="1:25" ht="18" customHeight="1" x14ac:dyDescent="0.15">
      <c r="A16" s="73" t="s">
        <v>62</v>
      </c>
      <c r="B16" s="74">
        <v>13500</v>
      </c>
      <c r="C16" s="74">
        <v>40064</v>
      </c>
      <c r="D16" s="74">
        <v>24684</v>
      </c>
      <c r="E16" s="74">
        <v>17650</v>
      </c>
      <c r="F16" s="74">
        <v>26140</v>
      </c>
      <c r="G16" s="74">
        <v>15832</v>
      </c>
      <c r="H16" s="74">
        <v>16480</v>
      </c>
      <c r="I16" s="74">
        <v>12240</v>
      </c>
      <c r="J16" s="74">
        <v>14500</v>
      </c>
      <c r="K16" s="74">
        <v>16640</v>
      </c>
      <c r="L16" s="401">
        <v>0</v>
      </c>
      <c r="M16" s="401">
        <v>29200</v>
      </c>
      <c r="N16" s="401">
        <v>9580</v>
      </c>
      <c r="O16" s="401">
        <v>26160</v>
      </c>
      <c r="P16" s="401">
        <v>22880</v>
      </c>
      <c r="Q16" s="401">
        <v>0</v>
      </c>
      <c r="R16" s="401">
        <v>0</v>
      </c>
      <c r="S16" s="401">
        <v>34240</v>
      </c>
      <c r="T16" s="401">
        <v>2000</v>
      </c>
      <c r="U16" s="401">
        <v>22880</v>
      </c>
      <c r="V16" s="401">
        <v>0</v>
      </c>
      <c r="W16" s="401">
        <v>39680</v>
      </c>
      <c r="X16" s="401">
        <v>39680</v>
      </c>
      <c r="Y16" s="401">
        <v>35680</v>
      </c>
    </row>
    <row r="17" spans="1:25" ht="18" customHeight="1" x14ac:dyDescent="0.15">
      <c r="A17" s="73" t="s">
        <v>63</v>
      </c>
      <c r="B17" s="74">
        <v>6240</v>
      </c>
      <c r="C17" s="74">
        <v>11000</v>
      </c>
      <c r="D17" s="74">
        <v>9000</v>
      </c>
      <c r="E17" s="74">
        <v>6000</v>
      </c>
      <c r="F17" s="74">
        <v>7120</v>
      </c>
      <c r="G17" s="74">
        <v>6200</v>
      </c>
      <c r="H17" s="74">
        <v>5000</v>
      </c>
      <c r="I17" s="74">
        <v>13620</v>
      </c>
      <c r="J17" s="74">
        <v>16380</v>
      </c>
      <c r="K17" s="74">
        <v>15360</v>
      </c>
      <c r="L17" s="401">
        <v>25400</v>
      </c>
      <c r="M17" s="401">
        <v>21220</v>
      </c>
      <c r="N17" s="401">
        <v>42640</v>
      </c>
      <c r="O17" s="401">
        <v>19640</v>
      </c>
      <c r="P17" s="401">
        <v>6240</v>
      </c>
      <c r="Q17" s="401">
        <v>17600</v>
      </c>
      <c r="R17" s="401">
        <v>8840</v>
      </c>
      <c r="S17" s="401">
        <v>47101</v>
      </c>
      <c r="T17" s="401">
        <v>56163</v>
      </c>
      <c r="U17" s="401">
        <v>23440</v>
      </c>
      <c r="V17" s="401">
        <v>0</v>
      </c>
      <c r="W17" s="401">
        <v>19120</v>
      </c>
      <c r="X17" s="401">
        <v>19120</v>
      </c>
      <c r="Y17" s="401">
        <v>36820</v>
      </c>
    </row>
    <row r="18" spans="1:25" ht="18" customHeight="1" thickBot="1" x14ac:dyDescent="0.2">
      <c r="A18" s="76" t="s">
        <v>64</v>
      </c>
      <c r="B18" s="97">
        <v>9494</v>
      </c>
      <c r="C18" s="97">
        <v>6469</v>
      </c>
      <c r="D18" s="97">
        <v>13500</v>
      </c>
      <c r="E18" s="97">
        <v>2500</v>
      </c>
      <c r="F18" s="97">
        <v>19820</v>
      </c>
      <c r="G18" s="97">
        <v>37500</v>
      </c>
      <c r="H18" s="97">
        <v>24480</v>
      </c>
      <c r="I18" s="97">
        <v>34700</v>
      </c>
      <c r="J18" s="97">
        <v>11000</v>
      </c>
      <c r="K18" s="97">
        <v>26760</v>
      </c>
      <c r="L18" s="402">
        <v>39664</v>
      </c>
      <c r="M18" s="402">
        <v>23840</v>
      </c>
      <c r="N18" s="402">
        <v>7280</v>
      </c>
      <c r="O18" s="402">
        <v>28440</v>
      </c>
      <c r="P18" s="402">
        <v>37640</v>
      </c>
      <c r="Q18" s="402">
        <v>6240</v>
      </c>
      <c r="R18" s="402">
        <v>42600</v>
      </c>
      <c r="S18" s="402">
        <v>11760</v>
      </c>
      <c r="T18" s="402">
        <v>15720</v>
      </c>
      <c r="U18" s="402">
        <v>6240</v>
      </c>
      <c r="V18" s="402">
        <v>0</v>
      </c>
      <c r="W18" s="402">
        <v>6000</v>
      </c>
      <c r="X18" s="402">
        <v>6000</v>
      </c>
      <c r="Y18" s="402">
        <v>33520</v>
      </c>
    </row>
    <row r="19" spans="1:25" ht="9" customHeight="1" x14ac:dyDescent="0.15">
      <c r="A19" s="468" t="s">
        <v>350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</row>
    <row r="20" spans="1:25" ht="9" customHeight="1" x14ac:dyDescent="0.15">
      <c r="A20" s="546" t="s">
        <v>338</v>
      </c>
      <c r="B20" s="483"/>
      <c r="C20" s="483"/>
      <c r="D20" s="483"/>
      <c r="E20" s="483"/>
      <c r="F20" s="483"/>
      <c r="G20" s="483"/>
      <c r="H20" s="483"/>
      <c r="I20" s="483"/>
      <c r="J20" s="483"/>
      <c r="K20" s="483"/>
      <c r="L20" s="483"/>
      <c r="M20" s="483"/>
      <c r="N20" s="483"/>
      <c r="O20" s="483"/>
      <c r="P20" s="483"/>
      <c r="Q20" s="483"/>
    </row>
    <row r="21" spans="1:25" ht="9" customHeight="1" x14ac:dyDescent="0.15">
      <c r="A21" s="470" t="s">
        <v>320</v>
      </c>
      <c r="B21" s="483"/>
      <c r="C21" s="483"/>
      <c r="D21" s="483"/>
      <c r="E21" s="483"/>
      <c r="F21" s="483"/>
      <c r="G21" s="483"/>
      <c r="H21" s="483"/>
      <c r="I21" s="483"/>
      <c r="J21" s="483"/>
      <c r="K21" s="483"/>
      <c r="L21" s="483"/>
      <c r="M21" s="483"/>
      <c r="N21" s="483"/>
      <c r="O21" s="483"/>
      <c r="P21" s="483"/>
      <c r="Q21" s="483"/>
    </row>
    <row r="22" spans="1:25" ht="141" customHeight="1" x14ac:dyDescent="0.15"/>
    <row r="23" spans="1:25" ht="13.35" customHeight="1" x14ac:dyDescent="0.25">
      <c r="A23" s="236" t="s">
        <v>516</v>
      </c>
    </row>
    <row r="24" spans="1:25" ht="13.35" customHeight="1" x14ac:dyDescent="0.15">
      <c r="A24" s="239" t="s">
        <v>283</v>
      </c>
    </row>
    <row r="25" spans="1:25" ht="6" customHeight="1" thickBot="1" x14ac:dyDescent="0.2"/>
    <row r="26" spans="1:25" ht="18" customHeight="1" x14ac:dyDescent="0.15">
      <c r="A26" s="768" t="s">
        <v>107</v>
      </c>
      <c r="B26" s="767">
        <v>2000</v>
      </c>
      <c r="C26" s="767">
        <v>2001</v>
      </c>
      <c r="D26" s="767">
        <v>2002</v>
      </c>
      <c r="E26" s="767">
        <v>2003</v>
      </c>
      <c r="F26" s="767">
        <v>2004</v>
      </c>
      <c r="G26" s="767">
        <v>2005</v>
      </c>
      <c r="H26" s="767">
        <v>2006</v>
      </c>
      <c r="I26" s="767">
        <v>2007</v>
      </c>
      <c r="J26" s="767">
        <v>2008</v>
      </c>
      <c r="K26" s="767">
        <v>2009</v>
      </c>
      <c r="L26" s="767">
        <v>2010</v>
      </c>
      <c r="M26" s="767">
        <v>2011</v>
      </c>
      <c r="N26" s="767">
        <v>2012</v>
      </c>
      <c r="O26" s="767">
        <v>2013</v>
      </c>
      <c r="P26" s="767">
        <v>2014</v>
      </c>
      <c r="Q26" s="767">
        <v>2015</v>
      </c>
      <c r="R26" s="767">
        <v>2016</v>
      </c>
      <c r="S26" s="750">
        <v>2017</v>
      </c>
      <c r="T26" s="750">
        <v>2018</v>
      </c>
      <c r="U26" s="750">
        <v>2019</v>
      </c>
      <c r="V26" s="750">
        <v>2020</v>
      </c>
      <c r="W26" s="750">
        <v>2021</v>
      </c>
      <c r="X26" s="750">
        <v>2022</v>
      </c>
      <c r="Y26" s="752" t="s">
        <v>424</v>
      </c>
    </row>
    <row r="27" spans="1:25" ht="18" customHeight="1" x14ac:dyDescent="0.15">
      <c r="A27" s="648" t="s">
        <v>52</v>
      </c>
      <c r="B27" s="729">
        <v>156413</v>
      </c>
      <c r="C27" s="729">
        <v>173520</v>
      </c>
      <c r="D27" s="729">
        <v>134788</v>
      </c>
      <c r="E27" s="729">
        <v>126750</v>
      </c>
      <c r="F27" s="729">
        <v>153020</v>
      </c>
      <c r="G27" s="729">
        <v>250768</v>
      </c>
      <c r="H27" s="729">
        <v>192440</v>
      </c>
      <c r="I27" s="729">
        <v>219000</v>
      </c>
      <c r="J27" s="729">
        <v>197944</v>
      </c>
      <c r="K27" s="729">
        <v>233698</v>
      </c>
      <c r="L27" s="650">
        <f t="shared" ref="L27:X27" si="2">SUM(L28:L39)</f>
        <v>250508</v>
      </c>
      <c r="M27" s="650">
        <f t="shared" si="2"/>
        <v>302784</v>
      </c>
      <c r="N27" s="650">
        <f t="shared" si="2"/>
        <v>279680</v>
      </c>
      <c r="O27" s="650">
        <f t="shared" si="2"/>
        <v>254320</v>
      </c>
      <c r="P27" s="650">
        <f t="shared" si="2"/>
        <v>242980</v>
      </c>
      <c r="Q27" s="650">
        <f t="shared" si="2"/>
        <v>264540</v>
      </c>
      <c r="R27" s="650">
        <f t="shared" si="2"/>
        <v>314592</v>
      </c>
      <c r="S27" s="650">
        <f t="shared" si="2"/>
        <v>329754</v>
      </c>
      <c r="T27" s="650">
        <f t="shared" si="2"/>
        <v>337244</v>
      </c>
      <c r="U27" s="650">
        <f t="shared" si="2"/>
        <v>305520</v>
      </c>
      <c r="V27" s="650">
        <f t="shared" si="2"/>
        <v>0</v>
      </c>
      <c r="W27" s="650">
        <f t="shared" si="2"/>
        <v>254420</v>
      </c>
      <c r="X27" s="650">
        <f t="shared" si="2"/>
        <v>254420</v>
      </c>
      <c r="Y27" s="650">
        <f t="shared" ref="Y27" si="3">SUM(Y28:Y39)</f>
        <v>361911</v>
      </c>
    </row>
    <row r="28" spans="1:25" ht="18" customHeight="1" x14ac:dyDescent="0.15">
      <c r="A28" s="73" t="s">
        <v>53</v>
      </c>
      <c r="B28" s="74">
        <v>12882</v>
      </c>
      <c r="C28" s="74">
        <v>22160</v>
      </c>
      <c r="D28" s="74">
        <v>15150</v>
      </c>
      <c r="E28" s="74">
        <v>13000</v>
      </c>
      <c r="F28" s="74">
        <v>12680</v>
      </c>
      <c r="G28" s="74">
        <v>39420</v>
      </c>
      <c r="H28" s="74">
        <v>10400</v>
      </c>
      <c r="I28" s="74">
        <v>27100</v>
      </c>
      <c r="J28" s="74">
        <v>4000</v>
      </c>
      <c r="K28" s="74">
        <v>8160</v>
      </c>
      <c r="L28" s="401">
        <v>25780</v>
      </c>
      <c r="M28" s="401">
        <v>42640</v>
      </c>
      <c r="N28" s="401">
        <v>38560</v>
      </c>
      <c r="O28" s="401">
        <v>10400</v>
      </c>
      <c r="P28" s="401">
        <v>14700</v>
      </c>
      <c r="Q28" s="401">
        <v>12480</v>
      </c>
      <c r="R28" s="401">
        <v>20920</v>
      </c>
      <c r="S28" s="401">
        <v>21560</v>
      </c>
      <c r="T28" s="401">
        <v>37807</v>
      </c>
      <c r="U28" s="401">
        <v>27040</v>
      </c>
      <c r="V28" s="401">
        <v>0</v>
      </c>
      <c r="W28" s="401">
        <v>0</v>
      </c>
      <c r="X28" s="401">
        <v>0</v>
      </c>
      <c r="Y28" s="401">
        <v>44000</v>
      </c>
    </row>
    <row r="29" spans="1:25" ht="18" customHeight="1" x14ac:dyDescent="0.15">
      <c r="A29" s="73" t="s">
        <v>54</v>
      </c>
      <c r="B29" s="74">
        <v>15712</v>
      </c>
      <c r="C29" s="74">
        <v>0</v>
      </c>
      <c r="D29" s="74">
        <v>8650</v>
      </c>
      <c r="E29" s="74">
        <v>5000</v>
      </c>
      <c r="F29" s="74">
        <v>7500</v>
      </c>
      <c r="G29" s="74">
        <v>8000</v>
      </c>
      <c r="H29" s="74">
        <v>28040</v>
      </c>
      <c r="I29" s="74">
        <v>3600</v>
      </c>
      <c r="J29" s="74">
        <v>17480</v>
      </c>
      <c r="K29" s="74">
        <v>13200</v>
      </c>
      <c r="L29" s="401">
        <v>25300</v>
      </c>
      <c r="M29" s="401">
        <v>18824</v>
      </c>
      <c r="N29" s="401">
        <v>17160</v>
      </c>
      <c r="O29" s="401">
        <v>29240</v>
      </c>
      <c r="P29" s="401">
        <v>33200</v>
      </c>
      <c r="Q29" s="401">
        <v>14960</v>
      </c>
      <c r="R29" s="401">
        <v>0</v>
      </c>
      <c r="S29" s="401">
        <v>19940</v>
      </c>
      <c r="T29" s="401">
        <v>7906</v>
      </c>
      <c r="U29" s="401">
        <v>13220</v>
      </c>
      <c r="V29" s="401">
        <v>0</v>
      </c>
      <c r="W29" s="401">
        <v>36240</v>
      </c>
      <c r="X29" s="401">
        <v>36240</v>
      </c>
      <c r="Y29" s="401">
        <v>0</v>
      </c>
    </row>
    <row r="30" spans="1:25" ht="18" customHeight="1" x14ac:dyDescent="0.15">
      <c r="A30" s="73" t="s">
        <v>55</v>
      </c>
      <c r="B30" s="74">
        <v>18246</v>
      </c>
      <c r="C30" s="74">
        <v>12000</v>
      </c>
      <c r="D30" s="74">
        <v>0</v>
      </c>
      <c r="E30" s="74">
        <v>7000</v>
      </c>
      <c r="F30" s="74">
        <v>9500</v>
      </c>
      <c r="G30" s="74">
        <v>24248</v>
      </c>
      <c r="H30" s="74">
        <v>0</v>
      </c>
      <c r="I30" s="74">
        <v>22980</v>
      </c>
      <c r="J30" s="74">
        <v>24000</v>
      </c>
      <c r="K30" s="74">
        <v>17850</v>
      </c>
      <c r="L30" s="401">
        <v>25200</v>
      </c>
      <c r="M30" s="401">
        <v>18920</v>
      </c>
      <c r="N30" s="401">
        <v>16060</v>
      </c>
      <c r="O30" s="401">
        <v>20700</v>
      </c>
      <c r="P30" s="401">
        <v>14800</v>
      </c>
      <c r="Q30" s="401">
        <v>16640</v>
      </c>
      <c r="R30" s="401">
        <v>48464</v>
      </c>
      <c r="S30" s="401">
        <v>24517</v>
      </c>
      <c r="T30" s="401">
        <v>7200</v>
      </c>
      <c r="U30" s="401">
        <v>47912</v>
      </c>
      <c r="V30" s="401">
        <v>0</v>
      </c>
      <c r="W30" s="401">
        <v>13360</v>
      </c>
      <c r="X30" s="401">
        <v>13360</v>
      </c>
      <c r="Y30" s="401">
        <v>155571</v>
      </c>
    </row>
    <row r="31" spans="1:25" ht="18" customHeight="1" x14ac:dyDescent="0.15">
      <c r="A31" s="73" t="s">
        <v>56</v>
      </c>
      <c r="B31" s="74">
        <v>12110</v>
      </c>
      <c r="C31" s="74">
        <v>0</v>
      </c>
      <c r="D31" s="74">
        <v>15500</v>
      </c>
      <c r="E31" s="74">
        <v>18500</v>
      </c>
      <c r="F31" s="74">
        <v>9000</v>
      </c>
      <c r="G31" s="74">
        <v>31568</v>
      </c>
      <c r="H31" s="74">
        <v>33940</v>
      </c>
      <c r="I31" s="74">
        <v>29100</v>
      </c>
      <c r="J31" s="74">
        <v>41660</v>
      </c>
      <c r="K31" s="74">
        <v>15000</v>
      </c>
      <c r="L31" s="401">
        <v>11100</v>
      </c>
      <c r="M31" s="401">
        <v>37200</v>
      </c>
      <c r="N31" s="401">
        <v>18000</v>
      </c>
      <c r="O31" s="401">
        <v>10600</v>
      </c>
      <c r="P31" s="401">
        <v>32840</v>
      </c>
      <c r="Q31" s="401">
        <v>41600</v>
      </c>
      <c r="R31" s="401">
        <v>20440</v>
      </c>
      <c r="S31" s="401">
        <v>37440</v>
      </c>
      <c r="T31" s="401">
        <v>57880</v>
      </c>
      <c r="U31" s="401">
        <v>6240</v>
      </c>
      <c r="V31" s="401">
        <v>0</v>
      </c>
      <c r="W31" s="401">
        <v>0</v>
      </c>
      <c r="X31" s="401">
        <v>0</v>
      </c>
      <c r="Y31" s="401">
        <v>27600</v>
      </c>
    </row>
    <row r="32" spans="1:25" ht="18" customHeight="1" x14ac:dyDescent="0.15">
      <c r="A32" s="73" t="s">
        <v>57</v>
      </c>
      <c r="B32" s="74">
        <v>12340</v>
      </c>
      <c r="C32" s="74">
        <v>22660</v>
      </c>
      <c r="D32" s="74">
        <v>13000</v>
      </c>
      <c r="E32" s="74">
        <v>0</v>
      </c>
      <c r="F32" s="74">
        <v>6760</v>
      </c>
      <c r="G32" s="74">
        <v>12200</v>
      </c>
      <c r="H32" s="74">
        <v>8120</v>
      </c>
      <c r="I32" s="74">
        <v>10000</v>
      </c>
      <c r="J32" s="74">
        <v>6000</v>
      </c>
      <c r="K32" s="74">
        <v>40656</v>
      </c>
      <c r="L32" s="401">
        <v>12200</v>
      </c>
      <c r="M32" s="401">
        <v>25520</v>
      </c>
      <c r="N32" s="401">
        <v>32920</v>
      </c>
      <c r="O32" s="401">
        <v>42600</v>
      </c>
      <c r="P32" s="401">
        <v>9920</v>
      </c>
      <c r="Q32" s="401">
        <v>0</v>
      </c>
      <c r="R32" s="401">
        <v>49080</v>
      </c>
      <c r="S32" s="401">
        <v>26060</v>
      </c>
      <c r="T32" s="401">
        <v>38736</v>
      </c>
      <c r="U32" s="401">
        <v>50160</v>
      </c>
      <c r="V32" s="401">
        <v>0</v>
      </c>
      <c r="W32" s="401">
        <v>37360</v>
      </c>
      <c r="X32" s="401">
        <v>37360</v>
      </c>
      <c r="Y32" s="401">
        <v>0</v>
      </c>
    </row>
    <row r="33" spans="1:25" ht="18" customHeight="1" x14ac:dyDescent="0.15">
      <c r="A33" s="73" t="s">
        <v>58</v>
      </c>
      <c r="B33" s="74">
        <v>18315</v>
      </c>
      <c r="C33" s="74">
        <v>19000</v>
      </c>
      <c r="D33" s="74">
        <v>5000</v>
      </c>
      <c r="E33" s="74">
        <v>25100</v>
      </c>
      <c r="F33" s="74">
        <v>15000</v>
      </c>
      <c r="G33" s="74">
        <v>12800</v>
      </c>
      <c r="H33" s="74">
        <v>7000</v>
      </c>
      <c r="I33" s="74">
        <v>11480</v>
      </c>
      <c r="J33" s="74">
        <v>17904</v>
      </c>
      <c r="K33" s="74">
        <v>21032</v>
      </c>
      <c r="L33" s="401">
        <v>13520</v>
      </c>
      <c r="M33" s="401">
        <v>0</v>
      </c>
      <c r="N33" s="401">
        <v>24520</v>
      </c>
      <c r="O33" s="401">
        <v>18540</v>
      </c>
      <c r="P33" s="401">
        <v>33780</v>
      </c>
      <c r="Q33" s="401">
        <v>46400</v>
      </c>
      <c r="R33" s="401">
        <v>6240</v>
      </c>
      <c r="S33" s="401">
        <v>0</v>
      </c>
      <c r="T33" s="401">
        <v>17480</v>
      </c>
      <c r="U33" s="401">
        <v>27040</v>
      </c>
      <c r="V33" s="401">
        <v>0</v>
      </c>
      <c r="W33" s="401">
        <v>47600</v>
      </c>
      <c r="X33" s="401">
        <v>47600</v>
      </c>
      <c r="Y33" s="401">
        <v>0</v>
      </c>
    </row>
    <row r="34" spans="1:25" ht="18" customHeight="1" x14ac:dyDescent="0.15">
      <c r="A34" s="73" t="s">
        <v>59</v>
      </c>
      <c r="B34" s="74">
        <v>24574</v>
      </c>
      <c r="C34" s="74">
        <v>10600</v>
      </c>
      <c r="D34" s="74">
        <v>12064</v>
      </c>
      <c r="E34" s="74">
        <v>12000</v>
      </c>
      <c r="F34" s="74">
        <v>22000</v>
      </c>
      <c r="G34" s="74">
        <v>8000</v>
      </c>
      <c r="H34" s="74">
        <v>17980</v>
      </c>
      <c r="I34" s="74">
        <v>14500</v>
      </c>
      <c r="J34" s="74">
        <v>8320</v>
      </c>
      <c r="K34" s="74">
        <v>23900</v>
      </c>
      <c r="L34" s="401">
        <v>21964</v>
      </c>
      <c r="M34" s="401">
        <v>56920</v>
      </c>
      <c r="N34" s="401">
        <v>46720</v>
      </c>
      <c r="O34" s="401">
        <v>11600</v>
      </c>
      <c r="P34" s="401">
        <v>12500</v>
      </c>
      <c r="Q34" s="401">
        <v>19680</v>
      </c>
      <c r="R34" s="401">
        <v>43280</v>
      </c>
      <c r="S34" s="401">
        <v>10640</v>
      </c>
      <c r="T34" s="401">
        <v>16700</v>
      </c>
      <c r="U34" s="401">
        <v>10480</v>
      </c>
      <c r="V34" s="401">
        <v>0</v>
      </c>
      <c r="W34" s="401">
        <v>31860</v>
      </c>
      <c r="X34" s="401">
        <v>31860</v>
      </c>
      <c r="Y34" s="401">
        <v>28720</v>
      </c>
    </row>
    <row r="35" spans="1:25" ht="18" customHeight="1" x14ac:dyDescent="0.15">
      <c r="A35" s="73" t="s">
        <v>60</v>
      </c>
      <c r="B35" s="74">
        <v>3000</v>
      </c>
      <c r="C35" s="74">
        <v>21944</v>
      </c>
      <c r="D35" s="74">
        <v>15240</v>
      </c>
      <c r="E35" s="74">
        <v>6000</v>
      </c>
      <c r="F35" s="74">
        <v>2500</v>
      </c>
      <c r="G35" s="74">
        <v>37000</v>
      </c>
      <c r="H35" s="74">
        <v>10000</v>
      </c>
      <c r="I35" s="74">
        <v>28200</v>
      </c>
      <c r="J35" s="74">
        <v>32200</v>
      </c>
      <c r="K35" s="74">
        <v>23220</v>
      </c>
      <c r="L35" s="401">
        <v>8000</v>
      </c>
      <c r="M35" s="401">
        <v>23000</v>
      </c>
      <c r="N35" s="401">
        <v>11680</v>
      </c>
      <c r="O35" s="401">
        <v>25900</v>
      </c>
      <c r="P35" s="401">
        <v>10400</v>
      </c>
      <c r="Q35" s="401">
        <v>37800</v>
      </c>
      <c r="R35" s="401">
        <v>34344</v>
      </c>
      <c r="S35" s="401">
        <v>66980</v>
      </c>
      <c r="T35" s="401">
        <v>52200</v>
      </c>
      <c r="U35" s="401">
        <v>21760</v>
      </c>
      <c r="V35" s="401">
        <v>0</v>
      </c>
      <c r="W35" s="401">
        <v>7200</v>
      </c>
      <c r="X35" s="401">
        <v>7200</v>
      </c>
      <c r="Y35" s="401">
        <v>0</v>
      </c>
    </row>
    <row r="36" spans="1:25" ht="18" customHeight="1" x14ac:dyDescent="0.15">
      <c r="A36" s="73" t="s">
        <v>61</v>
      </c>
      <c r="B36" s="74">
        <v>10000</v>
      </c>
      <c r="C36" s="74">
        <v>7623</v>
      </c>
      <c r="D36" s="74">
        <v>3000</v>
      </c>
      <c r="E36" s="74">
        <v>14000</v>
      </c>
      <c r="F36" s="74">
        <v>15000</v>
      </c>
      <c r="G36" s="74">
        <v>18000</v>
      </c>
      <c r="H36" s="74">
        <v>31000</v>
      </c>
      <c r="I36" s="74">
        <v>11480</v>
      </c>
      <c r="J36" s="74">
        <v>4500</v>
      </c>
      <c r="K36" s="74">
        <v>11920</v>
      </c>
      <c r="L36" s="401">
        <v>42380</v>
      </c>
      <c r="M36" s="401">
        <v>5500</v>
      </c>
      <c r="N36" s="401">
        <v>14560</v>
      </c>
      <c r="O36" s="401">
        <v>10500</v>
      </c>
      <c r="P36" s="401">
        <v>14080</v>
      </c>
      <c r="Q36" s="401">
        <v>51140</v>
      </c>
      <c r="R36" s="401">
        <v>40384</v>
      </c>
      <c r="S36" s="401">
        <v>29516</v>
      </c>
      <c r="T36" s="401">
        <v>27452</v>
      </c>
      <c r="U36" s="401">
        <v>49108</v>
      </c>
      <c r="V36" s="401">
        <v>0</v>
      </c>
      <c r="W36" s="401">
        <v>16000</v>
      </c>
      <c r="X36" s="401">
        <v>16000</v>
      </c>
      <c r="Y36" s="401">
        <v>0</v>
      </c>
    </row>
    <row r="37" spans="1:25" ht="18" customHeight="1" x14ac:dyDescent="0.15">
      <c r="A37" s="73" t="s">
        <v>62</v>
      </c>
      <c r="B37" s="74">
        <v>13500</v>
      </c>
      <c r="C37" s="74">
        <v>40064</v>
      </c>
      <c r="D37" s="74">
        <v>24684</v>
      </c>
      <c r="E37" s="74">
        <v>17650</v>
      </c>
      <c r="F37" s="74">
        <v>26140</v>
      </c>
      <c r="G37" s="74">
        <v>15832</v>
      </c>
      <c r="H37" s="74">
        <v>16480</v>
      </c>
      <c r="I37" s="74">
        <v>12240</v>
      </c>
      <c r="J37" s="74">
        <v>14500</v>
      </c>
      <c r="K37" s="74">
        <v>16640</v>
      </c>
      <c r="L37" s="401">
        <v>0</v>
      </c>
      <c r="M37" s="401">
        <v>29200</v>
      </c>
      <c r="N37" s="401">
        <v>9580</v>
      </c>
      <c r="O37" s="401">
        <v>26160</v>
      </c>
      <c r="P37" s="401">
        <v>22880</v>
      </c>
      <c r="Q37" s="401">
        <v>0</v>
      </c>
      <c r="R37" s="401">
        <v>0</v>
      </c>
      <c r="S37" s="401">
        <v>34240</v>
      </c>
      <c r="T37" s="401">
        <v>2000</v>
      </c>
      <c r="U37" s="401">
        <v>22880</v>
      </c>
      <c r="V37" s="401">
        <v>0</v>
      </c>
      <c r="W37" s="401">
        <v>39680</v>
      </c>
      <c r="X37" s="401">
        <v>39680</v>
      </c>
      <c r="Y37" s="401">
        <v>35680</v>
      </c>
    </row>
    <row r="38" spans="1:25" ht="18" customHeight="1" x14ac:dyDescent="0.15">
      <c r="A38" s="73" t="s">
        <v>63</v>
      </c>
      <c r="B38" s="74">
        <v>6240</v>
      </c>
      <c r="C38" s="74">
        <v>11000</v>
      </c>
      <c r="D38" s="74">
        <v>9000</v>
      </c>
      <c r="E38" s="74">
        <v>6000</v>
      </c>
      <c r="F38" s="74">
        <v>7120</v>
      </c>
      <c r="G38" s="74">
        <v>6200</v>
      </c>
      <c r="H38" s="74">
        <v>5000</v>
      </c>
      <c r="I38" s="74">
        <v>13620</v>
      </c>
      <c r="J38" s="74">
        <v>16380</v>
      </c>
      <c r="K38" s="74">
        <v>15360</v>
      </c>
      <c r="L38" s="401">
        <v>25400</v>
      </c>
      <c r="M38" s="401">
        <v>21220</v>
      </c>
      <c r="N38" s="401">
        <v>42640</v>
      </c>
      <c r="O38" s="401">
        <v>19640</v>
      </c>
      <c r="P38" s="401">
        <v>6240</v>
      </c>
      <c r="Q38" s="401">
        <v>17600</v>
      </c>
      <c r="R38" s="401">
        <v>8840</v>
      </c>
      <c r="S38" s="401">
        <v>47101</v>
      </c>
      <c r="T38" s="401">
        <v>56163</v>
      </c>
      <c r="U38" s="401">
        <v>23440</v>
      </c>
      <c r="V38" s="401">
        <v>0</v>
      </c>
      <c r="W38" s="401">
        <v>19120</v>
      </c>
      <c r="X38" s="401">
        <v>19120</v>
      </c>
      <c r="Y38" s="401">
        <v>36820</v>
      </c>
    </row>
    <row r="39" spans="1:25" ht="18" customHeight="1" thickBot="1" x14ac:dyDescent="0.2">
      <c r="A39" s="76" t="s">
        <v>64</v>
      </c>
      <c r="B39" s="97">
        <v>9494</v>
      </c>
      <c r="C39" s="97">
        <v>6469</v>
      </c>
      <c r="D39" s="97">
        <v>13500</v>
      </c>
      <c r="E39" s="97">
        <v>2500</v>
      </c>
      <c r="F39" s="97">
        <v>19820</v>
      </c>
      <c r="G39" s="97">
        <v>37500</v>
      </c>
      <c r="H39" s="97">
        <v>24480</v>
      </c>
      <c r="I39" s="97">
        <v>34700</v>
      </c>
      <c r="J39" s="97">
        <v>11000</v>
      </c>
      <c r="K39" s="97">
        <v>26760</v>
      </c>
      <c r="L39" s="402">
        <v>39664</v>
      </c>
      <c r="M39" s="402">
        <v>23840</v>
      </c>
      <c r="N39" s="402">
        <v>7280</v>
      </c>
      <c r="O39" s="402">
        <v>28440</v>
      </c>
      <c r="P39" s="402">
        <v>37640</v>
      </c>
      <c r="Q39" s="402">
        <v>6240</v>
      </c>
      <c r="R39" s="402">
        <v>42600</v>
      </c>
      <c r="S39" s="402">
        <v>11760</v>
      </c>
      <c r="T39" s="402">
        <v>15720</v>
      </c>
      <c r="U39" s="402">
        <v>6240</v>
      </c>
      <c r="V39" s="402">
        <v>0</v>
      </c>
      <c r="W39" s="402">
        <v>6000</v>
      </c>
      <c r="X39" s="402">
        <v>6000</v>
      </c>
      <c r="Y39" s="402">
        <v>33520</v>
      </c>
    </row>
    <row r="40" spans="1:25" ht="9" customHeight="1" x14ac:dyDescent="0.15">
      <c r="A40" s="468" t="s">
        <v>350</v>
      </c>
      <c r="B40" s="481"/>
      <c r="C40" s="481"/>
      <c r="D40" s="481"/>
      <c r="E40" s="481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177"/>
      <c r="S40" s="74"/>
      <c r="T40" s="74"/>
      <c r="U40" s="74"/>
      <c r="V40" s="74"/>
      <c r="W40" s="74"/>
      <c r="X40" s="74"/>
      <c r="Y40" s="74"/>
    </row>
    <row r="41" spans="1:25" ht="9" customHeight="1" x14ac:dyDescent="0.15">
      <c r="A41" s="546" t="s">
        <v>338</v>
      </c>
      <c r="B41" s="483"/>
      <c r="C41" s="483"/>
      <c r="D41" s="483"/>
      <c r="E41" s="483"/>
      <c r="F41" s="483"/>
      <c r="G41" s="483"/>
      <c r="H41" s="483"/>
      <c r="I41" s="483"/>
      <c r="J41" s="483"/>
      <c r="K41" s="483"/>
      <c r="L41" s="483"/>
      <c r="M41" s="483"/>
      <c r="N41" s="483"/>
      <c r="O41" s="483"/>
      <c r="P41" s="483"/>
      <c r="Q41" s="483"/>
      <c r="R41" s="179"/>
    </row>
    <row r="42" spans="1:25" ht="9" customHeight="1" x14ac:dyDescent="0.15">
      <c r="A42" s="470" t="s">
        <v>320</v>
      </c>
      <c r="B42" s="483"/>
      <c r="C42" s="483"/>
      <c r="D42" s="483"/>
      <c r="E42" s="483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483"/>
      <c r="R42" s="179"/>
    </row>
    <row r="43" spans="1:25" ht="13.35" customHeight="1" x14ac:dyDescent="0.15">
      <c r="A43" s="483"/>
      <c r="B43" s="483"/>
      <c r="C43" s="483"/>
      <c r="D43" s="483"/>
      <c r="E43" s="483"/>
      <c r="F43" s="483"/>
      <c r="G43" s="483"/>
      <c r="H43" s="483"/>
      <c r="I43" s="483"/>
      <c r="J43" s="483"/>
      <c r="K43" s="483"/>
      <c r="L43" s="483"/>
      <c r="M43" s="483"/>
      <c r="N43" s="483"/>
      <c r="O43" s="483"/>
      <c r="P43" s="483"/>
      <c r="Q43" s="483"/>
    </row>
    <row r="44" spans="1:25" ht="13.35" customHeight="1" x14ac:dyDescent="0.15">
      <c r="A44" s="483"/>
      <c r="B44" s="483"/>
      <c r="C44" s="483"/>
      <c r="D44" s="483"/>
      <c r="E44" s="483"/>
      <c r="F44" s="483"/>
      <c r="G44" s="483"/>
      <c r="H44" s="483"/>
      <c r="I44" s="483"/>
      <c r="J44" s="483"/>
      <c r="K44" s="483"/>
      <c r="L44" s="483"/>
      <c r="M44" s="483"/>
      <c r="N44" s="483"/>
      <c r="O44" s="483"/>
      <c r="P44" s="483"/>
      <c r="Q44" s="483"/>
    </row>
    <row r="45" spans="1:25" ht="13.35" customHeight="1" x14ac:dyDescent="0.15">
      <c r="A45" s="483"/>
      <c r="B45" s="483"/>
      <c r="C45" s="483"/>
      <c r="D45" s="483"/>
      <c r="E45" s="483"/>
      <c r="F45" s="483"/>
      <c r="G45" s="483"/>
      <c r="H45" s="483"/>
      <c r="I45" s="483"/>
      <c r="J45" s="483"/>
      <c r="K45" s="483"/>
      <c r="L45" s="483"/>
      <c r="M45" s="483"/>
      <c r="N45" s="483"/>
      <c r="O45" s="483"/>
      <c r="P45" s="483"/>
      <c r="Q45" s="483"/>
    </row>
  </sheetData>
  <mergeCells count="1">
    <mergeCell ref="A1:E1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rowBreaks count="1" manualBreakCount="1">
    <brk id="22" max="20" man="1"/>
  </row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Hoja125">
    <tabColor theme="9" tint="0.59999389629810485"/>
  </sheetPr>
  <dimension ref="A1:AA45"/>
  <sheetViews>
    <sheetView showGridLines="0" topLeftCell="A25" zoomScaleNormal="100" workbookViewId="0">
      <selection activeCell="Q22" sqref="Q22"/>
    </sheetView>
  </sheetViews>
  <sheetFormatPr baseColWidth="10" defaultColWidth="7" defaultRowHeight="13.35" customHeight="1" x14ac:dyDescent="0.15"/>
  <cols>
    <col min="1" max="1" width="7.625" style="70" customWidth="1"/>
    <col min="2" max="9" width="8" style="70" hidden="1" customWidth="1"/>
    <col min="10" max="11" width="0" style="70" hidden="1" customWidth="1"/>
    <col min="12" max="25" width="9" style="70" customWidth="1"/>
    <col min="26" max="16384" width="7" style="70"/>
  </cols>
  <sheetData>
    <row r="1" spans="1:27" ht="13.35" customHeight="1" x14ac:dyDescent="0.15">
      <c r="A1" s="1068"/>
      <c r="B1" s="1068"/>
      <c r="C1" s="1068"/>
      <c r="D1" s="1068"/>
      <c r="E1" s="1068"/>
    </row>
    <row r="2" spans="1:27" ht="13.35" customHeight="1" x14ac:dyDescent="0.25">
      <c r="A2" s="236" t="s">
        <v>518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</row>
    <row r="3" spans="1:27" ht="13.35" customHeight="1" x14ac:dyDescent="0.15">
      <c r="A3" s="239" t="s">
        <v>283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</row>
    <row r="4" spans="1:27" ht="6" customHeight="1" thickBot="1" x14ac:dyDescent="0.2"/>
    <row r="5" spans="1:27" ht="18" customHeight="1" x14ac:dyDescent="0.15">
      <c r="A5" s="768" t="s">
        <v>107</v>
      </c>
      <c r="B5" s="767">
        <v>2000</v>
      </c>
      <c r="C5" s="767">
        <v>2001</v>
      </c>
      <c r="D5" s="767">
        <v>2002</v>
      </c>
      <c r="E5" s="767">
        <v>2003</v>
      </c>
      <c r="F5" s="767">
        <v>2004</v>
      </c>
      <c r="G5" s="767">
        <v>2005</v>
      </c>
      <c r="H5" s="767">
        <v>2006</v>
      </c>
      <c r="I5" s="767">
        <v>2007</v>
      </c>
      <c r="J5" s="767">
        <v>2008</v>
      </c>
      <c r="K5" s="767">
        <v>2009</v>
      </c>
      <c r="L5" s="767">
        <v>2010</v>
      </c>
      <c r="M5" s="767">
        <v>2011</v>
      </c>
      <c r="N5" s="767">
        <v>2012</v>
      </c>
      <c r="O5" s="767">
        <v>2013</v>
      </c>
      <c r="P5" s="767">
        <v>2014</v>
      </c>
      <c r="Q5" s="767">
        <v>2015</v>
      </c>
      <c r="R5" s="767">
        <v>2016</v>
      </c>
      <c r="S5" s="750">
        <v>2017</v>
      </c>
      <c r="T5" s="750">
        <v>2018</v>
      </c>
      <c r="U5" s="750">
        <v>2019</v>
      </c>
      <c r="V5" s="750">
        <v>2020</v>
      </c>
      <c r="W5" s="750">
        <v>2021</v>
      </c>
      <c r="X5" s="750">
        <v>2022</v>
      </c>
      <c r="Y5" s="752" t="s">
        <v>424</v>
      </c>
    </row>
    <row r="6" spans="1:27" ht="18" customHeight="1" x14ac:dyDescent="0.15">
      <c r="A6" s="648" t="s">
        <v>52</v>
      </c>
      <c r="B6" s="729">
        <v>10208868</v>
      </c>
      <c r="C6" s="729">
        <v>10342280</v>
      </c>
      <c r="D6" s="729">
        <v>10520830</v>
      </c>
      <c r="E6" s="729">
        <v>10976784</v>
      </c>
      <c r="F6" s="729">
        <v>11171450</v>
      </c>
      <c r="G6" s="729">
        <v>13516950</v>
      </c>
      <c r="H6" s="729">
        <v>14067169</v>
      </c>
      <c r="I6" s="729">
        <v>14624184</v>
      </c>
      <c r="J6" s="729">
        <v>14567003</v>
      </c>
      <c r="K6" s="729">
        <v>15379339</v>
      </c>
      <c r="L6" s="731">
        <f t="shared" ref="L6:X6" si="0">SUM(L7:L18)</f>
        <v>17802209</v>
      </c>
      <c r="M6" s="731">
        <f t="shared" si="0"/>
        <v>17156640</v>
      </c>
      <c r="N6" s="731">
        <f t="shared" si="0"/>
        <v>19905931</v>
      </c>
      <c r="O6" s="731">
        <f t="shared" si="0"/>
        <v>19902157</v>
      </c>
      <c r="P6" s="731">
        <f t="shared" si="0"/>
        <v>21359319</v>
      </c>
      <c r="Q6" s="731">
        <f t="shared" si="0"/>
        <v>21905233</v>
      </c>
      <c r="R6" s="731">
        <f t="shared" si="0"/>
        <v>23004223</v>
      </c>
      <c r="S6" s="731">
        <f t="shared" si="0"/>
        <v>24632650</v>
      </c>
      <c r="T6" s="731">
        <f t="shared" si="0"/>
        <v>27929872</v>
      </c>
      <c r="U6" s="731">
        <f t="shared" si="0"/>
        <v>26179287</v>
      </c>
      <c r="V6" s="731">
        <f t="shared" si="0"/>
        <v>28790070</v>
      </c>
      <c r="W6" s="731">
        <f t="shared" si="0"/>
        <v>29636130</v>
      </c>
      <c r="X6" s="731">
        <f t="shared" si="0"/>
        <v>25469430</v>
      </c>
      <c r="Y6" s="731">
        <f t="shared" ref="Y6" si="1">SUM(Y7:Y18)</f>
        <v>24806679</v>
      </c>
    </row>
    <row r="7" spans="1:27" ht="18" customHeight="1" x14ac:dyDescent="0.15">
      <c r="A7" s="73" t="s">
        <v>53</v>
      </c>
      <c r="B7" s="74">
        <v>778525</v>
      </c>
      <c r="C7" s="74">
        <v>894357</v>
      </c>
      <c r="D7" s="74">
        <v>769970</v>
      </c>
      <c r="E7" s="74">
        <v>1015405</v>
      </c>
      <c r="F7" s="74">
        <v>885860</v>
      </c>
      <c r="G7" s="74">
        <v>1025412</v>
      </c>
      <c r="H7" s="74">
        <v>1236334</v>
      </c>
      <c r="I7" s="74">
        <v>1033584</v>
      </c>
      <c r="J7" s="74">
        <v>1228013</v>
      </c>
      <c r="K7" s="74">
        <v>1340009</v>
      </c>
      <c r="L7" s="421">
        <v>1367893</v>
      </c>
      <c r="M7" s="421">
        <v>1492099</v>
      </c>
      <c r="N7" s="421">
        <v>1767596</v>
      </c>
      <c r="O7" s="421">
        <v>1659188</v>
      </c>
      <c r="P7" s="421">
        <v>1801344</v>
      </c>
      <c r="Q7" s="421">
        <v>1769556</v>
      </c>
      <c r="R7" s="421">
        <v>1755389</v>
      </c>
      <c r="S7" s="421">
        <v>1939385</v>
      </c>
      <c r="T7" s="421">
        <v>2181448</v>
      </c>
      <c r="U7" s="421">
        <v>1980049</v>
      </c>
      <c r="V7" s="421">
        <v>2346525</v>
      </c>
      <c r="W7" s="421">
        <v>2600927</v>
      </c>
      <c r="X7" s="421">
        <v>2075180</v>
      </c>
      <c r="Y7" s="421">
        <v>2171510</v>
      </c>
      <c r="AA7" s="190"/>
    </row>
    <row r="8" spans="1:27" ht="18" customHeight="1" x14ac:dyDescent="0.15">
      <c r="A8" s="73" t="s">
        <v>54</v>
      </c>
      <c r="B8" s="74">
        <v>775802</v>
      </c>
      <c r="C8" s="74">
        <v>785005</v>
      </c>
      <c r="D8" s="74">
        <v>667732</v>
      </c>
      <c r="E8" s="74">
        <v>942206</v>
      </c>
      <c r="F8" s="74">
        <v>806862</v>
      </c>
      <c r="G8" s="74">
        <v>899339</v>
      </c>
      <c r="H8" s="74">
        <v>1030921</v>
      </c>
      <c r="I8" s="74">
        <v>984129</v>
      </c>
      <c r="J8" s="74">
        <v>1007597</v>
      </c>
      <c r="K8" s="74">
        <v>1195336</v>
      </c>
      <c r="L8" s="421">
        <v>1332447</v>
      </c>
      <c r="M8" s="421">
        <v>1393364</v>
      </c>
      <c r="N8" s="421">
        <v>1410301</v>
      </c>
      <c r="O8" s="421">
        <v>1473374</v>
      </c>
      <c r="P8" s="421">
        <v>1536559</v>
      </c>
      <c r="Q8" s="421">
        <v>1689361</v>
      </c>
      <c r="R8" s="421">
        <v>1971615</v>
      </c>
      <c r="S8" s="421">
        <v>1661443</v>
      </c>
      <c r="T8" s="421">
        <v>2098791</v>
      </c>
      <c r="U8" s="421">
        <v>1978628</v>
      </c>
      <c r="V8" s="421">
        <v>2065459</v>
      </c>
      <c r="W8" s="421">
        <v>2445161</v>
      </c>
      <c r="X8" s="421">
        <v>1877521</v>
      </c>
      <c r="Y8" s="421">
        <v>1773204</v>
      </c>
      <c r="AA8" s="190"/>
    </row>
    <row r="9" spans="1:27" ht="18" customHeight="1" x14ac:dyDescent="0.15">
      <c r="A9" s="73" t="s">
        <v>55</v>
      </c>
      <c r="B9" s="74">
        <v>783774</v>
      </c>
      <c r="C9" s="74">
        <v>778512</v>
      </c>
      <c r="D9" s="74">
        <v>700281</v>
      </c>
      <c r="E9" s="74">
        <v>958826</v>
      </c>
      <c r="F9" s="74">
        <v>900352</v>
      </c>
      <c r="G9" s="74">
        <v>968921</v>
      </c>
      <c r="H9" s="74">
        <v>1233550</v>
      </c>
      <c r="I9" s="74">
        <v>1151763</v>
      </c>
      <c r="J9" s="74">
        <v>1270206</v>
      </c>
      <c r="K9" s="74">
        <v>1302305</v>
      </c>
      <c r="L9" s="421">
        <v>1546938</v>
      </c>
      <c r="M9" s="421">
        <v>1516522</v>
      </c>
      <c r="N9" s="421">
        <v>1540447</v>
      </c>
      <c r="O9" s="421">
        <v>1532715</v>
      </c>
      <c r="P9" s="421">
        <v>1746106</v>
      </c>
      <c r="Q9" s="421">
        <v>1761879</v>
      </c>
      <c r="R9" s="421">
        <v>2036368</v>
      </c>
      <c r="S9" s="421">
        <v>1862425</v>
      </c>
      <c r="T9" s="421">
        <v>2397972</v>
      </c>
      <c r="U9" s="421">
        <v>2063350</v>
      </c>
      <c r="V9" s="421">
        <v>2386328</v>
      </c>
      <c r="W9" s="421">
        <v>2578416</v>
      </c>
      <c r="X9" s="421">
        <v>2267031</v>
      </c>
      <c r="Y9" s="421">
        <v>1937243</v>
      </c>
      <c r="AA9" s="190"/>
    </row>
    <row r="10" spans="1:27" ht="18" customHeight="1" x14ac:dyDescent="0.15">
      <c r="A10" s="73" t="s">
        <v>56</v>
      </c>
      <c r="B10" s="74">
        <v>765270</v>
      </c>
      <c r="C10" s="74">
        <v>931868</v>
      </c>
      <c r="D10" s="74">
        <v>881580</v>
      </c>
      <c r="E10" s="74">
        <v>990608</v>
      </c>
      <c r="F10" s="74">
        <v>852242</v>
      </c>
      <c r="G10" s="74">
        <v>1049642</v>
      </c>
      <c r="H10" s="74">
        <v>1133030</v>
      </c>
      <c r="I10" s="74">
        <v>1210335</v>
      </c>
      <c r="J10" s="74">
        <v>1203627</v>
      </c>
      <c r="K10" s="74">
        <v>1279009</v>
      </c>
      <c r="L10" s="421">
        <v>1458269</v>
      </c>
      <c r="M10" s="421">
        <v>1421026</v>
      </c>
      <c r="N10" s="421">
        <v>1584490</v>
      </c>
      <c r="O10" s="421">
        <v>1638430</v>
      </c>
      <c r="P10" s="421">
        <v>1803205</v>
      </c>
      <c r="Q10" s="421">
        <v>1749933</v>
      </c>
      <c r="R10" s="421">
        <v>1900261</v>
      </c>
      <c r="S10" s="421">
        <v>2073694</v>
      </c>
      <c r="T10" s="421">
        <v>2193319</v>
      </c>
      <c r="U10" s="421">
        <v>2103284</v>
      </c>
      <c r="V10" s="421">
        <v>1916995</v>
      </c>
      <c r="W10" s="421">
        <v>2704931</v>
      </c>
      <c r="X10" s="421">
        <v>2195041</v>
      </c>
      <c r="Y10" s="421">
        <v>2287072</v>
      </c>
      <c r="AA10" s="190"/>
    </row>
    <row r="11" spans="1:27" ht="18" customHeight="1" x14ac:dyDescent="0.15">
      <c r="A11" s="73" t="s">
        <v>57</v>
      </c>
      <c r="B11" s="74">
        <v>919196</v>
      </c>
      <c r="C11" s="74">
        <v>899095</v>
      </c>
      <c r="D11" s="74">
        <v>934623</v>
      </c>
      <c r="E11" s="74">
        <v>876577</v>
      </c>
      <c r="F11" s="74">
        <v>826823</v>
      </c>
      <c r="G11" s="74">
        <v>969565</v>
      </c>
      <c r="H11" s="74">
        <v>1227949</v>
      </c>
      <c r="I11" s="74">
        <v>1265295</v>
      </c>
      <c r="J11" s="74">
        <v>1253563</v>
      </c>
      <c r="K11" s="74">
        <v>1305140</v>
      </c>
      <c r="L11" s="421">
        <v>1362438</v>
      </c>
      <c r="M11" s="421">
        <v>1457793</v>
      </c>
      <c r="N11" s="421">
        <v>1696857</v>
      </c>
      <c r="O11" s="421">
        <v>1707593</v>
      </c>
      <c r="P11" s="421">
        <v>1771934</v>
      </c>
      <c r="Q11" s="421">
        <v>1820381</v>
      </c>
      <c r="R11" s="421">
        <v>1841026</v>
      </c>
      <c r="S11" s="421">
        <v>2026771</v>
      </c>
      <c r="T11" s="421">
        <v>2639342</v>
      </c>
      <c r="U11" s="421">
        <v>1904276</v>
      </c>
      <c r="V11" s="421">
        <v>2219284</v>
      </c>
      <c r="W11" s="421">
        <v>2663562</v>
      </c>
      <c r="X11" s="421">
        <v>1971598</v>
      </c>
      <c r="Y11" s="421">
        <v>2158605</v>
      </c>
      <c r="AA11" s="190"/>
    </row>
    <row r="12" spans="1:27" ht="18" customHeight="1" x14ac:dyDescent="0.15">
      <c r="A12" s="73" t="s">
        <v>58</v>
      </c>
      <c r="B12" s="74">
        <v>851017</v>
      </c>
      <c r="C12" s="74">
        <v>841104</v>
      </c>
      <c r="D12" s="74">
        <v>894577</v>
      </c>
      <c r="E12" s="74">
        <v>848588</v>
      </c>
      <c r="F12" s="74">
        <v>986192</v>
      </c>
      <c r="G12" s="74">
        <v>1027275</v>
      </c>
      <c r="H12" s="74">
        <v>1150717</v>
      </c>
      <c r="I12" s="74">
        <v>1290385</v>
      </c>
      <c r="J12" s="74">
        <v>1117451</v>
      </c>
      <c r="K12" s="74">
        <v>1110746</v>
      </c>
      <c r="L12" s="421">
        <v>1479423</v>
      </c>
      <c r="M12" s="421">
        <v>1140804</v>
      </c>
      <c r="N12" s="421">
        <v>1643104</v>
      </c>
      <c r="O12" s="421">
        <v>1423787</v>
      </c>
      <c r="P12" s="421">
        <v>1762458</v>
      </c>
      <c r="Q12" s="421">
        <v>1703713</v>
      </c>
      <c r="R12" s="421">
        <v>1873443</v>
      </c>
      <c r="S12" s="421">
        <v>1892288</v>
      </c>
      <c r="T12" s="421">
        <v>2314905</v>
      </c>
      <c r="U12" s="421">
        <v>1965667</v>
      </c>
      <c r="V12" s="421">
        <v>2298037</v>
      </c>
      <c r="W12" s="421">
        <v>2596663</v>
      </c>
      <c r="X12" s="421">
        <v>1697084</v>
      </c>
      <c r="Y12" s="421">
        <v>2040023</v>
      </c>
      <c r="AA12" s="190"/>
    </row>
    <row r="13" spans="1:27" ht="18" customHeight="1" x14ac:dyDescent="0.15">
      <c r="A13" s="73" t="s">
        <v>59</v>
      </c>
      <c r="B13" s="74">
        <v>910825</v>
      </c>
      <c r="C13" s="74">
        <v>945067</v>
      </c>
      <c r="D13" s="74">
        <v>896351</v>
      </c>
      <c r="E13" s="74">
        <v>862790</v>
      </c>
      <c r="F13" s="74">
        <v>848472</v>
      </c>
      <c r="G13" s="74">
        <v>1112924</v>
      </c>
      <c r="H13" s="74">
        <v>1089630</v>
      </c>
      <c r="I13" s="74">
        <v>1296857</v>
      </c>
      <c r="J13" s="74">
        <v>1154324</v>
      </c>
      <c r="K13" s="74">
        <v>1374183</v>
      </c>
      <c r="L13" s="421">
        <v>1512173</v>
      </c>
      <c r="M13" s="421">
        <v>1271094</v>
      </c>
      <c r="N13" s="421">
        <v>1811222</v>
      </c>
      <c r="O13" s="421">
        <v>1514912</v>
      </c>
      <c r="P13" s="421">
        <v>1665873</v>
      </c>
      <c r="Q13" s="421">
        <v>1866769</v>
      </c>
      <c r="R13" s="421">
        <v>2148830</v>
      </c>
      <c r="S13" s="421">
        <v>1956948</v>
      </c>
      <c r="T13" s="421">
        <v>2314960</v>
      </c>
      <c r="U13" s="421">
        <v>2253191</v>
      </c>
      <c r="V13" s="421">
        <v>2173700</v>
      </c>
      <c r="W13" s="421">
        <v>2616794</v>
      </c>
      <c r="X13" s="421">
        <v>2027681</v>
      </c>
      <c r="Y13" s="421">
        <v>1847308</v>
      </c>
      <c r="AA13" s="190"/>
    </row>
    <row r="14" spans="1:27" ht="18" customHeight="1" x14ac:dyDescent="0.15">
      <c r="A14" s="73" t="s">
        <v>60</v>
      </c>
      <c r="B14" s="74">
        <v>888807</v>
      </c>
      <c r="C14" s="74">
        <v>991769</v>
      </c>
      <c r="D14" s="74">
        <v>911229</v>
      </c>
      <c r="E14" s="74">
        <v>881306</v>
      </c>
      <c r="F14" s="74">
        <v>903673</v>
      </c>
      <c r="G14" s="74">
        <v>1258369</v>
      </c>
      <c r="H14" s="74">
        <v>1202203</v>
      </c>
      <c r="I14" s="74">
        <v>1296173</v>
      </c>
      <c r="J14" s="74">
        <v>1129979</v>
      </c>
      <c r="K14" s="74">
        <v>1186014</v>
      </c>
      <c r="L14" s="421">
        <v>1523885</v>
      </c>
      <c r="M14" s="421">
        <v>1442645</v>
      </c>
      <c r="N14" s="421">
        <v>1696940</v>
      </c>
      <c r="O14" s="421">
        <v>1796746</v>
      </c>
      <c r="P14" s="421">
        <v>1797841</v>
      </c>
      <c r="Q14" s="421">
        <v>1913158</v>
      </c>
      <c r="R14" s="421">
        <v>1959765</v>
      </c>
      <c r="S14" s="421">
        <v>2115552</v>
      </c>
      <c r="T14" s="421">
        <v>2362451</v>
      </c>
      <c r="U14" s="421">
        <v>2358577</v>
      </c>
      <c r="V14" s="421">
        <v>2423381</v>
      </c>
      <c r="W14" s="421">
        <v>2596272</v>
      </c>
      <c r="X14" s="421">
        <v>2136241</v>
      </c>
      <c r="Y14" s="421">
        <v>2090311</v>
      </c>
      <c r="AA14" s="190"/>
    </row>
    <row r="15" spans="1:27" ht="18" customHeight="1" x14ac:dyDescent="0.15">
      <c r="A15" s="73" t="s">
        <v>61</v>
      </c>
      <c r="B15" s="74">
        <v>861678</v>
      </c>
      <c r="C15" s="74">
        <v>833660</v>
      </c>
      <c r="D15" s="74">
        <v>928960</v>
      </c>
      <c r="E15" s="74">
        <v>858384</v>
      </c>
      <c r="F15" s="74">
        <v>1029704</v>
      </c>
      <c r="G15" s="74">
        <v>1314867</v>
      </c>
      <c r="H15" s="74">
        <v>1257384</v>
      </c>
      <c r="I15" s="74">
        <v>1129395</v>
      </c>
      <c r="J15" s="74">
        <v>1138594</v>
      </c>
      <c r="K15" s="74">
        <v>1351428</v>
      </c>
      <c r="L15" s="421">
        <v>1520969</v>
      </c>
      <c r="M15" s="421">
        <v>1468797</v>
      </c>
      <c r="N15" s="421">
        <v>1557391</v>
      </c>
      <c r="O15" s="421">
        <v>1734318</v>
      </c>
      <c r="P15" s="421">
        <v>1906694</v>
      </c>
      <c r="Q15" s="421">
        <v>1901937</v>
      </c>
      <c r="R15" s="421">
        <v>1889768</v>
      </c>
      <c r="S15" s="421">
        <v>2185816</v>
      </c>
      <c r="T15" s="421">
        <v>2475970</v>
      </c>
      <c r="U15" s="421">
        <v>2359478</v>
      </c>
      <c r="V15" s="421">
        <v>2749624</v>
      </c>
      <c r="W15" s="421">
        <v>2473318</v>
      </c>
      <c r="X15" s="421">
        <v>2297780</v>
      </c>
      <c r="Y15" s="421">
        <v>1971726</v>
      </c>
      <c r="AA15" s="190"/>
    </row>
    <row r="16" spans="1:27" ht="18" customHeight="1" x14ac:dyDescent="0.15">
      <c r="A16" s="73" t="s">
        <v>62</v>
      </c>
      <c r="B16" s="74">
        <v>856494</v>
      </c>
      <c r="C16" s="74">
        <v>818475</v>
      </c>
      <c r="D16" s="74">
        <v>965411</v>
      </c>
      <c r="E16" s="74">
        <v>921904</v>
      </c>
      <c r="F16" s="74">
        <v>1031394</v>
      </c>
      <c r="G16" s="74">
        <v>1235154</v>
      </c>
      <c r="H16" s="74">
        <v>1276421</v>
      </c>
      <c r="I16" s="74">
        <v>1296954</v>
      </c>
      <c r="J16" s="74">
        <v>1271850</v>
      </c>
      <c r="K16" s="74">
        <v>1312318</v>
      </c>
      <c r="L16" s="421">
        <v>1598668</v>
      </c>
      <c r="M16" s="421">
        <v>1455818</v>
      </c>
      <c r="N16" s="421">
        <v>1846192</v>
      </c>
      <c r="O16" s="421">
        <v>1878517</v>
      </c>
      <c r="P16" s="421">
        <v>2005502</v>
      </c>
      <c r="Q16" s="421">
        <v>2035995</v>
      </c>
      <c r="R16" s="421">
        <v>1929638</v>
      </c>
      <c r="S16" s="421">
        <v>2370227</v>
      </c>
      <c r="T16" s="421">
        <v>2543178</v>
      </c>
      <c r="U16" s="421">
        <v>2519026</v>
      </c>
      <c r="V16" s="421">
        <v>2869209</v>
      </c>
      <c r="W16" s="421">
        <v>2421574</v>
      </c>
      <c r="X16" s="421">
        <v>2308075</v>
      </c>
      <c r="Y16" s="421">
        <v>2288487</v>
      </c>
      <c r="AA16" s="190"/>
    </row>
    <row r="17" spans="1:27" ht="18" customHeight="1" x14ac:dyDescent="0.15">
      <c r="A17" s="73" t="s">
        <v>63</v>
      </c>
      <c r="B17" s="74">
        <v>917278</v>
      </c>
      <c r="C17" s="74">
        <v>811598</v>
      </c>
      <c r="D17" s="74">
        <v>992630</v>
      </c>
      <c r="E17" s="74">
        <v>874105</v>
      </c>
      <c r="F17" s="74">
        <v>1049108</v>
      </c>
      <c r="G17" s="74">
        <v>1317612</v>
      </c>
      <c r="H17" s="74">
        <v>1170486</v>
      </c>
      <c r="I17" s="74">
        <v>1342764</v>
      </c>
      <c r="J17" s="74">
        <v>1321349</v>
      </c>
      <c r="K17" s="74">
        <v>1219701</v>
      </c>
      <c r="L17" s="421">
        <v>1492380</v>
      </c>
      <c r="M17" s="421">
        <v>1571726</v>
      </c>
      <c r="N17" s="421">
        <v>1740008</v>
      </c>
      <c r="O17" s="421">
        <v>1802465</v>
      </c>
      <c r="P17" s="421">
        <v>1943473</v>
      </c>
      <c r="Q17" s="421">
        <v>1821917</v>
      </c>
      <c r="R17" s="421">
        <v>1800852</v>
      </c>
      <c r="S17" s="421">
        <v>2269296</v>
      </c>
      <c r="T17" s="421">
        <v>2173332</v>
      </c>
      <c r="U17" s="421">
        <v>2472526</v>
      </c>
      <c r="V17" s="421">
        <v>2704997</v>
      </c>
      <c r="W17" s="421">
        <v>1959519</v>
      </c>
      <c r="X17" s="421">
        <v>2253583</v>
      </c>
      <c r="Y17" s="421">
        <v>2005860</v>
      </c>
      <c r="AA17" s="190"/>
    </row>
    <row r="18" spans="1:27" ht="18" customHeight="1" thickBot="1" x14ac:dyDescent="0.2">
      <c r="A18" s="76" t="s">
        <v>64</v>
      </c>
      <c r="B18" s="97">
        <v>900202</v>
      </c>
      <c r="C18" s="97">
        <v>811770</v>
      </c>
      <c r="D18" s="97">
        <v>977486</v>
      </c>
      <c r="E18" s="97">
        <v>946085</v>
      </c>
      <c r="F18" s="97">
        <v>1050768</v>
      </c>
      <c r="G18" s="97">
        <v>1337870</v>
      </c>
      <c r="H18" s="97">
        <v>1058644</v>
      </c>
      <c r="I18" s="97">
        <v>1326550</v>
      </c>
      <c r="J18" s="97">
        <v>1470450</v>
      </c>
      <c r="K18" s="97">
        <v>1403150</v>
      </c>
      <c r="L18" s="422">
        <v>1606726</v>
      </c>
      <c r="M18" s="422">
        <v>1524952</v>
      </c>
      <c r="N18" s="422">
        <v>1611383</v>
      </c>
      <c r="O18" s="422">
        <v>1740112</v>
      </c>
      <c r="P18" s="422">
        <v>1618330</v>
      </c>
      <c r="Q18" s="422">
        <v>1870634</v>
      </c>
      <c r="R18" s="422">
        <v>1897268</v>
      </c>
      <c r="S18" s="422">
        <v>2278805</v>
      </c>
      <c r="T18" s="422">
        <v>2234204</v>
      </c>
      <c r="U18" s="422">
        <v>2221235</v>
      </c>
      <c r="V18" s="422">
        <v>2636531</v>
      </c>
      <c r="W18" s="422">
        <v>1978993</v>
      </c>
      <c r="X18" s="422">
        <v>2362615</v>
      </c>
      <c r="Y18" s="422">
        <v>2235330</v>
      </c>
      <c r="AA18" s="190"/>
    </row>
    <row r="19" spans="1:27" ht="9" customHeight="1" x14ac:dyDescent="0.15">
      <c r="A19" s="468" t="s">
        <v>350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</row>
    <row r="20" spans="1:27" ht="9" customHeight="1" x14ac:dyDescent="0.15">
      <c r="A20" s="546" t="s">
        <v>339</v>
      </c>
      <c r="B20" s="483"/>
      <c r="C20" s="483"/>
      <c r="D20" s="483"/>
      <c r="E20" s="483"/>
      <c r="F20" s="483"/>
      <c r="G20" s="483"/>
      <c r="H20" s="483"/>
      <c r="I20" s="483"/>
      <c r="J20" s="483"/>
      <c r="K20" s="483"/>
      <c r="L20" s="483"/>
      <c r="M20" s="483"/>
      <c r="N20" s="483"/>
      <c r="O20" s="483"/>
      <c r="P20" s="483"/>
      <c r="Q20" s="483"/>
    </row>
    <row r="21" spans="1:27" ht="9" customHeight="1" x14ac:dyDescent="0.15">
      <c r="A21" s="470" t="s">
        <v>320</v>
      </c>
      <c r="B21" s="483"/>
      <c r="C21" s="483"/>
      <c r="D21" s="483"/>
      <c r="E21" s="483"/>
      <c r="F21" s="483"/>
      <c r="G21" s="483"/>
      <c r="H21" s="483"/>
      <c r="I21" s="483"/>
      <c r="J21" s="483"/>
      <c r="K21" s="483"/>
      <c r="L21" s="483"/>
      <c r="M21" s="483"/>
      <c r="N21" s="483"/>
      <c r="O21" s="483"/>
      <c r="P21" s="483"/>
      <c r="Q21" s="483"/>
    </row>
    <row r="22" spans="1:27" ht="141" customHeight="1" x14ac:dyDescent="0.15"/>
    <row r="23" spans="1:27" ht="13.35" customHeight="1" x14ac:dyDescent="0.25">
      <c r="A23" s="236" t="s">
        <v>519</v>
      </c>
    </row>
    <row r="24" spans="1:27" ht="13.35" customHeight="1" x14ac:dyDescent="0.15">
      <c r="A24" s="239" t="s">
        <v>283</v>
      </c>
    </row>
    <row r="25" spans="1:27" ht="6" customHeight="1" thickBot="1" x14ac:dyDescent="0.2"/>
    <row r="26" spans="1:27" ht="18" customHeight="1" x14ac:dyDescent="0.15">
      <c r="A26" s="768" t="s">
        <v>107</v>
      </c>
      <c r="B26" s="767">
        <v>2000</v>
      </c>
      <c r="C26" s="767">
        <v>2001</v>
      </c>
      <c r="D26" s="767">
        <v>2002</v>
      </c>
      <c r="E26" s="767">
        <v>2003</v>
      </c>
      <c r="F26" s="767">
        <v>2004</v>
      </c>
      <c r="G26" s="767">
        <v>2005</v>
      </c>
      <c r="H26" s="767">
        <v>2006</v>
      </c>
      <c r="I26" s="767">
        <v>2007</v>
      </c>
      <c r="J26" s="767">
        <v>2008</v>
      </c>
      <c r="K26" s="767">
        <v>2009</v>
      </c>
      <c r="L26" s="767">
        <v>2010</v>
      </c>
      <c r="M26" s="767">
        <v>2011</v>
      </c>
      <c r="N26" s="767">
        <v>2012</v>
      </c>
      <c r="O26" s="767">
        <v>2013</v>
      </c>
      <c r="P26" s="767">
        <v>2014</v>
      </c>
      <c r="Q26" s="767">
        <v>2015</v>
      </c>
      <c r="R26" s="767">
        <v>2016</v>
      </c>
      <c r="S26" s="750">
        <v>2017</v>
      </c>
      <c r="T26" s="750">
        <v>2018</v>
      </c>
      <c r="U26" s="750">
        <v>2019</v>
      </c>
      <c r="V26" s="750">
        <v>2020</v>
      </c>
      <c r="W26" s="750">
        <v>2021</v>
      </c>
      <c r="X26" s="750">
        <v>2022</v>
      </c>
      <c r="Y26" s="752" t="s">
        <v>424</v>
      </c>
    </row>
    <row r="27" spans="1:27" ht="18" customHeight="1" x14ac:dyDescent="0.15">
      <c r="A27" s="648" t="s">
        <v>52</v>
      </c>
      <c r="B27" s="729">
        <v>10208868</v>
      </c>
      <c r="C27" s="729">
        <v>10342280</v>
      </c>
      <c r="D27" s="729">
        <v>10520830</v>
      </c>
      <c r="E27" s="729">
        <v>10976784</v>
      </c>
      <c r="F27" s="729">
        <v>11171450</v>
      </c>
      <c r="G27" s="729">
        <v>13516950</v>
      </c>
      <c r="H27" s="729">
        <v>14067169</v>
      </c>
      <c r="I27" s="729">
        <v>14622238</v>
      </c>
      <c r="J27" s="729">
        <v>14559640</v>
      </c>
      <c r="K27" s="729">
        <v>15372155</v>
      </c>
      <c r="L27" s="729">
        <f t="shared" ref="L27:X27" si="2">SUM(L28:L39)</f>
        <v>17802209</v>
      </c>
      <c r="M27" s="729">
        <f t="shared" si="2"/>
        <v>16970540</v>
      </c>
      <c r="N27" s="729">
        <f t="shared" si="2"/>
        <v>19624651</v>
      </c>
      <c r="O27" s="729">
        <f t="shared" si="2"/>
        <v>19793997</v>
      </c>
      <c r="P27" s="729">
        <f t="shared" si="2"/>
        <v>21131996</v>
      </c>
      <c r="Q27" s="729">
        <f t="shared" si="2"/>
        <v>21795793</v>
      </c>
      <c r="R27" s="729">
        <f t="shared" si="2"/>
        <v>22977223</v>
      </c>
      <c r="S27" s="729">
        <f t="shared" si="2"/>
        <v>24632650</v>
      </c>
      <c r="T27" s="729">
        <f t="shared" si="2"/>
        <v>27929872</v>
      </c>
      <c r="U27" s="729">
        <f t="shared" si="2"/>
        <v>26179287</v>
      </c>
      <c r="V27" s="729">
        <f t="shared" si="2"/>
        <v>28790070</v>
      </c>
      <c r="W27" s="729">
        <f t="shared" si="2"/>
        <v>29636130</v>
      </c>
      <c r="X27" s="729">
        <f t="shared" si="2"/>
        <v>25469429</v>
      </c>
      <c r="Y27" s="729">
        <f t="shared" ref="Y27" si="3">SUM(Y28:Y39)</f>
        <v>24806679</v>
      </c>
    </row>
    <row r="28" spans="1:27" ht="18" customHeight="1" x14ac:dyDescent="0.15">
      <c r="A28" s="73" t="s">
        <v>53</v>
      </c>
      <c r="B28" s="74">
        <v>778525</v>
      </c>
      <c r="C28" s="74">
        <v>894357</v>
      </c>
      <c r="D28" s="74">
        <v>769970</v>
      </c>
      <c r="E28" s="74">
        <v>1015405</v>
      </c>
      <c r="F28" s="74">
        <v>885860</v>
      </c>
      <c r="G28" s="74">
        <v>1025412</v>
      </c>
      <c r="H28" s="74">
        <v>1236334</v>
      </c>
      <c r="I28" s="74">
        <v>1033584</v>
      </c>
      <c r="J28" s="74">
        <v>1227159</v>
      </c>
      <c r="K28" s="74">
        <v>1339234</v>
      </c>
      <c r="L28" s="74">
        <v>1367893</v>
      </c>
      <c r="M28" s="74">
        <v>1492099</v>
      </c>
      <c r="N28" s="74">
        <v>1740596</v>
      </c>
      <c r="O28" s="74">
        <v>1659188</v>
      </c>
      <c r="P28" s="74">
        <v>1801344</v>
      </c>
      <c r="Q28" s="74">
        <v>1740585</v>
      </c>
      <c r="R28" s="74">
        <v>1755389</v>
      </c>
      <c r="S28" s="74">
        <v>1939385</v>
      </c>
      <c r="T28" s="74">
        <v>2181448</v>
      </c>
      <c r="U28" s="74">
        <v>1980049</v>
      </c>
      <c r="V28" s="74">
        <v>2346525</v>
      </c>
      <c r="W28" s="74">
        <v>2600927</v>
      </c>
      <c r="X28" s="74">
        <v>2235249</v>
      </c>
      <c r="Y28" s="74">
        <v>2171510</v>
      </c>
      <c r="Z28" s="74"/>
      <c r="AA28" s="190"/>
    </row>
    <row r="29" spans="1:27" ht="18" customHeight="1" x14ac:dyDescent="0.15">
      <c r="A29" s="73" t="s">
        <v>54</v>
      </c>
      <c r="B29" s="74">
        <v>775802</v>
      </c>
      <c r="C29" s="74">
        <v>785005</v>
      </c>
      <c r="D29" s="74">
        <v>667732</v>
      </c>
      <c r="E29" s="74">
        <v>942206</v>
      </c>
      <c r="F29" s="74">
        <v>806862</v>
      </c>
      <c r="G29" s="74">
        <v>899339</v>
      </c>
      <c r="H29" s="74">
        <v>1030921</v>
      </c>
      <c r="I29" s="74">
        <v>983434</v>
      </c>
      <c r="J29" s="74">
        <v>1006454</v>
      </c>
      <c r="K29" s="74">
        <v>1194814</v>
      </c>
      <c r="L29" s="74">
        <v>1332447</v>
      </c>
      <c r="M29" s="74">
        <v>1388264</v>
      </c>
      <c r="N29" s="74">
        <v>1401301</v>
      </c>
      <c r="O29" s="74">
        <v>1473374</v>
      </c>
      <c r="P29" s="74">
        <v>1536559</v>
      </c>
      <c r="Q29" s="74">
        <v>1687132</v>
      </c>
      <c r="R29" s="74">
        <v>1971615</v>
      </c>
      <c r="S29" s="74">
        <v>1661443</v>
      </c>
      <c r="T29" s="74">
        <v>2098791</v>
      </c>
      <c r="U29" s="74">
        <v>1978628</v>
      </c>
      <c r="V29" s="74">
        <v>2065459</v>
      </c>
      <c r="W29" s="74">
        <v>2445161</v>
      </c>
      <c r="X29" s="74">
        <v>2101383</v>
      </c>
      <c r="Y29" s="74">
        <v>1773204</v>
      </c>
      <c r="Z29" s="74"/>
      <c r="AA29" s="190"/>
    </row>
    <row r="30" spans="1:27" ht="18" customHeight="1" x14ac:dyDescent="0.15">
      <c r="A30" s="73" t="s">
        <v>55</v>
      </c>
      <c r="B30" s="74">
        <v>783774</v>
      </c>
      <c r="C30" s="74">
        <v>778512</v>
      </c>
      <c r="D30" s="74">
        <v>700281</v>
      </c>
      <c r="E30" s="74">
        <v>958826</v>
      </c>
      <c r="F30" s="74">
        <v>900352</v>
      </c>
      <c r="G30" s="74">
        <v>968921</v>
      </c>
      <c r="H30" s="74">
        <v>1233550</v>
      </c>
      <c r="I30" s="74">
        <v>1151763</v>
      </c>
      <c r="J30" s="74">
        <v>1269418</v>
      </c>
      <c r="K30" s="74">
        <v>1301899</v>
      </c>
      <c r="L30" s="74">
        <v>1546938</v>
      </c>
      <c r="M30" s="74">
        <v>1516522</v>
      </c>
      <c r="N30" s="74">
        <v>1531447</v>
      </c>
      <c r="O30" s="74">
        <v>1532715</v>
      </c>
      <c r="P30" s="74">
        <v>1656042</v>
      </c>
      <c r="Q30" s="74">
        <v>1756839</v>
      </c>
      <c r="R30" s="74">
        <v>2036368</v>
      </c>
      <c r="S30" s="74">
        <v>1862425</v>
      </c>
      <c r="T30" s="74">
        <v>2397972</v>
      </c>
      <c r="U30" s="74">
        <v>2063350</v>
      </c>
      <c r="V30" s="74">
        <v>2386328</v>
      </c>
      <c r="W30" s="74">
        <v>2578416</v>
      </c>
      <c r="X30" s="74">
        <v>2215903</v>
      </c>
      <c r="Y30" s="74">
        <v>1937243</v>
      </c>
      <c r="Z30" s="74"/>
      <c r="AA30" s="190"/>
    </row>
    <row r="31" spans="1:27" ht="18" customHeight="1" x14ac:dyDescent="0.15">
      <c r="A31" s="73" t="s">
        <v>56</v>
      </c>
      <c r="B31" s="74">
        <v>765270</v>
      </c>
      <c r="C31" s="74">
        <v>931868</v>
      </c>
      <c r="D31" s="74">
        <v>881580</v>
      </c>
      <c r="E31" s="74">
        <v>990608</v>
      </c>
      <c r="F31" s="74">
        <v>852242</v>
      </c>
      <c r="G31" s="74">
        <v>1049642</v>
      </c>
      <c r="H31" s="74">
        <v>1133030</v>
      </c>
      <c r="I31" s="74">
        <v>1210133</v>
      </c>
      <c r="J31" s="74">
        <v>1203330</v>
      </c>
      <c r="K31" s="74">
        <v>1278144</v>
      </c>
      <c r="L31" s="74">
        <v>1458269</v>
      </c>
      <c r="M31" s="74">
        <v>1421026</v>
      </c>
      <c r="N31" s="74">
        <v>1566490</v>
      </c>
      <c r="O31" s="74">
        <v>1638430</v>
      </c>
      <c r="P31" s="74">
        <v>1772005</v>
      </c>
      <c r="Q31" s="74">
        <v>1721733</v>
      </c>
      <c r="R31" s="74">
        <v>1900261</v>
      </c>
      <c r="S31" s="74">
        <v>2073694</v>
      </c>
      <c r="T31" s="74">
        <v>2193319</v>
      </c>
      <c r="U31" s="74">
        <v>2103284</v>
      </c>
      <c r="V31" s="74">
        <v>1916995</v>
      </c>
      <c r="W31" s="74">
        <v>2704931</v>
      </c>
      <c r="X31" s="74">
        <v>2324630</v>
      </c>
      <c r="Y31" s="74">
        <v>2287072</v>
      </c>
      <c r="Z31" s="74"/>
      <c r="AA31" s="190"/>
    </row>
    <row r="32" spans="1:27" ht="18" customHeight="1" x14ac:dyDescent="0.15">
      <c r="A32" s="73" t="s">
        <v>57</v>
      </c>
      <c r="B32" s="74">
        <v>919196</v>
      </c>
      <c r="C32" s="74">
        <v>899095</v>
      </c>
      <c r="D32" s="74">
        <v>934623</v>
      </c>
      <c r="E32" s="74">
        <v>876577</v>
      </c>
      <c r="F32" s="74">
        <v>826823</v>
      </c>
      <c r="G32" s="74">
        <v>969565</v>
      </c>
      <c r="H32" s="74">
        <v>1227949</v>
      </c>
      <c r="I32" s="74">
        <v>1265295</v>
      </c>
      <c r="J32" s="74">
        <v>1253157</v>
      </c>
      <c r="K32" s="74">
        <v>1304586</v>
      </c>
      <c r="L32" s="74">
        <v>1362438</v>
      </c>
      <c r="M32" s="74">
        <v>1457793</v>
      </c>
      <c r="N32" s="74">
        <v>1647857</v>
      </c>
      <c r="O32" s="74">
        <v>1696153</v>
      </c>
      <c r="P32" s="74">
        <v>1740734</v>
      </c>
      <c r="Q32" s="74">
        <v>1820381</v>
      </c>
      <c r="R32" s="74">
        <v>1814026</v>
      </c>
      <c r="S32" s="74">
        <v>2026771</v>
      </c>
      <c r="T32" s="74">
        <v>2639342</v>
      </c>
      <c r="U32" s="74">
        <v>1904276</v>
      </c>
      <c r="V32" s="74">
        <v>2219284</v>
      </c>
      <c r="W32" s="74">
        <v>2663562</v>
      </c>
      <c r="X32" s="74">
        <v>2289078</v>
      </c>
      <c r="Y32" s="74">
        <v>2158605</v>
      </c>
      <c r="Z32" s="74"/>
      <c r="AA32" s="190"/>
    </row>
    <row r="33" spans="1:27" ht="18" customHeight="1" x14ac:dyDescent="0.15">
      <c r="A33" s="73" t="s">
        <v>58</v>
      </c>
      <c r="B33" s="74">
        <v>851017</v>
      </c>
      <c r="C33" s="74">
        <v>841104</v>
      </c>
      <c r="D33" s="74">
        <v>894577</v>
      </c>
      <c r="E33" s="74">
        <v>848588</v>
      </c>
      <c r="F33" s="74">
        <v>986192</v>
      </c>
      <c r="G33" s="74">
        <v>1027275</v>
      </c>
      <c r="H33" s="74">
        <v>1150717</v>
      </c>
      <c r="I33" s="74">
        <v>1290385</v>
      </c>
      <c r="J33" s="74">
        <v>1117451</v>
      </c>
      <c r="K33" s="74">
        <v>1110192</v>
      </c>
      <c r="L33" s="74">
        <v>1479423</v>
      </c>
      <c r="M33" s="74">
        <v>1140804</v>
      </c>
      <c r="N33" s="74">
        <v>1625104</v>
      </c>
      <c r="O33" s="74">
        <v>1423787</v>
      </c>
      <c r="P33" s="74">
        <v>1762458</v>
      </c>
      <c r="Q33" s="74">
        <v>1683142</v>
      </c>
      <c r="R33" s="74">
        <v>1873443</v>
      </c>
      <c r="S33" s="74">
        <v>1892288</v>
      </c>
      <c r="T33" s="74">
        <v>2314905</v>
      </c>
      <c r="U33" s="74">
        <v>1965667</v>
      </c>
      <c r="V33" s="74">
        <v>2298037</v>
      </c>
      <c r="W33" s="74">
        <v>2596663</v>
      </c>
      <c r="X33" s="74">
        <v>2231584</v>
      </c>
      <c r="Y33" s="74">
        <v>2040023</v>
      </c>
      <c r="Z33" s="74"/>
      <c r="AA33" s="190"/>
    </row>
    <row r="34" spans="1:27" ht="18" customHeight="1" x14ac:dyDescent="0.15">
      <c r="A34" s="73" t="s">
        <v>59</v>
      </c>
      <c r="B34" s="74">
        <v>910825</v>
      </c>
      <c r="C34" s="74">
        <v>945067</v>
      </c>
      <c r="D34" s="74">
        <v>896351</v>
      </c>
      <c r="E34" s="74">
        <v>862790</v>
      </c>
      <c r="F34" s="74">
        <v>848472</v>
      </c>
      <c r="G34" s="74">
        <v>1112924</v>
      </c>
      <c r="H34" s="74">
        <v>1089630</v>
      </c>
      <c r="I34" s="74">
        <v>1296524</v>
      </c>
      <c r="J34" s="74">
        <v>1153814</v>
      </c>
      <c r="K34" s="74">
        <v>1373625</v>
      </c>
      <c r="L34" s="74">
        <v>1512173</v>
      </c>
      <c r="M34" s="74">
        <v>1202094</v>
      </c>
      <c r="N34" s="74">
        <v>1811222</v>
      </c>
      <c r="O34" s="74">
        <v>1483712</v>
      </c>
      <c r="P34" s="74">
        <v>1665873</v>
      </c>
      <c r="Q34" s="74">
        <v>1842340</v>
      </c>
      <c r="R34" s="74">
        <v>2148830</v>
      </c>
      <c r="S34" s="74">
        <v>1956948</v>
      </c>
      <c r="T34" s="74">
        <v>2314960</v>
      </c>
      <c r="U34" s="74">
        <v>2253191</v>
      </c>
      <c r="V34" s="74">
        <v>2173700</v>
      </c>
      <c r="W34" s="74">
        <v>2616794</v>
      </c>
      <c r="X34" s="74">
        <v>2248885</v>
      </c>
      <c r="Y34" s="74">
        <v>1847308</v>
      </c>
      <c r="Z34" s="74"/>
      <c r="AA34" s="190"/>
    </row>
    <row r="35" spans="1:27" ht="18" customHeight="1" x14ac:dyDescent="0.15">
      <c r="A35" s="73" t="s">
        <v>60</v>
      </c>
      <c r="B35" s="74">
        <v>888807</v>
      </c>
      <c r="C35" s="74">
        <v>991769</v>
      </c>
      <c r="D35" s="74">
        <v>911229</v>
      </c>
      <c r="E35" s="74">
        <v>881306</v>
      </c>
      <c r="F35" s="74">
        <v>903673</v>
      </c>
      <c r="G35" s="74">
        <v>1258369</v>
      </c>
      <c r="H35" s="74">
        <v>1202203</v>
      </c>
      <c r="I35" s="74">
        <v>1295457</v>
      </c>
      <c r="J35" s="74">
        <v>1127866</v>
      </c>
      <c r="K35" s="74">
        <v>1185698</v>
      </c>
      <c r="L35" s="74">
        <v>1523885</v>
      </c>
      <c r="M35" s="74">
        <v>1372645</v>
      </c>
      <c r="N35" s="74">
        <v>1648580</v>
      </c>
      <c r="O35" s="74">
        <v>1796746</v>
      </c>
      <c r="P35" s="74">
        <v>1771321</v>
      </c>
      <c r="Q35" s="74">
        <v>1913158</v>
      </c>
      <c r="R35" s="74">
        <v>1959765</v>
      </c>
      <c r="S35" s="74">
        <v>2115552</v>
      </c>
      <c r="T35" s="74">
        <v>2362451</v>
      </c>
      <c r="U35" s="74">
        <v>2358577</v>
      </c>
      <c r="V35" s="74">
        <v>2423381</v>
      </c>
      <c r="W35" s="74">
        <v>2596272</v>
      </c>
      <c r="X35" s="74">
        <v>2231248</v>
      </c>
      <c r="Y35" s="74">
        <v>2090311</v>
      </c>
      <c r="Z35" s="74"/>
      <c r="AA35" s="190"/>
    </row>
    <row r="36" spans="1:27" ht="18" customHeight="1" x14ac:dyDescent="0.15">
      <c r="A36" s="73" t="s">
        <v>61</v>
      </c>
      <c r="B36" s="74">
        <v>861678</v>
      </c>
      <c r="C36" s="74">
        <v>833660</v>
      </c>
      <c r="D36" s="74">
        <v>928960</v>
      </c>
      <c r="E36" s="74">
        <v>858384</v>
      </c>
      <c r="F36" s="74">
        <v>1029704</v>
      </c>
      <c r="G36" s="74">
        <v>1314867</v>
      </c>
      <c r="H36" s="74">
        <v>1257384</v>
      </c>
      <c r="I36" s="74">
        <v>1129395</v>
      </c>
      <c r="J36" s="74">
        <v>1138594</v>
      </c>
      <c r="K36" s="74">
        <v>1350468</v>
      </c>
      <c r="L36" s="74">
        <v>1520969</v>
      </c>
      <c r="M36" s="74">
        <v>1426797</v>
      </c>
      <c r="N36" s="74">
        <v>1522391</v>
      </c>
      <c r="O36" s="74">
        <v>1703118</v>
      </c>
      <c r="P36" s="74">
        <v>1889555</v>
      </c>
      <c r="Q36" s="74">
        <v>1901937</v>
      </c>
      <c r="R36" s="74">
        <v>1889768</v>
      </c>
      <c r="S36" s="74">
        <v>2185816</v>
      </c>
      <c r="T36" s="74">
        <v>2475970</v>
      </c>
      <c r="U36" s="74">
        <v>2359478</v>
      </c>
      <c r="V36" s="74">
        <v>2749624</v>
      </c>
      <c r="W36" s="74">
        <v>2473318</v>
      </c>
      <c r="X36" s="74">
        <v>2125581</v>
      </c>
      <c r="Y36" s="74">
        <v>1971726</v>
      </c>
      <c r="Z36" s="74"/>
      <c r="AA36" s="190"/>
    </row>
    <row r="37" spans="1:27" ht="18" customHeight="1" x14ac:dyDescent="0.15">
      <c r="A37" s="73" t="s">
        <v>62</v>
      </c>
      <c r="B37" s="74">
        <v>856494</v>
      </c>
      <c r="C37" s="74">
        <v>818475</v>
      </c>
      <c r="D37" s="74">
        <v>965411</v>
      </c>
      <c r="E37" s="74">
        <v>921904</v>
      </c>
      <c r="F37" s="74">
        <v>1031394</v>
      </c>
      <c r="G37" s="74">
        <v>1235154</v>
      </c>
      <c r="H37" s="74">
        <v>1276421</v>
      </c>
      <c r="I37" s="74">
        <v>1296954</v>
      </c>
      <c r="J37" s="74">
        <v>1271585</v>
      </c>
      <c r="K37" s="74">
        <v>1312318</v>
      </c>
      <c r="L37" s="74">
        <v>1598668</v>
      </c>
      <c r="M37" s="74">
        <v>1455818</v>
      </c>
      <c r="N37" s="74">
        <v>1809472</v>
      </c>
      <c r="O37" s="74">
        <v>1844197</v>
      </c>
      <c r="P37" s="74">
        <v>2005502</v>
      </c>
      <c r="Q37" s="74">
        <v>2035995</v>
      </c>
      <c r="R37" s="74">
        <v>1929638</v>
      </c>
      <c r="S37" s="74">
        <v>2370227</v>
      </c>
      <c r="T37" s="74">
        <v>2543178</v>
      </c>
      <c r="U37" s="74">
        <v>2519026</v>
      </c>
      <c r="V37" s="74">
        <v>2869209</v>
      </c>
      <c r="W37" s="74">
        <v>2421574</v>
      </c>
      <c r="X37" s="74">
        <v>2081112</v>
      </c>
      <c r="Y37" s="74">
        <v>2288487</v>
      </c>
      <c r="Z37" s="74"/>
      <c r="AA37" s="190"/>
    </row>
    <row r="38" spans="1:27" ht="18" customHeight="1" x14ac:dyDescent="0.15">
      <c r="A38" s="73" t="s">
        <v>63</v>
      </c>
      <c r="B38" s="74">
        <v>917278</v>
      </c>
      <c r="C38" s="74">
        <v>811598</v>
      </c>
      <c r="D38" s="74">
        <v>992630</v>
      </c>
      <c r="E38" s="74">
        <v>874105</v>
      </c>
      <c r="F38" s="74">
        <v>1049108</v>
      </c>
      <c r="G38" s="74">
        <v>1317612</v>
      </c>
      <c r="H38" s="74">
        <v>1170486</v>
      </c>
      <c r="I38" s="74">
        <v>1342764</v>
      </c>
      <c r="J38" s="74">
        <v>1320898</v>
      </c>
      <c r="K38" s="74">
        <v>1218744</v>
      </c>
      <c r="L38" s="74">
        <v>1492380</v>
      </c>
      <c r="M38" s="74">
        <v>1571726</v>
      </c>
      <c r="N38" s="74">
        <v>1708808</v>
      </c>
      <c r="O38" s="74">
        <v>1802465</v>
      </c>
      <c r="P38" s="74">
        <v>1912273</v>
      </c>
      <c r="Q38" s="74">
        <v>1821917</v>
      </c>
      <c r="R38" s="74">
        <v>1800852</v>
      </c>
      <c r="S38" s="74">
        <v>2269296</v>
      </c>
      <c r="T38" s="74">
        <v>2173332</v>
      </c>
      <c r="U38" s="74">
        <v>2472526</v>
      </c>
      <c r="V38" s="74">
        <v>2704997</v>
      </c>
      <c r="W38" s="74">
        <v>1959519</v>
      </c>
      <c r="X38" s="74">
        <v>1684020</v>
      </c>
      <c r="Y38" s="74">
        <v>2005860</v>
      </c>
      <c r="Z38" s="74"/>
      <c r="AA38" s="190"/>
    </row>
    <row r="39" spans="1:27" ht="18" customHeight="1" thickBot="1" x14ac:dyDescent="0.2">
      <c r="A39" s="76" t="s">
        <v>64</v>
      </c>
      <c r="B39" s="97">
        <v>900202</v>
      </c>
      <c r="C39" s="97">
        <v>811770</v>
      </c>
      <c r="D39" s="97">
        <v>977486</v>
      </c>
      <c r="E39" s="97">
        <v>946085</v>
      </c>
      <c r="F39" s="97">
        <v>1050768</v>
      </c>
      <c r="G39" s="97">
        <v>1337870</v>
      </c>
      <c r="H39" s="97">
        <v>1058644</v>
      </c>
      <c r="I39" s="97">
        <v>1326550</v>
      </c>
      <c r="J39" s="97">
        <v>1469914</v>
      </c>
      <c r="K39" s="97">
        <v>1402433</v>
      </c>
      <c r="L39" s="97">
        <v>1606726</v>
      </c>
      <c r="M39" s="97">
        <v>1524952</v>
      </c>
      <c r="N39" s="97">
        <v>1611383</v>
      </c>
      <c r="O39" s="97">
        <v>1740112</v>
      </c>
      <c r="P39" s="97">
        <v>1618330</v>
      </c>
      <c r="Q39" s="97">
        <v>1870634</v>
      </c>
      <c r="R39" s="97">
        <v>1897268</v>
      </c>
      <c r="S39" s="97">
        <v>2278805</v>
      </c>
      <c r="T39" s="97">
        <v>2234204</v>
      </c>
      <c r="U39" s="97">
        <v>2221235</v>
      </c>
      <c r="V39" s="97">
        <v>2636531</v>
      </c>
      <c r="W39" s="97">
        <v>1978993</v>
      </c>
      <c r="X39" s="97">
        <v>1700756</v>
      </c>
      <c r="Y39" s="97">
        <v>2235330</v>
      </c>
      <c r="Z39" s="74"/>
      <c r="AA39" s="190"/>
    </row>
    <row r="40" spans="1:27" ht="9" customHeight="1" x14ac:dyDescent="0.15">
      <c r="A40" s="468" t="s">
        <v>350</v>
      </c>
      <c r="B40" s="483"/>
      <c r="C40" s="483"/>
      <c r="D40" s="483"/>
      <c r="E40" s="483"/>
      <c r="F40" s="483"/>
      <c r="G40" s="483"/>
      <c r="H40" s="483"/>
      <c r="I40" s="483"/>
      <c r="J40" s="483"/>
      <c r="K40" s="483"/>
      <c r="L40" s="483"/>
      <c r="M40" s="483"/>
      <c r="N40" s="483"/>
      <c r="O40" s="483"/>
      <c r="P40" s="483"/>
      <c r="Q40" s="483"/>
      <c r="R40" s="179"/>
    </row>
    <row r="41" spans="1:27" ht="9" customHeight="1" x14ac:dyDescent="0.15">
      <c r="A41" s="546" t="s">
        <v>339</v>
      </c>
      <c r="B41" s="483"/>
      <c r="C41" s="483"/>
      <c r="D41" s="483"/>
      <c r="E41" s="483"/>
      <c r="F41" s="483"/>
      <c r="G41" s="483"/>
      <c r="H41" s="483"/>
      <c r="I41" s="483"/>
      <c r="J41" s="483"/>
      <c r="K41" s="483"/>
      <c r="L41" s="483"/>
      <c r="M41" s="483"/>
      <c r="N41" s="483"/>
      <c r="O41" s="483"/>
      <c r="P41" s="483"/>
      <c r="Q41" s="483"/>
      <c r="R41" s="179"/>
    </row>
    <row r="42" spans="1:27" ht="9" customHeight="1" x14ac:dyDescent="0.15">
      <c r="A42" s="470" t="s">
        <v>320</v>
      </c>
      <c r="B42" s="483"/>
      <c r="C42" s="483"/>
      <c r="D42" s="483"/>
      <c r="E42" s="483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483"/>
      <c r="R42" s="179"/>
    </row>
    <row r="43" spans="1:27" ht="13.35" customHeight="1" x14ac:dyDescent="0.15">
      <c r="A43" s="483"/>
      <c r="B43" s="483"/>
      <c r="C43" s="483"/>
      <c r="D43" s="483"/>
      <c r="E43" s="483"/>
      <c r="F43" s="483"/>
      <c r="G43" s="483"/>
      <c r="H43" s="483"/>
      <c r="I43" s="483"/>
      <c r="J43" s="483"/>
      <c r="K43" s="483"/>
      <c r="L43" s="483"/>
      <c r="M43" s="483"/>
      <c r="N43" s="483"/>
      <c r="O43" s="483"/>
      <c r="P43" s="483"/>
      <c r="Q43" s="483"/>
    </row>
    <row r="44" spans="1:27" ht="13.35" customHeight="1" x14ac:dyDescent="0.15">
      <c r="A44" s="483"/>
      <c r="B44" s="483"/>
      <c r="C44" s="483"/>
      <c r="D44" s="483"/>
      <c r="E44" s="483"/>
      <c r="F44" s="483"/>
      <c r="G44" s="483"/>
      <c r="H44" s="483"/>
      <c r="I44" s="483"/>
      <c r="J44" s="483"/>
      <c r="K44" s="483"/>
      <c r="L44" s="483"/>
      <c r="M44" s="483"/>
      <c r="N44" s="483"/>
      <c r="O44" s="483"/>
      <c r="P44" s="483"/>
      <c r="Q44" s="483"/>
    </row>
    <row r="45" spans="1:27" ht="13.35" customHeight="1" x14ac:dyDescent="0.15">
      <c r="A45" s="483"/>
      <c r="B45" s="483"/>
      <c r="C45" s="483"/>
      <c r="D45" s="483"/>
      <c r="E45" s="483"/>
      <c r="F45" s="483"/>
      <c r="G45" s="483"/>
      <c r="H45" s="483"/>
      <c r="I45" s="483"/>
      <c r="J45" s="483"/>
      <c r="K45" s="483"/>
      <c r="L45" s="483"/>
      <c r="M45" s="483"/>
      <c r="N45" s="483"/>
      <c r="O45" s="483"/>
      <c r="P45" s="483"/>
      <c r="Q45" s="483"/>
    </row>
  </sheetData>
  <mergeCells count="1">
    <mergeCell ref="A1:E1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rowBreaks count="1" manualBreakCount="1">
    <brk id="22" max="16383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Hoja127">
    <tabColor theme="9" tint="0.59999389629810485"/>
  </sheetPr>
  <dimension ref="A1:O43"/>
  <sheetViews>
    <sheetView showGridLines="0" zoomScaleNormal="100" workbookViewId="0">
      <selection activeCell="S22" sqref="S22"/>
    </sheetView>
  </sheetViews>
  <sheetFormatPr baseColWidth="10" defaultColWidth="7" defaultRowHeight="13.35" customHeight="1" x14ac:dyDescent="0.15"/>
  <cols>
    <col min="1" max="1" width="11.75" style="94" customWidth="1"/>
    <col min="2" max="2" width="10.375" style="94" customWidth="1"/>
    <col min="3" max="14" width="9.625" style="94" customWidth="1"/>
    <col min="15" max="16384" width="7" style="94"/>
  </cols>
  <sheetData>
    <row r="1" spans="1:14" ht="13.35" customHeight="1" x14ac:dyDescent="0.15"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</row>
    <row r="2" spans="1:14" ht="19.350000000000001" customHeight="1" x14ac:dyDescent="0.25">
      <c r="A2" s="408" t="s">
        <v>535</v>
      </c>
      <c r="B2" s="408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</row>
    <row r="3" spans="1:14" ht="13.35" customHeight="1" x14ac:dyDescent="0.15">
      <c r="A3" s="404" t="s">
        <v>283</v>
      </c>
      <c r="B3" s="409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14" ht="6" customHeight="1" thickBot="1" x14ac:dyDescent="0.2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</row>
    <row r="5" spans="1:14" ht="18" customHeight="1" x14ac:dyDescent="0.15">
      <c r="A5" s="815" t="s">
        <v>16</v>
      </c>
      <c r="B5" s="815" t="s">
        <v>103</v>
      </c>
      <c r="C5" s="815" t="s">
        <v>53</v>
      </c>
      <c r="D5" s="815" t="s">
        <v>54</v>
      </c>
      <c r="E5" s="815" t="s">
        <v>55</v>
      </c>
      <c r="F5" s="815" t="s">
        <v>56</v>
      </c>
      <c r="G5" s="815" t="s">
        <v>57</v>
      </c>
      <c r="H5" s="815" t="s">
        <v>58</v>
      </c>
      <c r="I5" s="815" t="s">
        <v>59</v>
      </c>
      <c r="J5" s="815" t="s">
        <v>60</v>
      </c>
      <c r="K5" s="815" t="s">
        <v>61</v>
      </c>
      <c r="L5" s="815" t="s">
        <v>62</v>
      </c>
      <c r="M5" s="815" t="s">
        <v>63</v>
      </c>
      <c r="N5" s="815" t="s">
        <v>64</v>
      </c>
    </row>
    <row r="6" spans="1:14" ht="18" customHeight="1" x14ac:dyDescent="0.15">
      <c r="A6" s="732" t="s">
        <v>87</v>
      </c>
      <c r="B6" s="733">
        <f>SUM(C6:N6)</f>
        <v>781439078.25424623</v>
      </c>
      <c r="C6" s="734">
        <f t="shared" ref="C6:N6" si="0">+C8+C16+C25+C34</f>
        <v>63239831</v>
      </c>
      <c r="D6" s="734">
        <f t="shared" si="0"/>
        <v>56892827</v>
      </c>
      <c r="E6" s="734">
        <f t="shared" si="0"/>
        <v>65217473</v>
      </c>
      <c r="F6" s="734">
        <f t="shared" si="0"/>
        <v>66670309.5963891</v>
      </c>
      <c r="G6" s="734">
        <f t="shared" si="0"/>
        <v>65900000</v>
      </c>
      <c r="H6" s="734">
        <f t="shared" si="0"/>
        <v>67800000</v>
      </c>
      <c r="I6" s="734">
        <f t="shared" si="0"/>
        <v>65347242</v>
      </c>
      <c r="J6" s="734">
        <f t="shared" si="0"/>
        <v>67334486</v>
      </c>
      <c r="K6" s="734">
        <f t="shared" si="0"/>
        <v>65163803.479285687</v>
      </c>
      <c r="L6" s="734">
        <f t="shared" si="0"/>
        <v>66209621.178571433</v>
      </c>
      <c r="M6" s="734">
        <f t="shared" si="0"/>
        <v>66742554</v>
      </c>
      <c r="N6" s="734">
        <f t="shared" si="0"/>
        <v>64920931</v>
      </c>
    </row>
    <row r="7" spans="1:14" ht="3" customHeight="1" x14ac:dyDescent="0.15">
      <c r="C7" s="423"/>
      <c r="D7" s="423"/>
      <c r="E7" s="423"/>
      <c r="F7" s="423"/>
      <c r="G7" s="423"/>
      <c r="H7" s="423"/>
      <c r="I7" s="423"/>
      <c r="J7" s="423"/>
      <c r="K7" s="423"/>
      <c r="L7" s="423"/>
      <c r="M7" s="423"/>
      <c r="N7" s="423"/>
    </row>
    <row r="8" spans="1:14" ht="18" customHeight="1" x14ac:dyDescent="0.15">
      <c r="A8" s="967" t="s">
        <v>141</v>
      </c>
      <c r="B8" s="739">
        <f>SUM(B9:B14)</f>
        <v>195498136.86821568</v>
      </c>
      <c r="C8" s="966">
        <f>SUM(C9:C14)</f>
        <v>14113049</v>
      </c>
      <c r="D8" s="966">
        <f t="shared" ref="D8:N8" si="1">SUM(D9:D14)</f>
        <v>14007802</v>
      </c>
      <c r="E8" s="966">
        <f t="shared" si="1"/>
        <v>15765595</v>
      </c>
      <c r="F8" s="966">
        <f t="shared" si="1"/>
        <v>15765595</v>
      </c>
      <c r="G8" s="966">
        <f t="shared" si="1"/>
        <v>16061647</v>
      </c>
      <c r="H8" s="966">
        <f t="shared" si="1"/>
        <v>18068848</v>
      </c>
      <c r="I8" s="966">
        <f t="shared" si="1"/>
        <v>14184712</v>
      </c>
      <c r="J8" s="966">
        <f t="shared" si="1"/>
        <v>17747665</v>
      </c>
      <c r="K8" s="966">
        <f t="shared" si="1"/>
        <v>17466520.814995732</v>
      </c>
      <c r="L8" s="966">
        <f t="shared" si="1"/>
        <v>17352998.053219952</v>
      </c>
      <c r="M8" s="966">
        <f t="shared" si="1"/>
        <v>17492675</v>
      </c>
      <c r="N8" s="966">
        <f t="shared" si="1"/>
        <v>17471030</v>
      </c>
    </row>
    <row r="9" spans="1:14" ht="15.95" customHeight="1" x14ac:dyDescent="0.15">
      <c r="A9" s="92" t="s">
        <v>142</v>
      </c>
      <c r="B9" s="739">
        <f t="shared" ref="B9:B14" si="2">SUM(C9:N9)</f>
        <v>3420.0281806538974</v>
      </c>
      <c r="C9" s="423">
        <v>558</v>
      </c>
      <c r="D9" s="423">
        <v>657</v>
      </c>
      <c r="E9" s="423">
        <v>0</v>
      </c>
      <c r="F9" s="423">
        <v>0</v>
      </c>
      <c r="G9" s="423">
        <v>0</v>
      </c>
      <c r="H9" s="423">
        <v>0</v>
      </c>
      <c r="I9" s="423">
        <v>0</v>
      </c>
      <c r="J9" s="423">
        <v>0</v>
      </c>
      <c r="K9" s="423">
        <v>0</v>
      </c>
      <c r="L9" s="423">
        <v>1098.0281806538974</v>
      </c>
      <c r="M9" s="423">
        <v>1107</v>
      </c>
      <c r="N9" s="423">
        <v>0</v>
      </c>
    </row>
    <row r="10" spans="1:14" ht="15.95" customHeight="1" x14ac:dyDescent="0.15">
      <c r="A10" s="92" t="s">
        <v>143</v>
      </c>
      <c r="B10" s="739">
        <f t="shared" si="2"/>
        <v>18754181.873506062</v>
      </c>
      <c r="C10" s="423">
        <v>1089997</v>
      </c>
      <c r="D10" s="423">
        <v>1529987</v>
      </c>
      <c r="E10" s="423">
        <v>1737545</v>
      </c>
      <c r="F10" s="423">
        <v>1737545</v>
      </c>
      <c r="G10" s="423">
        <v>2345789</v>
      </c>
      <c r="H10" s="423">
        <v>1844262</v>
      </c>
      <c r="I10" s="423">
        <v>828550</v>
      </c>
      <c r="J10" s="423">
        <v>1782830</v>
      </c>
      <c r="K10" s="423">
        <v>1685459.2904669563</v>
      </c>
      <c r="L10" s="423">
        <v>1560984.583039104</v>
      </c>
      <c r="M10" s="423">
        <v>1573549</v>
      </c>
      <c r="N10" s="423">
        <v>1037684</v>
      </c>
    </row>
    <row r="11" spans="1:14" ht="15.95" customHeight="1" x14ac:dyDescent="0.15">
      <c r="A11" s="92" t="s">
        <v>144</v>
      </c>
      <c r="B11" s="739">
        <f t="shared" si="2"/>
        <v>8734633.1751059853</v>
      </c>
      <c r="C11" s="423">
        <v>799094</v>
      </c>
      <c r="D11" s="423">
        <v>135719</v>
      </c>
      <c r="E11" s="423">
        <v>386217</v>
      </c>
      <c r="F11" s="423">
        <v>386217</v>
      </c>
      <c r="G11" s="423">
        <v>648245</v>
      </c>
      <c r="H11" s="423">
        <v>288555</v>
      </c>
      <c r="I11" s="423">
        <v>828251</v>
      </c>
      <c r="J11" s="423">
        <v>1141065</v>
      </c>
      <c r="K11" s="423">
        <v>1075048.222671676</v>
      </c>
      <c r="L11" s="423">
        <v>1039796.9524343082</v>
      </c>
      <c r="M11" s="423">
        <v>1048166</v>
      </c>
      <c r="N11" s="423">
        <v>958259</v>
      </c>
    </row>
    <row r="12" spans="1:14" ht="15.95" customHeight="1" x14ac:dyDescent="0.15">
      <c r="A12" s="92" t="s">
        <v>145</v>
      </c>
      <c r="B12" s="739">
        <f t="shared" si="2"/>
        <v>167515948.25509411</v>
      </c>
      <c r="C12" s="423">
        <v>12190536</v>
      </c>
      <c r="D12" s="423">
        <v>12334589</v>
      </c>
      <c r="E12" s="423">
        <v>13633826</v>
      </c>
      <c r="F12" s="423">
        <v>13633826</v>
      </c>
      <c r="G12" s="423">
        <v>13047865</v>
      </c>
      <c r="H12" s="423">
        <v>15933862</v>
      </c>
      <c r="I12" s="423">
        <v>12527911</v>
      </c>
      <c r="J12" s="423">
        <v>14747391</v>
      </c>
      <c r="K12" s="423">
        <v>14633533.39822074</v>
      </c>
      <c r="L12" s="423">
        <v>14654071.856873376</v>
      </c>
      <c r="M12" s="423">
        <v>14772025</v>
      </c>
      <c r="N12" s="423">
        <v>15406512</v>
      </c>
    </row>
    <row r="13" spans="1:14" ht="15.95" customHeight="1" x14ac:dyDescent="0.15">
      <c r="A13" s="92" t="s">
        <v>88</v>
      </c>
      <c r="B13" s="739">
        <f t="shared" si="2"/>
        <v>217584.87723005674</v>
      </c>
      <c r="C13" s="423">
        <v>32864</v>
      </c>
      <c r="D13" s="423">
        <v>6850</v>
      </c>
      <c r="E13" s="423">
        <v>8007</v>
      </c>
      <c r="F13" s="423">
        <v>8007</v>
      </c>
      <c r="G13" s="423">
        <v>19748</v>
      </c>
      <c r="H13" s="423">
        <v>2169</v>
      </c>
      <c r="I13" s="423">
        <v>0</v>
      </c>
      <c r="J13" s="423">
        <v>34856</v>
      </c>
      <c r="K13" s="423">
        <v>36396.424928010361</v>
      </c>
      <c r="L13" s="423">
        <v>19698.452302046397</v>
      </c>
      <c r="M13" s="423">
        <v>19857</v>
      </c>
      <c r="N13" s="423">
        <v>29132</v>
      </c>
    </row>
    <row r="14" spans="1:14" ht="15.95" customHeight="1" x14ac:dyDescent="0.15">
      <c r="A14" s="92" t="s">
        <v>146</v>
      </c>
      <c r="B14" s="739">
        <f t="shared" si="2"/>
        <v>272368.65909880924</v>
      </c>
      <c r="C14" s="423">
        <v>0</v>
      </c>
      <c r="D14" s="423">
        <v>0</v>
      </c>
      <c r="E14" s="423">
        <v>0</v>
      </c>
      <c r="F14" s="423">
        <v>0</v>
      </c>
      <c r="G14" s="423">
        <v>0</v>
      </c>
      <c r="H14" s="423">
        <v>0</v>
      </c>
      <c r="I14" s="423">
        <v>0</v>
      </c>
      <c r="J14" s="423">
        <v>41523</v>
      </c>
      <c r="K14" s="423">
        <v>36083.478708348448</v>
      </c>
      <c r="L14" s="423">
        <v>77348.180390460766</v>
      </c>
      <c r="M14" s="423">
        <v>77971</v>
      </c>
      <c r="N14" s="423">
        <v>39443</v>
      </c>
    </row>
    <row r="15" spans="1:14" ht="5.0999999999999996" customHeight="1" x14ac:dyDescent="0.15">
      <c r="A15" s="92"/>
      <c r="B15" s="739"/>
      <c r="C15" s="423"/>
      <c r="D15" s="423"/>
      <c r="E15" s="423"/>
      <c r="F15" s="423"/>
      <c r="G15" s="423"/>
      <c r="H15" s="423"/>
      <c r="I15" s="423"/>
      <c r="J15" s="423"/>
      <c r="K15" s="423"/>
      <c r="L15" s="423"/>
      <c r="M15" s="423"/>
      <c r="N15" s="423"/>
    </row>
    <row r="16" spans="1:14" ht="18" customHeight="1" x14ac:dyDescent="0.15">
      <c r="A16" s="967" t="s">
        <v>147</v>
      </c>
      <c r="B16" s="739">
        <f>SUM(B17:B23)</f>
        <v>456245497.32856774</v>
      </c>
      <c r="C16" s="966">
        <f t="shared" ref="C16:N16" si="3">SUM(C17:C23)</f>
        <v>39874932</v>
      </c>
      <c r="D16" s="966">
        <f t="shared" si="3"/>
        <v>34136855</v>
      </c>
      <c r="E16" s="966">
        <f t="shared" si="3"/>
        <v>38735756</v>
      </c>
      <c r="F16" s="966">
        <f t="shared" si="3"/>
        <v>38735756</v>
      </c>
      <c r="G16" s="966">
        <f t="shared" si="3"/>
        <v>39552936</v>
      </c>
      <c r="H16" s="966">
        <f t="shared" si="3"/>
        <v>39462298</v>
      </c>
      <c r="I16" s="966">
        <f t="shared" si="3"/>
        <v>41359863</v>
      </c>
      <c r="J16" s="966">
        <f t="shared" si="3"/>
        <v>37060068</v>
      </c>
      <c r="K16" s="966">
        <f t="shared" si="3"/>
        <v>37369074.029283337</v>
      </c>
      <c r="L16" s="966">
        <f t="shared" si="3"/>
        <v>36254313.299284436</v>
      </c>
      <c r="M16" s="966">
        <f t="shared" si="3"/>
        <v>36546129</v>
      </c>
      <c r="N16" s="966">
        <f t="shared" si="3"/>
        <v>37157517</v>
      </c>
    </row>
    <row r="17" spans="1:14" ht="15.95" customHeight="1" x14ac:dyDescent="0.15">
      <c r="A17" s="92" t="s">
        <v>158</v>
      </c>
      <c r="B17" s="739">
        <f t="shared" ref="B17:B23" si="4">SUM(C17:N17)</f>
        <v>14688955.806418724</v>
      </c>
      <c r="C17" s="423">
        <v>2002325</v>
      </c>
      <c r="D17" s="423">
        <v>783471</v>
      </c>
      <c r="E17" s="423">
        <v>1209815</v>
      </c>
      <c r="F17" s="423">
        <v>1209815</v>
      </c>
      <c r="G17" s="423">
        <v>587866</v>
      </c>
      <c r="H17" s="423">
        <v>2089297</v>
      </c>
      <c r="I17" s="423">
        <v>989435</v>
      </c>
      <c r="J17" s="423">
        <v>220846</v>
      </c>
      <c r="K17" s="423">
        <v>2360936.4434491671</v>
      </c>
      <c r="L17" s="423">
        <v>746387.36296955729</v>
      </c>
      <c r="M17" s="423">
        <v>752395</v>
      </c>
      <c r="N17" s="423">
        <v>1736367</v>
      </c>
    </row>
    <row r="18" spans="1:14" ht="15.95" customHeight="1" x14ac:dyDescent="0.15">
      <c r="A18" s="92" t="s">
        <v>159</v>
      </c>
      <c r="B18" s="739">
        <f t="shared" si="4"/>
        <v>424139436.76827407</v>
      </c>
      <c r="C18" s="423">
        <v>36406913</v>
      </c>
      <c r="D18" s="423">
        <v>31942784</v>
      </c>
      <c r="E18" s="423">
        <v>31525032</v>
      </c>
      <c r="F18" s="423">
        <v>31525032</v>
      </c>
      <c r="G18" s="423">
        <v>37489526</v>
      </c>
      <c r="H18" s="423">
        <v>37130684</v>
      </c>
      <c r="I18" s="423">
        <v>40282354</v>
      </c>
      <c r="J18" s="423">
        <v>36743012</v>
      </c>
      <c r="K18" s="423">
        <v>34790905.020821385</v>
      </c>
      <c r="L18" s="423">
        <v>35331108.747452699</v>
      </c>
      <c r="M18" s="423">
        <v>35615494</v>
      </c>
      <c r="N18" s="423">
        <v>35356592</v>
      </c>
    </row>
    <row r="19" spans="1:14" ht="15.95" customHeight="1" x14ac:dyDescent="0.15">
      <c r="A19" s="92" t="s">
        <v>160</v>
      </c>
      <c r="B19" s="739">
        <f t="shared" si="4"/>
        <v>17130934.638267763</v>
      </c>
      <c r="C19" s="423">
        <v>1451149</v>
      </c>
      <c r="D19" s="423">
        <v>1400000</v>
      </c>
      <c r="E19" s="423">
        <v>5973714</v>
      </c>
      <c r="F19" s="423">
        <v>5973714</v>
      </c>
      <c r="G19" s="423">
        <v>1427885</v>
      </c>
      <c r="H19" s="423">
        <v>225687</v>
      </c>
      <c r="I19" s="423">
        <v>61072</v>
      </c>
      <c r="J19" s="423">
        <v>31777</v>
      </c>
      <c r="K19" s="423">
        <v>166321.44940558277</v>
      </c>
      <c r="L19" s="423">
        <v>176817.18886218173</v>
      </c>
      <c r="M19" s="423">
        <v>178240</v>
      </c>
      <c r="N19" s="423">
        <v>64558</v>
      </c>
    </row>
    <row r="20" spans="1:14" ht="15.95" customHeight="1" x14ac:dyDescent="0.15">
      <c r="A20" s="92" t="s">
        <v>161</v>
      </c>
      <c r="B20" s="739">
        <f t="shared" si="4"/>
        <v>126542.11560720496</v>
      </c>
      <c r="C20" s="423">
        <v>1449</v>
      </c>
      <c r="D20" s="423">
        <v>1500</v>
      </c>
      <c r="E20" s="423">
        <v>14295</v>
      </c>
      <c r="F20" s="423">
        <v>14295</v>
      </c>
      <c r="G20" s="423">
        <v>4981</v>
      </c>
      <c r="H20" s="423">
        <v>0</v>
      </c>
      <c r="I20" s="423">
        <v>0</v>
      </c>
      <c r="J20" s="423">
        <v>39111</v>
      </c>
      <c r="K20" s="423">
        <v>50911.115607204971</v>
      </c>
      <c r="L20" s="423">
        <v>0</v>
      </c>
      <c r="M20" s="423">
        <v>0</v>
      </c>
      <c r="N20" s="423">
        <v>0</v>
      </c>
    </row>
    <row r="21" spans="1:14" ht="15.95" customHeight="1" x14ac:dyDescent="0.15">
      <c r="A21" s="92" t="s">
        <v>162</v>
      </c>
      <c r="B21" s="739">
        <f t="shared" si="4"/>
        <v>0</v>
      </c>
      <c r="C21" s="423">
        <v>0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</row>
    <row r="22" spans="1:14" ht="15.95" customHeight="1" x14ac:dyDescent="0.15">
      <c r="A22" s="92" t="s">
        <v>163</v>
      </c>
      <c r="B22" s="739">
        <f t="shared" si="4"/>
        <v>148580</v>
      </c>
      <c r="C22" s="423">
        <v>11448</v>
      </c>
      <c r="D22" s="423">
        <v>8900</v>
      </c>
      <c r="E22" s="423">
        <v>12900</v>
      </c>
      <c r="F22" s="423">
        <v>12900</v>
      </c>
      <c r="G22" s="423">
        <v>33478</v>
      </c>
      <c r="H22" s="423">
        <v>16630</v>
      </c>
      <c r="I22" s="423">
        <v>27002</v>
      </c>
      <c r="J22" s="423">
        <v>25322</v>
      </c>
      <c r="K22" s="423">
        <v>0</v>
      </c>
      <c r="L22" s="423">
        <v>0</v>
      </c>
      <c r="M22" s="423">
        <v>0</v>
      </c>
      <c r="N22" s="423">
        <v>0</v>
      </c>
    </row>
    <row r="23" spans="1:14" ht="15.95" customHeight="1" x14ac:dyDescent="0.15">
      <c r="A23" s="92" t="s">
        <v>164</v>
      </c>
      <c r="B23" s="739">
        <f t="shared" si="4"/>
        <v>11048</v>
      </c>
      <c r="C23" s="423">
        <v>1648</v>
      </c>
      <c r="D23" s="423">
        <v>200</v>
      </c>
      <c r="E23" s="423">
        <v>0</v>
      </c>
      <c r="F23" s="423">
        <v>0</v>
      </c>
      <c r="G23" s="423">
        <v>9200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</row>
    <row r="24" spans="1:14" ht="5.0999999999999996" customHeight="1" x14ac:dyDescent="0.15">
      <c r="A24" s="92"/>
      <c r="B24" s="739"/>
      <c r="C24" s="423"/>
      <c r="D24" s="423"/>
      <c r="E24" s="423"/>
      <c r="F24" s="423"/>
      <c r="G24" s="423"/>
      <c r="H24" s="423"/>
      <c r="I24" s="423"/>
      <c r="J24" s="423"/>
      <c r="K24" s="423"/>
      <c r="L24" s="423"/>
      <c r="M24" s="423"/>
      <c r="N24" s="423"/>
    </row>
    <row r="25" spans="1:14" ht="18" customHeight="1" x14ac:dyDescent="0.15">
      <c r="A25" s="967" t="s">
        <v>148</v>
      </c>
      <c r="B25" s="739">
        <f>SUM(B26:B32)</f>
        <v>90494414.449426159</v>
      </c>
      <c r="C25" s="966">
        <f t="shared" ref="C25:N25" si="5">SUM(C26:C32)</f>
        <v>6310639</v>
      </c>
      <c r="D25" s="966">
        <f t="shared" si="5"/>
        <v>5859664</v>
      </c>
      <c r="E25" s="966">
        <f t="shared" si="5"/>
        <v>7037196</v>
      </c>
      <c r="F25" s="966">
        <f t="shared" si="5"/>
        <v>7037196</v>
      </c>
      <c r="G25" s="966">
        <f t="shared" si="5"/>
        <v>7319963</v>
      </c>
      <c r="H25" s="966">
        <f t="shared" si="5"/>
        <v>8401092</v>
      </c>
      <c r="I25" s="966">
        <f t="shared" si="5"/>
        <v>9493399</v>
      </c>
      <c r="J25" s="966">
        <f t="shared" si="5"/>
        <v>7460170</v>
      </c>
      <c r="K25" s="966">
        <f t="shared" si="5"/>
        <v>7836278.0269700084</v>
      </c>
      <c r="L25" s="966">
        <f t="shared" si="5"/>
        <v>8171443.4224561546</v>
      </c>
      <c r="M25" s="966">
        <f t="shared" si="5"/>
        <v>8237218</v>
      </c>
      <c r="N25" s="966">
        <f t="shared" si="5"/>
        <v>7330156</v>
      </c>
    </row>
    <row r="26" spans="1:14" ht="15.95" customHeight="1" x14ac:dyDescent="0.15">
      <c r="A26" s="92" t="s">
        <v>165</v>
      </c>
      <c r="B26" s="739">
        <f t="shared" ref="B26:B32" si="6">SUM(C26:N26)</f>
        <v>84809007.619815111</v>
      </c>
      <c r="C26" s="423">
        <v>5945051</v>
      </c>
      <c r="D26" s="423">
        <v>5527994</v>
      </c>
      <c r="E26" s="423">
        <v>6702505</v>
      </c>
      <c r="F26" s="423">
        <v>6702505</v>
      </c>
      <c r="G26" s="423">
        <v>6829695</v>
      </c>
      <c r="H26" s="423">
        <v>7917536</v>
      </c>
      <c r="I26" s="423">
        <v>9073985</v>
      </c>
      <c r="J26" s="423">
        <v>6863042</v>
      </c>
      <c r="K26" s="423">
        <v>7146749.4773562169</v>
      </c>
      <c r="L26" s="423">
        <v>7594750.1424588962</v>
      </c>
      <c r="M26" s="423">
        <v>7655882</v>
      </c>
      <c r="N26" s="423">
        <v>6849313</v>
      </c>
    </row>
    <row r="27" spans="1:14" ht="15.95" customHeight="1" x14ac:dyDescent="0.15">
      <c r="A27" s="92" t="s">
        <v>149</v>
      </c>
      <c r="B27" s="739">
        <f t="shared" si="6"/>
        <v>98198.32515946636</v>
      </c>
      <c r="C27" s="423">
        <v>0</v>
      </c>
      <c r="D27" s="423">
        <v>0</v>
      </c>
      <c r="E27" s="423">
        <v>0</v>
      </c>
      <c r="F27" s="423">
        <v>0</v>
      </c>
      <c r="G27" s="423">
        <v>0</v>
      </c>
      <c r="H27" s="423">
        <v>24101</v>
      </c>
      <c r="I27" s="423">
        <v>0</v>
      </c>
      <c r="J27" s="423">
        <v>0</v>
      </c>
      <c r="K27" s="423">
        <v>41604.028213202873</v>
      </c>
      <c r="L27" s="423">
        <v>16181.296946263497</v>
      </c>
      <c r="M27" s="423">
        <v>16312</v>
      </c>
      <c r="N27" s="423">
        <v>0</v>
      </c>
    </row>
    <row r="28" spans="1:14" ht="15.95" customHeight="1" x14ac:dyDescent="0.15">
      <c r="A28" s="92" t="s">
        <v>166</v>
      </c>
      <c r="B28" s="739">
        <f t="shared" si="6"/>
        <v>4088987.8227884546</v>
      </c>
      <c r="C28" s="423">
        <v>306218</v>
      </c>
      <c r="D28" s="423">
        <v>230771</v>
      </c>
      <c r="E28" s="423">
        <v>242635</v>
      </c>
      <c r="F28" s="423">
        <v>242635</v>
      </c>
      <c r="G28" s="423">
        <v>357812</v>
      </c>
      <c r="H28" s="423">
        <v>294621</v>
      </c>
      <c r="I28" s="423">
        <v>275785</v>
      </c>
      <c r="J28" s="423">
        <v>500541</v>
      </c>
      <c r="K28" s="423">
        <v>513597.08978307521</v>
      </c>
      <c r="L28" s="423">
        <v>364249.73300537944</v>
      </c>
      <c r="M28" s="423">
        <v>367182</v>
      </c>
      <c r="N28" s="423">
        <v>392941</v>
      </c>
    </row>
    <row r="29" spans="1:14" ht="15.95" customHeight="1" x14ac:dyDescent="0.15">
      <c r="A29" s="92" t="s">
        <v>150</v>
      </c>
      <c r="B29" s="739">
        <f t="shared" si="6"/>
        <v>14288.976852517226</v>
      </c>
      <c r="C29" s="423">
        <v>0</v>
      </c>
      <c r="D29" s="423">
        <v>0</v>
      </c>
      <c r="E29" s="423">
        <v>100</v>
      </c>
      <c r="F29" s="423">
        <v>100</v>
      </c>
      <c r="G29" s="423">
        <v>10478</v>
      </c>
      <c r="H29" s="423">
        <v>0</v>
      </c>
      <c r="I29" s="423">
        <v>0</v>
      </c>
      <c r="J29" s="423">
        <v>0</v>
      </c>
      <c r="K29" s="423">
        <v>318.51465773418693</v>
      </c>
      <c r="L29" s="423">
        <v>1639.4621947830378</v>
      </c>
      <c r="M29" s="423">
        <v>1653</v>
      </c>
      <c r="N29" s="423">
        <v>0</v>
      </c>
    </row>
    <row r="30" spans="1:14" ht="15.95" customHeight="1" x14ac:dyDescent="0.15">
      <c r="A30" s="92" t="s">
        <v>151</v>
      </c>
      <c r="B30" s="739">
        <f t="shared" si="6"/>
        <v>3848</v>
      </c>
      <c r="C30" s="423">
        <v>3248</v>
      </c>
      <c r="D30" s="423">
        <v>600</v>
      </c>
      <c r="E30" s="423">
        <v>0</v>
      </c>
      <c r="F30" s="423">
        <v>0</v>
      </c>
      <c r="G30" s="423">
        <v>0</v>
      </c>
      <c r="H30" s="423">
        <v>0</v>
      </c>
      <c r="I30" s="423">
        <v>0</v>
      </c>
      <c r="J30" s="423">
        <v>0</v>
      </c>
      <c r="K30" s="423">
        <v>0</v>
      </c>
      <c r="L30" s="423">
        <v>0</v>
      </c>
      <c r="M30" s="423">
        <v>0</v>
      </c>
      <c r="N30" s="423">
        <v>0</v>
      </c>
    </row>
    <row r="31" spans="1:14" ht="15.95" customHeight="1" x14ac:dyDescent="0.15">
      <c r="A31" s="92" t="s">
        <v>152</v>
      </c>
      <c r="B31" s="739">
        <f t="shared" si="6"/>
        <v>1477635.7048106124</v>
      </c>
      <c r="C31" s="423">
        <v>53674</v>
      </c>
      <c r="D31" s="423">
        <v>100299</v>
      </c>
      <c r="E31" s="423">
        <v>91956</v>
      </c>
      <c r="F31" s="423">
        <v>91956</v>
      </c>
      <c r="G31" s="423">
        <v>121978</v>
      </c>
      <c r="H31" s="423">
        <v>164834</v>
      </c>
      <c r="I31" s="423">
        <v>143629</v>
      </c>
      <c r="J31" s="423">
        <v>96587</v>
      </c>
      <c r="K31" s="423">
        <v>134008.91695977966</v>
      </c>
      <c r="L31" s="423">
        <v>194622.78785083262</v>
      </c>
      <c r="M31" s="423">
        <v>196189</v>
      </c>
      <c r="N31" s="423">
        <v>87902</v>
      </c>
    </row>
    <row r="32" spans="1:14" ht="15.95" customHeight="1" x14ac:dyDescent="0.15">
      <c r="A32" s="92" t="s">
        <v>153</v>
      </c>
      <c r="B32" s="739">
        <f t="shared" si="6"/>
        <v>2448</v>
      </c>
      <c r="C32" s="423">
        <v>2448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</row>
    <row r="33" spans="1:15" ht="5.0999999999999996" customHeight="1" x14ac:dyDescent="0.15">
      <c r="B33" s="739"/>
      <c r="C33" s="423"/>
      <c r="D33" s="423"/>
      <c r="E33" s="423"/>
      <c r="F33" s="423"/>
      <c r="G33" s="423"/>
      <c r="H33" s="423"/>
      <c r="I33" s="423"/>
      <c r="J33" s="423"/>
      <c r="K33" s="423"/>
      <c r="L33" s="423"/>
      <c r="M33" s="423"/>
      <c r="N33" s="423"/>
    </row>
    <row r="34" spans="1:15" ht="18" customHeight="1" x14ac:dyDescent="0.15">
      <c r="A34" s="967" t="s">
        <v>154</v>
      </c>
      <c r="B34" s="739">
        <f>SUM(B35:B38)</f>
        <v>39201029.608036622</v>
      </c>
      <c r="C34" s="966">
        <f t="shared" ref="C34:N34" si="7">SUM(C35:C38)</f>
        <v>2941211</v>
      </c>
      <c r="D34" s="966">
        <f t="shared" si="7"/>
        <v>2888506</v>
      </c>
      <c r="E34" s="966">
        <f t="shared" si="7"/>
        <v>3678926</v>
      </c>
      <c r="F34" s="966">
        <f t="shared" si="7"/>
        <v>5131762.5963891037</v>
      </c>
      <c r="G34" s="966">
        <f t="shared" si="7"/>
        <v>2965454</v>
      </c>
      <c r="H34" s="966">
        <f t="shared" si="7"/>
        <v>1867762</v>
      </c>
      <c r="I34" s="966">
        <f t="shared" si="7"/>
        <v>309268</v>
      </c>
      <c r="J34" s="966">
        <f t="shared" si="7"/>
        <v>5066583</v>
      </c>
      <c r="K34" s="966">
        <f t="shared" si="7"/>
        <v>2491930.6080366164</v>
      </c>
      <c r="L34" s="966">
        <f t="shared" si="7"/>
        <v>4430866.4036108963</v>
      </c>
      <c r="M34" s="966">
        <f t="shared" si="7"/>
        <v>4466532</v>
      </c>
      <c r="N34" s="966">
        <f t="shared" si="7"/>
        <v>2962228</v>
      </c>
    </row>
    <row r="35" spans="1:15" ht="15.95" customHeight="1" x14ac:dyDescent="0.15">
      <c r="A35" s="92" t="s">
        <v>167</v>
      </c>
      <c r="B35" s="739">
        <f>SUM(C35:N35)</f>
        <v>14519163.45636316</v>
      </c>
      <c r="C35" s="423">
        <v>1222664</v>
      </c>
      <c r="D35" s="423">
        <v>1538307</v>
      </c>
      <c r="E35" s="423">
        <v>1877171</v>
      </c>
      <c r="F35" s="423">
        <v>1898200.5995544232</v>
      </c>
      <c r="G35" s="423">
        <v>1325987</v>
      </c>
      <c r="H35" s="423">
        <v>179192</v>
      </c>
      <c r="I35" s="423">
        <v>4943</v>
      </c>
      <c r="J35" s="423">
        <v>1344087</v>
      </c>
      <c r="K35" s="423">
        <v>1272734.4563631606</v>
      </c>
      <c r="L35" s="423">
        <v>1304639.4004455775</v>
      </c>
      <c r="M35" s="423">
        <v>1315141</v>
      </c>
      <c r="N35" s="423">
        <v>1236097</v>
      </c>
    </row>
    <row r="36" spans="1:15" ht="15.95" customHeight="1" x14ac:dyDescent="0.15">
      <c r="A36" s="92" t="s">
        <v>155</v>
      </c>
      <c r="B36" s="739">
        <f>SUM(C36:N36)</f>
        <v>13069531.190028476</v>
      </c>
      <c r="C36" s="423">
        <v>934101</v>
      </c>
      <c r="D36" s="423">
        <v>875042</v>
      </c>
      <c r="E36" s="423">
        <v>996268</v>
      </c>
      <c r="F36" s="423">
        <v>1696839.4675948936</v>
      </c>
      <c r="G36" s="423">
        <v>845324</v>
      </c>
      <c r="H36" s="423">
        <v>760466</v>
      </c>
      <c r="I36" s="423">
        <v>48923</v>
      </c>
      <c r="J36" s="423">
        <v>2686261</v>
      </c>
      <c r="K36" s="423">
        <v>104878.19002847502</v>
      </c>
      <c r="L36" s="423">
        <v>1802939.5324051059</v>
      </c>
      <c r="M36" s="423">
        <v>1817452</v>
      </c>
      <c r="N36" s="423">
        <v>501037</v>
      </c>
    </row>
    <row r="37" spans="1:15" ht="15.95" customHeight="1" x14ac:dyDescent="0.15">
      <c r="A37" s="92" t="s">
        <v>156</v>
      </c>
      <c r="B37" s="739">
        <f>SUM(C37:N37)</f>
        <v>5084571.5859237229</v>
      </c>
      <c r="C37" s="423">
        <v>456188</v>
      </c>
      <c r="D37" s="423">
        <v>276110</v>
      </c>
      <c r="E37" s="423">
        <v>506530</v>
      </c>
      <c r="F37" s="423">
        <v>512205.07171291951</v>
      </c>
      <c r="G37" s="423">
        <v>479596</v>
      </c>
      <c r="H37" s="423">
        <v>326557</v>
      </c>
      <c r="I37" s="423">
        <v>255402</v>
      </c>
      <c r="J37" s="423">
        <v>384544</v>
      </c>
      <c r="K37" s="423">
        <v>423135.58592372277</v>
      </c>
      <c r="L37" s="423">
        <v>499355.92828708037</v>
      </c>
      <c r="M37" s="423">
        <v>503375</v>
      </c>
      <c r="N37" s="423">
        <v>461573</v>
      </c>
    </row>
    <row r="38" spans="1:15" ht="15.95" customHeight="1" x14ac:dyDescent="0.15">
      <c r="A38" s="94" t="s">
        <v>168</v>
      </c>
      <c r="B38" s="739">
        <f>SUM(C38:N38)</f>
        <v>6527763.3757212581</v>
      </c>
      <c r="C38" s="423">
        <v>328258</v>
      </c>
      <c r="D38" s="423">
        <v>199047</v>
      </c>
      <c r="E38" s="423">
        <v>298957</v>
      </c>
      <c r="F38" s="423">
        <v>1024517.4575268673</v>
      </c>
      <c r="G38" s="423">
        <v>314547</v>
      </c>
      <c r="H38" s="423">
        <v>601547</v>
      </c>
      <c r="I38" s="423">
        <v>0</v>
      </c>
      <c r="J38" s="423">
        <v>651691</v>
      </c>
      <c r="K38" s="423">
        <v>691182.37572125788</v>
      </c>
      <c r="L38" s="423">
        <v>823931.54247313272</v>
      </c>
      <c r="M38" s="423">
        <v>830564</v>
      </c>
      <c r="N38" s="423">
        <v>763521</v>
      </c>
    </row>
    <row r="39" spans="1:15" ht="4.3499999999999996" customHeight="1" thickBot="1" x14ac:dyDescent="0.2">
      <c r="A39" s="96"/>
      <c r="B39" s="740"/>
      <c r="C39" s="410"/>
      <c r="D39" s="410"/>
      <c r="E39" s="410"/>
      <c r="F39" s="410"/>
      <c r="G39" s="410"/>
      <c r="H39" s="410"/>
      <c r="I39" s="410"/>
      <c r="J39" s="410"/>
      <c r="K39" s="410"/>
      <c r="L39" s="410"/>
      <c r="M39" s="410"/>
      <c r="N39" s="410"/>
    </row>
    <row r="40" spans="1:15" ht="9" customHeight="1" x14ac:dyDescent="0.15">
      <c r="A40" s="468" t="s">
        <v>350</v>
      </c>
      <c r="B40" s="544"/>
      <c r="C40" s="544"/>
      <c r="D40" s="544"/>
      <c r="E40" s="396"/>
      <c r="F40" s="396"/>
      <c r="G40" s="396"/>
      <c r="H40" s="396"/>
      <c r="I40" s="396"/>
      <c r="J40" s="396"/>
      <c r="K40" s="396"/>
      <c r="L40" s="396"/>
      <c r="M40" s="396"/>
      <c r="N40" s="396"/>
      <c r="O40" s="396"/>
    </row>
    <row r="41" spans="1:15" ht="9" customHeight="1" x14ac:dyDescent="0.15">
      <c r="A41" s="546" t="s">
        <v>339</v>
      </c>
      <c r="B41" s="544"/>
      <c r="C41" s="544"/>
      <c r="D41" s="544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396"/>
    </row>
    <row r="42" spans="1:15" ht="9" customHeight="1" x14ac:dyDescent="0.15">
      <c r="A42" s="470" t="s">
        <v>320</v>
      </c>
      <c r="B42" s="544"/>
      <c r="C42" s="544"/>
      <c r="D42" s="544"/>
      <c r="E42" s="396"/>
      <c r="F42" s="396"/>
      <c r="G42" s="396"/>
      <c r="H42" s="396"/>
      <c r="I42" s="396"/>
      <c r="J42" s="396"/>
      <c r="K42" s="396"/>
      <c r="L42" s="396"/>
      <c r="M42" s="396"/>
      <c r="N42" s="396"/>
      <c r="O42" s="396"/>
    </row>
    <row r="43" spans="1:15" ht="13.35" customHeight="1" x14ac:dyDescent="0.15">
      <c r="A43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Hoja128">
    <tabColor theme="9" tint="0.59999389629810485"/>
  </sheetPr>
  <dimension ref="A2:P43"/>
  <sheetViews>
    <sheetView showGridLines="0" topLeftCell="A11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1.75" style="94" customWidth="1"/>
    <col min="2" max="2" width="10.375" style="94" customWidth="1"/>
    <col min="3" max="14" width="9.625" style="94" customWidth="1"/>
    <col min="15" max="16384" width="7" style="94"/>
  </cols>
  <sheetData>
    <row r="2" spans="1:16" ht="19.350000000000001" customHeight="1" x14ac:dyDescent="0.25">
      <c r="A2" s="408" t="s">
        <v>536</v>
      </c>
      <c r="B2" s="408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P2" s="37" t="s">
        <v>157</v>
      </c>
    </row>
    <row r="3" spans="1:16" ht="13.35" customHeight="1" x14ac:dyDescent="0.15">
      <c r="A3" s="404" t="s">
        <v>283</v>
      </c>
      <c r="B3" s="409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16" ht="6" customHeight="1" thickBot="1" x14ac:dyDescent="0.2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</row>
    <row r="5" spans="1:16" ht="18" customHeight="1" x14ac:dyDescent="0.15">
      <c r="A5" s="815" t="s">
        <v>16</v>
      </c>
      <c r="B5" s="815" t="s">
        <v>103</v>
      </c>
      <c r="C5" s="815" t="s">
        <v>53</v>
      </c>
      <c r="D5" s="815" t="s">
        <v>54</v>
      </c>
      <c r="E5" s="815" t="s">
        <v>55</v>
      </c>
      <c r="F5" s="815" t="s">
        <v>56</v>
      </c>
      <c r="G5" s="815" t="s">
        <v>57</v>
      </c>
      <c r="H5" s="815" t="s">
        <v>58</v>
      </c>
      <c r="I5" s="815" t="s">
        <v>59</v>
      </c>
      <c r="J5" s="815" t="s">
        <v>60</v>
      </c>
      <c r="K5" s="815" t="s">
        <v>61</v>
      </c>
      <c r="L5" s="815" t="s">
        <v>62</v>
      </c>
      <c r="M5" s="815" t="s">
        <v>63</v>
      </c>
      <c r="N5" s="815" t="s">
        <v>64</v>
      </c>
    </row>
    <row r="6" spans="1:16" ht="18" customHeight="1" x14ac:dyDescent="0.15">
      <c r="A6" s="732" t="s">
        <v>87</v>
      </c>
      <c r="B6" s="734">
        <f>SUM(C6:N6)</f>
        <v>24806679</v>
      </c>
      <c r="C6" s="734">
        <f t="shared" ref="C6:N6" si="0">+C8+C16+C25+C34</f>
        <v>2171510</v>
      </c>
      <c r="D6" s="734">
        <f t="shared" si="0"/>
        <v>1773204</v>
      </c>
      <c r="E6" s="734">
        <f t="shared" si="0"/>
        <v>2287072</v>
      </c>
      <c r="F6" s="734">
        <f t="shared" si="0"/>
        <v>1940243.3721586503</v>
      </c>
      <c r="G6" s="734">
        <f t="shared" si="0"/>
        <v>2155605</v>
      </c>
      <c r="H6" s="734">
        <f t="shared" si="0"/>
        <v>2040023</v>
      </c>
      <c r="I6" s="734">
        <f t="shared" si="0"/>
        <v>1847308</v>
      </c>
      <c r="J6" s="734">
        <f t="shared" si="0"/>
        <v>2090311</v>
      </c>
      <c r="K6" s="734">
        <f t="shared" si="0"/>
        <v>1971725.328030342</v>
      </c>
      <c r="L6" s="734">
        <f t="shared" si="0"/>
        <v>2288487.2998110079</v>
      </c>
      <c r="M6" s="734">
        <f t="shared" si="0"/>
        <v>2005860</v>
      </c>
      <c r="N6" s="734">
        <f t="shared" si="0"/>
        <v>2235330</v>
      </c>
    </row>
    <row r="7" spans="1:16" ht="1.35" hidden="1" customHeight="1" x14ac:dyDescent="0.15">
      <c r="A7" s="735"/>
      <c r="B7" s="736"/>
      <c r="C7" s="736"/>
      <c r="D7" s="736"/>
      <c r="E7" s="736"/>
      <c r="F7" s="736"/>
      <c r="G7" s="736"/>
      <c r="H7" s="736"/>
      <c r="I7" s="736"/>
      <c r="J7" s="736"/>
      <c r="K7" s="736"/>
      <c r="L7" s="736"/>
      <c r="M7" s="736"/>
      <c r="N7" s="736"/>
    </row>
    <row r="8" spans="1:16" ht="18" customHeight="1" x14ac:dyDescent="0.25">
      <c r="A8" s="737" t="s">
        <v>141</v>
      </c>
      <c r="B8" s="743">
        <f>SUM(B9:B14)</f>
        <v>5078581.0732144713</v>
      </c>
      <c r="C8" s="738">
        <f t="shared" ref="C8:N8" si="1">SUM(C9:C14)</f>
        <v>411898</v>
      </c>
      <c r="D8" s="738">
        <f t="shared" si="1"/>
        <v>406863</v>
      </c>
      <c r="E8" s="738">
        <f t="shared" si="1"/>
        <v>387695</v>
      </c>
      <c r="F8" s="738">
        <f t="shared" si="1"/>
        <v>387695</v>
      </c>
      <c r="G8" s="738">
        <f t="shared" si="1"/>
        <v>442592</v>
      </c>
      <c r="H8" s="738">
        <f t="shared" si="1"/>
        <v>445050</v>
      </c>
      <c r="I8" s="738">
        <f t="shared" si="1"/>
        <v>408500</v>
      </c>
      <c r="J8" s="738">
        <f t="shared" si="1"/>
        <v>597726</v>
      </c>
      <c r="K8" s="738">
        <f t="shared" si="1"/>
        <v>328657.25633226184</v>
      </c>
      <c r="L8" s="738">
        <f t="shared" si="1"/>
        <v>494859.81688220974</v>
      </c>
      <c r="M8" s="738">
        <f t="shared" si="1"/>
        <v>263813</v>
      </c>
      <c r="N8" s="738">
        <f t="shared" si="1"/>
        <v>503232</v>
      </c>
    </row>
    <row r="9" spans="1:16" ht="15.95" customHeight="1" x14ac:dyDescent="0.15">
      <c r="A9" s="92" t="s">
        <v>142</v>
      </c>
      <c r="B9" s="744">
        <f t="shared" ref="B9:B14" si="2">SUM(C9:N9)</f>
        <v>3894</v>
      </c>
      <c r="C9" s="423">
        <v>1020</v>
      </c>
      <c r="D9" s="423">
        <v>0</v>
      </c>
      <c r="E9" s="423">
        <v>0</v>
      </c>
      <c r="F9" s="423">
        <v>0</v>
      </c>
      <c r="G9" s="423">
        <v>2874</v>
      </c>
      <c r="H9" s="423">
        <v>0</v>
      </c>
      <c r="I9" s="423">
        <v>0</v>
      </c>
      <c r="J9" s="423">
        <v>0</v>
      </c>
      <c r="K9" s="423">
        <v>0</v>
      </c>
      <c r="L9" s="423">
        <v>0</v>
      </c>
      <c r="M9" s="423">
        <v>0</v>
      </c>
      <c r="N9" s="423">
        <v>0</v>
      </c>
    </row>
    <row r="10" spans="1:16" ht="15.95" customHeight="1" x14ac:dyDescent="0.15">
      <c r="A10" s="92" t="s">
        <v>143</v>
      </c>
      <c r="B10" s="744">
        <f t="shared" si="2"/>
        <v>475846.75667618128</v>
      </c>
      <c r="C10" s="423">
        <v>11003</v>
      </c>
      <c r="D10" s="423">
        <v>36730</v>
      </c>
      <c r="E10" s="423">
        <v>42407</v>
      </c>
      <c r="F10" s="423">
        <v>42407</v>
      </c>
      <c r="G10" s="423">
        <v>55948</v>
      </c>
      <c r="H10" s="423">
        <v>41742</v>
      </c>
      <c r="I10" s="423">
        <v>60271</v>
      </c>
      <c r="J10" s="423">
        <v>8664</v>
      </c>
      <c r="K10" s="423">
        <v>40302.053667602915</v>
      </c>
      <c r="L10" s="423">
        <v>25801.703008578341</v>
      </c>
      <c r="M10" s="423">
        <v>75647</v>
      </c>
      <c r="N10" s="423">
        <v>34924</v>
      </c>
    </row>
    <row r="11" spans="1:16" ht="15.95" customHeight="1" x14ac:dyDescent="0.15">
      <c r="A11" s="92" t="s">
        <v>144</v>
      </c>
      <c r="B11" s="744">
        <f t="shared" si="2"/>
        <v>333541.04281823779</v>
      </c>
      <c r="C11" s="423">
        <v>17019</v>
      </c>
      <c r="D11" s="423">
        <v>71502</v>
      </c>
      <c r="E11" s="423">
        <v>0</v>
      </c>
      <c r="F11" s="423">
        <v>0</v>
      </c>
      <c r="G11" s="423">
        <v>37929</v>
      </c>
      <c r="H11" s="423">
        <v>41690</v>
      </c>
      <c r="I11" s="423">
        <v>0</v>
      </c>
      <c r="J11" s="423">
        <v>23130</v>
      </c>
      <c r="K11" s="423">
        <v>57489.97549195039</v>
      </c>
      <c r="L11" s="423">
        <v>48399.067326287361</v>
      </c>
      <c r="M11" s="423">
        <v>28841</v>
      </c>
      <c r="N11" s="423">
        <v>7541</v>
      </c>
    </row>
    <row r="12" spans="1:16" ht="15.95" customHeight="1" x14ac:dyDescent="0.15">
      <c r="A12" s="92" t="s">
        <v>145</v>
      </c>
      <c r="B12" s="744">
        <f t="shared" si="2"/>
        <v>4198087.2737200521</v>
      </c>
      <c r="C12" s="423">
        <v>356147</v>
      </c>
      <c r="D12" s="423">
        <v>298631</v>
      </c>
      <c r="E12" s="423">
        <v>340552</v>
      </c>
      <c r="F12" s="423">
        <v>340552</v>
      </c>
      <c r="G12" s="423">
        <v>344856</v>
      </c>
      <c r="H12" s="423">
        <v>359890</v>
      </c>
      <c r="I12" s="423">
        <v>348229</v>
      </c>
      <c r="J12" s="423">
        <v>564849</v>
      </c>
      <c r="K12" s="423">
        <v>227832.22717270852</v>
      </c>
      <c r="L12" s="423">
        <v>396457.04654734401</v>
      </c>
      <c r="M12" s="423">
        <v>159325</v>
      </c>
      <c r="N12" s="423">
        <v>460767</v>
      </c>
    </row>
    <row r="13" spans="1:16" ht="15.95" customHeight="1" x14ac:dyDescent="0.15">
      <c r="A13" s="92" t="s">
        <v>88</v>
      </c>
      <c r="B13" s="744">
        <f t="shared" si="2"/>
        <v>65900</v>
      </c>
      <c r="C13" s="423">
        <v>26709</v>
      </c>
      <c r="D13" s="423">
        <v>0</v>
      </c>
      <c r="E13" s="423">
        <v>4736</v>
      </c>
      <c r="F13" s="423">
        <v>4736</v>
      </c>
      <c r="G13" s="423">
        <v>985</v>
      </c>
      <c r="H13" s="423">
        <v>1728</v>
      </c>
      <c r="I13" s="423">
        <v>0</v>
      </c>
      <c r="J13" s="423">
        <v>1083</v>
      </c>
      <c r="K13" s="423">
        <v>1721</v>
      </c>
      <c r="L13" s="423">
        <v>24202</v>
      </c>
      <c r="M13" s="423">
        <v>0</v>
      </c>
      <c r="N13" s="423">
        <v>0</v>
      </c>
    </row>
    <row r="14" spans="1:16" ht="15.95" customHeight="1" x14ac:dyDescent="0.15">
      <c r="A14" s="92" t="s">
        <v>146</v>
      </c>
      <c r="B14" s="744">
        <f t="shared" si="2"/>
        <v>1312</v>
      </c>
      <c r="C14" s="423">
        <v>0</v>
      </c>
      <c r="D14" s="423">
        <v>0</v>
      </c>
      <c r="E14" s="423">
        <v>0</v>
      </c>
      <c r="F14" s="423">
        <v>0</v>
      </c>
      <c r="G14" s="423">
        <v>0</v>
      </c>
      <c r="H14" s="423">
        <v>0</v>
      </c>
      <c r="I14" s="423">
        <v>0</v>
      </c>
      <c r="J14" s="423">
        <v>0</v>
      </c>
      <c r="K14" s="423">
        <v>1312</v>
      </c>
      <c r="L14" s="423">
        <v>0</v>
      </c>
      <c r="M14" s="423">
        <v>0</v>
      </c>
      <c r="N14" s="423">
        <v>0</v>
      </c>
    </row>
    <row r="15" spans="1:16" ht="5.0999999999999996" customHeight="1" x14ac:dyDescent="0.15">
      <c r="A15" s="92"/>
      <c r="B15" s="744"/>
      <c r="C15" s="423"/>
      <c r="D15" s="423"/>
      <c r="E15" s="423"/>
      <c r="F15" s="423"/>
      <c r="G15" s="423"/>
      <c r="H15" s="423"/>
      <c r="I15" s="423"/>
      <c r="J15" s="423"/>
      <c r="K15" s="423"/>
      <c r="L15" s="423"/>
      <c r="M15" s="423"/>
      <c r="N15" s="423"/>
    </row>
    <row r="16" spans="1:16" ht="18" customHeight="1" x14ac:dyDescent="0.15">
      <c r="A16" s="741" t="s">
        <v>147</v>
      </c>
      <c r="B16" s="744">
        <f>SUM(B17:B23)</f>
        <v>16304814.003004692</v>
      </c>
      <c r="C16" s="742">
        <f t="shared" ref="C16:N16" si="3">SUM(C17:C23)</f>
        <v>1570905</v>
      </c>
      <c r="D16" s="742">
        <f t="shared" si="3"/>
        <v>1195926</v>
      </c>
      <c r="E16" s="742">
        <f t="shared" si="3"/>
        <v>1443396</v>
      </c>
      <c r="F16" s="742">
        <f t="shared" si="3"/>
        <v>1096567.3721586503</v>
      </c>
      <c r="G16" s="742">
        <f t="shared" si="3"/>
        <v>1336794</v>
      </c>
      <c r="H16" s="742">
        <f t="shared" si="3"/>
        <v>1416919</v>
      </c>
      <c r="I16" s="742">
        <f t="shared" si="3"/>
        <v>1182861</v>
      </c>
      <c r="J16" s="742">
        <f t="shared" si="3"/>
        <v>1308001</v>
      </c>
      <c r="K16" s="742">
        <f t="shared" si="3"/>
        <v>1340931.3158238027</v>
      </c>
      <c r="L16" s="742">
        <f t="shared" si="3"/>
        <v>1431970.315022239</v>
      </c>
      <c r="M16" s="742">
        <f t="shared" si="3"/>
        <v>1436520</v>
      </c>
      <c r="N16" s="742">
        <f t="shared" si="3"/>
        <v>1544023</v>
      </c>
    </row>
    <row r="17" spans="1:14" ht="15.95" customHeight="1" x14ac:dyDescent="0.15">
      <c r="A17" s="92" t="s">
        <v>158</v>
      </c>
      <c r="B17" s="744">
        <f t="shared" ref="B17:B23" si="4">SUM(C17:N17)</f>
        <v>22731.668589927962</v>
      </c>
      <c r="C17" s="423">
        <v>0</v>
      </c>
      <c r="D17" s="423">
        <v>0</v>
      </c>
      <c r="E17" s="423">
        <v>2914</v>
      </c>
      <c r="F17" s="423">
        <v>2914</v>
      </c>
      <c r="G17" s="423">
        <v>2585</v>
      </c>
      <c r="H17" s="423">
        <v>0</v>
      </c>
      <c r="I17" s="423">
        <v>0</v>
      </c>
      <c r="J17" s="423">
        <v>379</v>
      </c>
      <c r="K17" s="423">
        <v>8280.0416801108295</v>
      </c>
      <c r="L17" s="423">
        <v>5659.6269098171324</v>
      </c>
      <c r="M17" s="423">
        <v>0</v>
      </c>
      <c r="N17" s="423">
        <v>0</v>
      </c>
    </row>
    <row r="18" spans="1:14" ht="15.95" customHeight="1" x14ac:dyDescent="0.15">
      <c r="A18" s="92" t="s">
        <v>159</v>
      </c>
      <c r="B18" s="744">
        <f t="shared" si="4"/>
        <v>7171347.4669225859</v>
      </c>
      <c r="C18" s="423">
        <v>747932</v>
      </c>
      <c r="D18" s="423">
        <v>500175</v>
      </c>
      <c r="E18" s="423">
        <v>536101</v>
      </c>
      <c r="F18" s="423">
        <v>536101</v>
      </c>
      <c r="G18" s="423">
        <v>378745</v>
      </c>
      <c r="H18" s="423">
        <v>652544</v>
      </c>
      <c r="I18" s="423">
        <v>462764</v>
      </c>
      <c r="J18" s="423">
        <v>569899</v>
      </c>
      <c r="K18" s="423">
        <v>634425.14220644266</v>
      </c>
      <c r="L18" s="423">
        <v>703997.32471614343</v>
      </c>
      <c r="M18" s="423">
        <v>578482</v>
      </c>
      <c r="N18" s="423">
        <v>870182</v>
      </c>
    </row>
    <row r="19" spans="1:14" ht="15.95" customHeight="1" x14ac:dyDescent="0.15">
      <c r="A19" s="92" t="s">
        <v>160</v>
      </c>
      <c r="B19" s="744">
        <f t="shared" si="4"/>
        <v>8284501.1649670731</v>
      </c>
      <c r="C19" s="423">
        <v>820336</v>
      </c>
      <c r="D19" s="423">
        <v>684852</v>
      </c>
      <c r="E19" s="423">
        <v>890905</v>
      </c>
      <c r="F19" s="423">
        <v>544076.37215865031</v>
      </c>
      <c r="G19" s="423">
        <v>947224</v>
      </c>
      <c r="H19" s="423">
        <v>758984</v>
      </c>
      <c r="I19" s="423">
        <v>0</v>
      </c>
      <c r="J19" s="423">
        <v>737723</v>
      </c>
      <c r="K19" s="423">
        <v>687107.3152661178</v>
      </c>
      <c r="L19" s="423">
        <v>716047.47754230537</v>
      </c>
      <c r="M19" s="423">
        <v>841823</v>
      </c>
      <c r="N19" s="423">
        <v>655423</v>
      </c>
    </row>
    <row r="20" spans="1:14" ht="15.95" customHeight="1" x14ac:dyDescent="0.15">
      <c r="A20" s="92" t="s">
        <v>161</v>
      </c>
      <c r="B20" s="744">
        <f t="shared" si="4"/>
        <v>713037.00256458961</v>
      </c>
      <c r="C20" s="423">
        <v>0</v>
      </c>
      <c r="D20" s="423">
        <v>8597</v>
      </c>
      <c r="E20" s="423">
        <v>510</v>
      </c>
      <c r="F20" s="423">
        <v>510</v>
      </c>
      <c r="G20" s="423">
        <v>0</v>
      </c>
      <c r="H20" s="423">
        <v>0</v>
      </c>
      <c r="I20" s="423">
        <v>702951</v>
      </c>
      <c r="J20" s="423">
        <v>0</v>
      </c>
      <c r="K20" s="423">
        <v>327.42113451722406</v>
      </c>
      <c r="L20" s="423">
        <v>141.58143007239781</v>
      </c>
      <c r="M20" s="423">
        <v>0</v>
      </c>
      <c r="N20" s="423">
        <v>0</v>
      </c>
    </row>
    <row r="21" spans="1:14" ht="15.95" customHeight="1" x14ac:dyDescent="0.15">
      <c r="A21" s="92" t="s">
        <v>162</v>
      </c>
      <c r="B21" s="744">
        <f t="shared" si="4"/>
        <v>0</v>
      </c>
      <c r="C21" s="423">
        <v>0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</row>
    <row r="22" spans="1:14" ht="15.95" customHeight="1" x14ac:dyDescent="0.15">
      <c r="A22" s="92" t="s">
        <v>163</v>
      </c>
      <c r="B22" s="744">
        <f t="shared" si="4"/>
        <v>113196.69996051498</v>
      </c>
      <c r="C22" s="423">
        <v>2637</v>
      </c>
      <c r="D22" s="423">
        <v>2302</v>
      </c>
      <c r="E22" s="423">
        <v>12966</v>
      </c>
      <c r="F22" s="423">
        <v>12966</v>
      </c>
      <c r="G22" s="423">
        <v>8240</v>
      </c>
      <c r="H22" s="423">
        <v>5391</v>
      </c>
      <c r="I22" s="423">
        <v>17146</v>
      </c>
      <c r="J22" s="423">
        <v>0</v>
      </c>
      <c r="K22" s="423">
        <v>10791.395536614074</v>
      </c>
      <c r="L22" s="423">
        <v>6124.3044239008996</v>
      </c>
      <c r="M22" s="423">
        <v>16215</v>
      </c>
      <c r="N22" s="423">
        <v>18418</v>
      </c>
    </row>
    <row r="23" spans="1:14" ht="15.95" customHeight="1" x14ac:dyDescent="0.15">
      <c r="A23" s="92" t="s">
        <v>164</v>
      </c>
      <c r="B23" s="744">
        <f t="shared" si="4"/>
        <v>0</v>
      </c>
      <c r="C23" s="423">
        <v>0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</row>
    <row r="24" spans="1:14" ht="5.0999999999999996" customHeight="1" x14ac:dyDescent="0.15">
      <c r="A24" s="92"/>
      <c r="B24" s="744"/>
      <c r="C24" s="423"/>
      <c r="D24" s="423"/>
      <c r="E24" s="423"/>
      <c r="F24" s="423"/>
      <c r="G24" s="423"/>
      <c r="H24" s="423"/>
      <c r="I24" s="423"/>
      <c r="J24" s="423"/>
      <c r="K24" s="423"/>
      <c r="L24" s="423"/>
      <c r="M24" s="423"/>
      <c r="N24" s="423"/>
    </row>
    <row r="25" spans="1:14" ht="18" customHeight="1" x14ac:dyDescent="0.15">
      <c r="A25" s="741" t="s">
        <v>148</v>
      </c>
      <c r="B25" s="744">
        <f>SUM(B26:B32)</f>
        <v>1893662.5574074169</v>
      </c>
      <c r="C25" s="742">
        <f t="shared" ref="C25:N25" si="5">SUM(C26:C32)</f>
        <v>79764</v>
      </c>
      <c r="D25" s="742">
        <f t="shared" si="5"/>
        <v>109428</v>
      </c>
      <c r="E25" s="742">
        <f t="shared" si="5"/>
        <v>215237</v>
      </c>
      <c r="F25" s="742">
        <f t="shared" si="5"/>
        <v>215237</v>
      </c>
      <c r="G25" s="742">
        <f t="shared" si="5"/>
        <v>188485</v>
      </c>
      <c r="H25" s="742">
        <f t="shared" si="5"/>
        <v>121434</v>
      </c>
      <c r="I25" s="742">
        <f t="shared" si="5"/>
        <v>191521</v>
      </c>
      <c r="J25" s="742">
        <f t="shared" si="5"/>
        <v>131643</v>
      </c>
      <c r="K25" s="742">
        <f t="shared" si="5"/>
        <v>175865.83896295252</v>
      </c>
      <c r="L25" s="742">
        <f t="shared" si="5"/>
        <v>213146.71844446412</v>
      </c>
      <c r="M25" s="742">
        <f t="shared" si="5"/>
        <v>139465</v>
      </c>
      <c r="N25" s="742">
        <f t="shared" si="5"/>
        <v>112436</v>
      </c>
    </row>
    <row r="26" spans="1:14" ht="15.95" customHeight="1" x14ac:dyDescent="0.15">
      <c r="A26" s="92" t="s">
        <v>165</v>
      </c>
      <c r="B26" s="744">
        <f t="shared" ref="B26:B32" si="6">SUM(C26:N26)</f>
        <v>1444643.9598499306</v>
      </c>
      <c r="C26" s="423">
        <v>51685</v>
      </c>
      <c r="D26" s="423">
        <v>89811</v>
      </c>
      <c r="E26" s="423">
        <v>157010</v>
      </c>
      <c r="F26" s="423">
        <v>157010</v>
      </c>
      <c r="G26" s="423">
        <v>154895</v>
      </c>
      <c r="H26" s="423">
        <v>78113</v>
      </c>
      <c r="I26" s="423">
        <v>168148</v>
      </c>
      <c r="J26" s="423">
        <v>125787</v>
      </c>
      <c r="K26" s="423">
        <v>108727.44498901344</v>
      </c>
      <c r="L26" s="423">
        <v>137181.51486091712</v>
      </c>
      <c r="M26" s="423">
        <v>128043</v>
      </c>
      <c r="N26" s="423">
        <v>88233</v>
      </c>
    </row>
    <row r="27" spans="1:14" ht="15.95" customHeight="1" x14ac:dyDescent="0.15">
      <c r="A27" s="92" t="s">
        <v>149</v>
      </c>
      <c r="B27" s="744">
        <f t="shared" si="6"/>
        <v>47652.172092897752</v>
      </c>
      <c r="C27" s="423">
        <v>0</v>
      </c>
      <c r="D27" s="423">
        <v>0</v>
      </c>
      <c r="E27" s="423">
        <v>8670</v>
      </c>
      <c r="F27" s="423">
        <v>8670</v>
      </c>
      <c r="G27" s="423">
        <v>6789</v>
      </c>
      <c r="H27" s="423">
        <v>6075</v>
      </c>
      <c r="I27" s="423">
        <v>0</v>
      </c>
      <c r="J27" s="423">
        <v>5856</v>
      </c>
      <c r="K27" s="423">
        <v>3672.5174675746366</v>
      </c>
      <c r="L27" s="423">
        <v>4392.6546253231108</v>
      </c>
      <c r="M27" s="423">
        <v>0</v>
      </c>
      <c r="N27" s="423">
        <v>3527</v>
      </c>
    </row>
    <row r="28" spans="1:14" ht="15.95" customHeight="1" x14ac:dyDescent="0.15">
      <c r="A28" s="92" t="s">
        <v>166</v>
      </c>
      <c r="B28" s="744">
        <f t="shared" si="6"/>
        <v>339944.13179565175</v>
      </c>
      <c r="C28" s="423">
        <v>28079</v>
      </c>
      <c r="D28" s="423">
        <v>18087</v>
      </c>
      <c r="E28" s="423">
        <v>35452</v>
      </c>
      <c r="F28" s="423">
        <v>35452</v>
      </c>
      <c r="G28" s="423">
        <v>22578</v>
      </c>
      <c r="H28" s="423">
        <v>37246</v>
      </c>
      <c r="I28" s="423">
        <v>23373</v>
      </c>
      <c r="J28" s="423">
        <v>0</v>
      </c>
      <c r="K28" s="423">
        <v>50267.582837427843</v>
      </c>
      <c r="L28" s="423">
        <v>68733.548958223895</v>
      </c>
      <c r="M28" s="423">
        <v>0</v>
      </c>
      <c r="N28" s="423">
        <v>20676</v>
      </c>
    </row>
    <row r="29" spans="1:14" ht="15.95" customHeight="1" x14ac:dyDescent="0.15">
      <c r="A29" s="92" t="s">
        <v>150</v>
      </c>
      <c r="B29" s="744">
        <f t="shared" si="6"/>
        <v>33271.293668936589</v>
      </c>
      <c r="C29" s="423">
        <v>0</v>
      </c>
      <c r="D29" s="423">
        <v>1530</v>
      </c>
      <c r="E29" s="423">
        <v>4080</v>
      </c>
      <c r="F29" s="423">
        <v>4080</v>
      </c>
      <c r="G29" s="423">
        <v>2978</v>
      </c>
      <c r="H29" s="423">
        <v>0</v>
      </c>
      <c r="I29" s="423">
        <v>0</v>
      </c>
      <c r="J29" s="423">
        <v>0</v>
      </c>
      <c r="K29" s="423">
        <v>9181.2936689365906</v>
      </c>
      <c r="L29" s="423">
        <v>0</v>
      </c>
      <c r="M29" s="423">
        <v>11422</v>
      </c>
      <c r="N29" s="423">
        <v>0</v>
      </c>
    </row>
    <row r="30" spans="1:14" ht="15.95" customHeight="1" x14ac:dyDescent="0.15">
      <c r="A30" s="92" t="s">
        <v>151</v>
      </c>
      <c r="B30" s="744">
        <f t="shared" si="6"/>
        <v>9770</v>
      </c>
      <c r="C30" s="423">
        <v>0</v>
      </c>
      <c r="D30" s="423">
        <v>0</v>
      </c>
      <c r="E30" s="423">
        <v>1457</v>
      </c>
      <c r="F30" s="423">
        <v>1457</v>
      </c>
      <c r="G30" s="423">
        <v>0</v>
      </c>
      <c r="H30" s="423">
        <v>0</v>
      </c>
      <c r="I30" s="423">
        <v>0</v>
      </c>
      <c r="J30" s="423">
        <v>0</v>
      </c>
      <c r="K30" s="423">
        <v>4017</v>
      </c>
      <c r="L30" s="423">
        <v>2839</v>
      </c>
      <c r="M30" s="423">
        <v>0</v>
      </c>
      <c r="N30" s="423">
        <v>0</v>
      </c>
    </row>
    <row r="31" spans="1:14" ht="15.95" customHeight="1" x14ac:dyDescent="0.15">
      <c r="A31" s="92" t="s">
        <v>152</v>
      </c>
      <c r="B31" s="744">
        <f t="shared" si="6"/>
        <v>18381</v>
      </c>
      <c r="C31" s="423">
        <v>0</v>
      </c>
      <c r="D31" s="423">
        <v>0</v>
      </c>
      <c r="E31" s="423">
        <v>8568</v>
      </c>
      <c r="F31" s="423">
        <v>8568</v>
      </c>
      <c r="G31" s="423">
        <v>1245</v>
      </c>
      <c r="H31" s="423">
        <v>0</v>
      </c>
      <c r="I31" s="423">
        <v>0</v>
      </c>
      <c r="J31" s="423">
        <v>0</v>
      </c>
      <c r="K31" s="423">
        <v>0</v>
      </c>
      <c r="L31" s="423">
        <v>0</v>
      </c>
      <c r="M31" s="423">
        <v>0</v>
      </c>
      <c r="N31" s="423">
        <v>0</v>
      </c>
    </row>
    <row r="32" spans="1:14" ht="15.95" customHeight="1" x14ac:dyDescent="0.15">
      <c r="A32" s="92" t="s">
        <v>153</v>
      </c>
      <c r="B32" s="744">
        <f t="shared" si="6"/>
        <v>0</v>
      </c>
      <c r="C32" s="423">
        <v>0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</row>
    <row r="33" spans="1:15" ht="5.0999999999999996" customHeight="1" x14ac:dyDescent="0.15">
      <c r="B33" s="744"/>
      <c r="C33" s="423"/>
      <c r="D33" s="423"/>
      <c r="E33" s="423"/>
      <c r="F33" s="423"/>
      <c r="G33" s="423"/>
      <c r="H33" s="423"/>
      <c r="I33" s="423"/>
      <c r="J33" s="423"/>
      <c r="K33" s="423"/>
      <c r="L33" s="423"/>
      <c r="M33" s="423"/>
      <c r="N33" s="423"/>
    </row>
    <row r="34" spans="1:15" ht="18" customHeight="1" x14ac:dyDescent="0.15">
      <c r="A34" s="741" t="s">
        <v>154</v>
      </c>
      <c r="B34" s="744">
        <f>SUM(B35:B38)</f>
        <v>1529621.3663734195</v>
      </c>
      <c r="C34" s="742">
        <f t="shared" ref="C34:N34" si="7">SUM(C35:C38)</f>
        <v>108943</v>
      </c>
      <c r="D34" s="742">
        <f t="shared" si="7"/>
        <v>60987</v>
      </c>
      <c r="E34" s="742">
        <f t="shared" si="7"/>
        <v>240744</v>
      </c>
      <c r="F34" s="742">
        <f t="shared" si="7"/>
        <v>240744</v>
      </c>
      <c r="G34" s="742">
        <f t="shared" si="7"/>
        <v>187734</v>
      </c>
      <c r="H34" s="742">
        <f t="shared" si="7"/>
        <v>56620</v>
      </c>
      <c r="I34" s="742">
        <f t="shared" si="7"/>
        <v>64426</v>
      </c>
      <c r="J34" s="742">
        <f t="shared" si="7"/>
        <v>52941</v>
      </c>
      <c r="K34" s="742">
        <f t="shared" si="7"/>
        <v>126270.91691132463</v>
      </c>
      <c r="L34" s="742">
        <f t="shared" si="7"/>
        <v>148510.44946209481</v>
      </c>
      <c r="M34" s="742">
        <f t="shared" si="7"/>
        <v>166062</v>
      </c>
      <c r="N34" s="742">
        <f t="shared" si="7"/>
        <v>75639</v>
      </c>
    </row>
    <row r="35" spans="1:15" ht="15.95" customHeight="1" x14ac:dyDescent="0.15">
      <c r="A35" s="92" t="s">
        <v>167</v>
      </c>
      <c r="B35" s="744">
        <f>SUM(C35:N35)</f>
        <v>879298.30659697065</v>
      </c>
      <c r="C35" s="423">
        <v>61632</v>
      </c>
      <c r="D35" s="423">
        <v>46186</v>
      </c>
      <c r="E35" s="423">
        <v>153123</v>
      </c>
      <c r="F35" s="423">
        <v>153123</v>
      </c>
      <c r="G35" s="423">
        <v>142547</v>
      </c>
      <c r="H35" s="423">
        <v>0</v>
      </c>
      <c r="I35" s="423">
        <v>53776</v>
      </c>
      <c r="J35" s="423">
        <v>16787</v>
      </c>
      <c r="K35" s="423">
        <v>53902.970073253098</v>
      </c>
      <c r="L35" s="423">
        <v>100537.33652371756</v>
      </c>
      <c r="M35" s="423">
        <v>52440</v>
      </c>
      <c r="N35" s="423">
        <v>45244</v>
      </c>
    </row>
    <row r="36" spans="1:15" ht="15.95" customHeight="1" x14ac:dyDescent="0.15">
      <c r="A36" s="92" t="s">
        <v>155</v>
      </c>
      <c r="B36" s="744">
        <f>SUM(C36:N36)</f>
        <v>296934.138987099</v>
      </c>
      <c r="C36" s="423">
        <v>9369</v>
      </c>
      <c r="D36" s="423">
        <v>11406</v>
      </c>
      <c r="E36" s="423">
        <v>24429</v>
      </c>
      <c r="F36" s="423">
        <v>24429</v>
      </c>
      <c r="G36" s="423">
        <v>39708</v>
      </c>
      <c r="H36" s="423">
        <v>30564</v>
      </c>
      <c r="I36" s="423">
        <v>2945</v>
      </c>
      <c r="J36" s="423">
        <v>21237</v>
      </c>
      <c r="K36" s="423">
        <v>63973.138987098995</v>
      </c>
      <c r="L36" s="423">
        <v>0</v>
      </c>
      <c r="M36" s="423">
        <v>68874</v>
      </c>
      <c r="N36" s="423">
        <v>0</v>
      </c>
    </row>
    <row r="37" spans="1:15" ht="15.95" customHeight="1" x14ac:dyDescent="0.15">
      <c r="A37" s="92" t="s">
        <v>156</v>
      </c>
      <c r="B37" s="744">
        <f>SUM(C37:N37)</f>
        <v>239757.805845022</v>
      </c>
      <c r="C37" s="423">
        <v>37942</v>
      </c>
      <c r="D37" s="423">
        <v>3395</v>
      </c>
      <c r="E37" s="423">
        <v>25743</v>
      </c>
      <c r="F37" s="423">
        <v>25743</v>
      </c>
      <c r="G37" s="423">
        <v>5479</v>
      </c>
      <c r="H37" s="423">
        <v>26056</v>
      </c>
      <c r="I37" s="423">
        <v>0</v>
      </c>
      <c r="J37" s="423">
        <v>14917</v>
      </c>
      <c r="K37" s="423">
        <v>8394.8078509725383</v>
      </c>
      <c r="L37" s="423">
        <v>16944.997994049456</v>
      </c>
      <c r="M37" s="423">
        <v>44748</v>
      </c>
      <c r="N37" s="423">
        <v>30395</v>
      </c>
    </row>
    <row r="38" spans="1:15" ht="15.95" customHeight="1" x14ac:dyDescent="0.15">
      <c r="A38" s="94" t="s">
        <v>168</v>
      </c>
      <c r="B38" s="744">
        <f>SUM(C38:N38)</f>
        <v>113631.1149443278</v>
      </c>
      <c r="C38" s="423">
        <v>0</v>
      </c>
      <c r="D38" s="423">
        <v>0</v>
      </c>
      <c r="E38" s="423">
        <v>37449</v>
      </c>
      <c r="F38" s="423">
        <v>37449</v>
      </c>
      <c r="G38" s="423">
        <v>0</v>
      </c>
      <c r="H38" s="423">
        <v>0</v>
      </c>
      <c r="I38" s="423">
        <v>7705</v>
      </c>
      <c r="J38" s="423">
        <v>0</v>
      </c>
      <c r="K38" s="423">
        <v>0</v>
      </c>
      <c r="L38" s="423">
        <v>31028.11494432779</v>
      </c>
      <c r="M38" s="423">
        <v>0</v>
      </c>
      <c r="N38" s="423">
        <v>0</v>
      </c>
    </row>
    <row r="39" spans="1:15" ht="5.0999999999999996" customHeight="1" thickBot="1" x14ac:dyDescent="0.2">
      <c r="A39" s="96"/>
      <c r="B39" s="740"/>
      <c r="C39" s="410"/>
      <c r="D39" s="410"/>
      <c r="E39" s="410"/>
      <c r="F39" s="410"/>
      <c r="G39" s="410"/>
      <c r="H39" s="410"/>
      <c r="I39" s="410"/>
      <c r="J39" s="410"/>
      <c r="K39" s="410"/>
      <c r="L39" s="410"/>
      <c r="M39" s="410"/>
      <c r="N39" s="410"/>
    </row>
    <row r="40" spans="1:15" ht="9" customHeight="1" x14ac:dyDescent="0.15">
      <c r="A40" s="468" t="s">
        <v>350</v>
      </c>
      <c r="B40" s="544"/>
      <c r="C40" s="544"/>
      <c r="D40" s="544"/>
      <c r="E40" s="396"/>
      <c r="F40" s="396"/>
      <c r="G40" s="396"/>
      <c r="H40" s="396"/>
      <c r="I40" s="396"/>
      <c r="J40" s="396"/>
      <c r="K40" s="396"/>
      <c r="L40" s="396"/>
      <c r="M40" s="396"/>
      <c r="N40" s="396"/>
      <c r="O40" s="396"/>
    </row>
    <row r="41" spans="1:15" ht="9" customHeight="1" x14ac:dyDescent="0.15">
      <c r="A41" s="546" t="s">
        <v>339</v>
      </c>
      <c r="B41" s="544"/>
      <c r="C41" s="544"/>
      <c r="D41" s="544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396"/>
    </row>
    <row r="42" spans="1:15" ht="9" customHeight="1" x14ac:dyDescent="0.15">
      <c r="A42" s="470" t="s">
        <v>320</v>
      </c>
      <c r="B42" s="544"/>
      <c r="C42" s="544"/>
      <c r="D42" s="544"/>
      <c r="E42" s="396"/>
      <c r="F42" s="396"/>
      <c r="G42" s="396"/>
      <c r="H42" s="396"/>
      <c r="I42" s="396"/>
      <c r="J42" s="396"/>
      <c r="K42" s="396"/>
      <c r="L42" s="396"/>
      <c r="M42" s="396"/>
      <c r="N42" s="396"/>
      <c r="O42" s="396"/>
    </row>
    <row r="43" spans="1:15" ht="13.35" customHeight="1" x14ac:dyDescent="0.15">
      <c r="A43" s="70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Hoja129">
    <tabColor theme="9" tint="0.59999389629810485"/>
  </sheetPr>
  <dimension ref="A2:V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0.75" style="79" customWidth="1"/>
    <col min="2" max="2" width="10.375" style="79" customWidth="1"/>
    <col min="3" max="5" width="8" style="79" hidden="1" customWidth="1"/>
    <col min="6" max="21" width="8" style="79" customWidth="1"/>
    <col min="22" max="22" width="8.75" style="79" customWidth="1"/>
    <col min="23" max="16384" width="7" style="79"/>
  </cols>
  <sheetData>
    <row r="2" spans="1:22" ht="15" customHeight="1" x14ac:dyDescent="0.25">
      <c r="A2" s="207" t="s">
        <v>537</v>
      </c>
      <c r="B2" s="205"/>
      <c r="C2" s="205"/>
      <c r="D2" s="205"/>
      <c r="E2" s="205"/>
      <c r="F2" s="205"/>
    </row>
    <row r="3" spans="1:22" ht="13.35" customHeight="1" x14ac:dyDescent="0.15">
      <c r="A3" s="411" t="s">
        <v>298</v>
      </c>
      <c r="B3" s="205"/>
      <c r="C3" s="205"/>
      <c r="D3" s="205"/>
      <c r="E3" s="205"/>
      <c r="F3" s="205"/>
    </row>
    <row r="4" spans="1:22" ht="6" customHeight="1" thickBo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spans="1:22" ht="18" customHeight="1" x14ac:dyDescent="0.15">
      <c r="A5" s="1029" t="s">
        <v>16</v>
      </c>
      <c r="B5" s="1029"/>
      <c r="C5" s="758">
        <v>2005</v>
      </c>
      <c r="D5" s="758">
        <v>2006</v>
      </c>
      <c r="E5" s="758">
        <v>2007</v>
      </c>
      <c r="F5" s="758">
        <v>2008</v>
      </c>
      <c r="G5" s="758">
        <v>2009</v>
      </c>
      <c r="H5" s="758">
        <v>2010</v>
      </c>
      <c r="I5" s="758">
        <v>2011</v>
      </c>
      <c r="J5" s="758">
        <v>2012</v>
      </c>
      <c r="K5" s="758">
        <v>2013</v>
      </c>
      <c r="L5" s="758">
        <v>2014</v>
      </c>
      <c r="M5" s="758">
        <v>2015</v>
      </c>
      <c r="N5" s="758">
        <v>2016</v>
      </c>
      <c r="O5" s="758">
        <v>2017</v>
      </c>
      <c r="P5" s="758" t="s">
        <v>188</v>
      </c>
      <c r="Q5" s="758" t="s">
        <v>313</v>
      </c>
      <c r="R5" s="758">
        <v>2020</v>
      </c>
      <c r="S5" s="758">
        <v>2021</v>
      </c>
      <c r="T5" s="758" t="s">
        <v>406</v>
      </c>
      <c r="U5" s="758" t="s">
        <v>417</v>
      </c>
    </row>
    <row r="6" spans="1:22" ht="18" customHeight="1" x14ac:dyDescent="0.15">
      <c r="A6" s="1030" t="s">
        <v>93</v>
      </c>
      <c r="B6" s="1030"/>
      <c r="C6" s="745">
        <f>(C8+C9+C10+C11+C12+C13+C14+C15+C16+C17+C18+C19+C20+C21+C22+C23+C24+C25+C26+C27+C28+C29+C30+C31)</f>
        <v>5249783</v>
      </c>
      <c r="D6" s="745">
        <f>(D8+D9+D10+D11+D12+D13+D14+D15+D16+D17+D18+D19+D20+D21+D22+D23+D24+D25+D26+D27+D28+D29+D30+D31)</f>
        <v>5241101</v>
      </c>
      <c r="E6" s="746">
        <v>120227.6</v>
      </c>
      <c r="F6" s="968">
        <v>131179.1</v>
      </c>
      <c r="G6" s="968">
        <v>137838</v>
      </c>
      <c r="H6" s="968">
        <v>130779</v>
      </c>
      <c r="I6" s="968">
        <v>128943.5</v>
      </c>
      <c r="J6" s="968">
        <v>138554.1</v>
      </c>
      <c r="K6" s="968">
        <v>138179.79999999999</v>
      </c>
      <c r="L6" s="968">
        <v>144703.70000000001</v>
      </c>
      <c r="M6" s="968">
        <v>151000.9</v>
      </c>
      <c r="N6" s="968">
        <v>158263.20000000001</v>
      </c>
      <c r="O6" s="968">
        <f t="shared" ref="O6:R6" si="0">SUM(O8:O31)</f>
        <v>156637.5</v>
      </c>
      <c r="P6" s="968">
        <f t="shared" si="0"/>
        <v>160959.31899999999</v>
      </c>
      <c r="Q6" s="968">
        <f t="shared" si="0"/>
        <v>168172.63503948963</v>
      </c>
      <c r="R6" s="968">
        <f t="shared" si="0"/>
        <v>178159.63009999995</v>
      </c>
      <c r="S6" s="968">
        <f>SUM(S8:S31)</f>
        <v>189374.75383195284</v>
      </c>
      <c r="T6" s="968">
        <f>SUM(T8:T31)</f>
        <v>190881.87000000005</v>
      </c>
      <c r="U6" s="968">
        <f>SUM(U8:U31)</f>
        <v>191690.90199999994</v>
      </c>
    </row>
    <row r="7" spans="1:22" ht="4.3499999999999996" customHeight="1" x14ac:dyDescent="0.15">
      <c r="A7" s="80"/>
      <c r="B7" s="81"/>
      <c r="C7" s="88"/>
      <c r="D7" s="88"/>
      <c r="E7" s="88"/>
      <c r="F7" s="969"/>
      <c r="G7" s="969"/>
      <c r="H7" s="969"/>
      <c r="I7" s="969"/>
      <c r="J7" s="969"/>
      <c r="K7" s="969"/>
      <c r="L7" s="969"/>
      <c r="M7" s="969"/>
      <c r="N7" s="969"/>
      <c r="O7" s="969"/>
      <c r="P7" s="969"/>
      <c r="Q7" s="969"/>
      <c r="R7" s="969"/>
      <c r="S7" s="969"/>
      <c r="T7" s="969"/>
      <c r="U7" s="969"/>
    </row>
    <row r="8" spans="1:22" ht="15.95" customHeight="1" x14ac:dyDescent="0.15">
      <c r="A8" s="80"/>
      <c r="B8" s="21" t="s">
        <v>19</v>
      </c>
      <c r="C8" s="89">
        <v>13800</v>
      </c>
      <c r="D8" s="89">
        <v>14000</v>
      </c>
      <c r="E8" s="91">
        <v>97.2</v>
      </c>
      <c r="F8" s="970">
        <v>80.900000000000006</v>
      </c>
      <c r="G8" s="970">
        <v>89.5</v>
      </c>
      <c r="H8" s="970">
        <v>90.1</v>
      </c>
      <c r="I8" s="970">
        <v>199.5</v>
      </c>
      <c r="J8" s="970">
        <v>190.5</v>
      </c>
      <c r="K8" s="970">
        <v>199.5</v>
      </c>
      <c r="L8" s="970">
        <v>195.3</v>
      </c>
      <c r="M8" s="970">
        <v>175.4</v>
      </c>
      <c r="N8" s="970">
        <v>159.80000000000001</v>
      </c>
      <c r="O8" s="970">
        <v>154.30000000000001</v>
      </c>
      <c r="P8" s="970">
        <v>160.16999999999999</v>
      </c>
      <c r="Q8" s="970">
        <v>157.22</v>
      </c>
      <c r="R8" s="970">
        <v>183.42</v>
      </c>
      <c r="S8" s="970">
        <v>180.35</v>
      </c>
      <c r="T8" s="970">
        <v>181.89</v>
      </c>
      <c r="U8" s="970">
        <v>181.33</v>
      </c>
      <c r="V8" s="593"/>
    </row>
    <row r="9" spans="1:22" ht="15.95" customHeight="1" x14ac:dyDescent="0.15">
      <c r="A9" s="80"/>
      <c r="B9" s="21" t="s">
        <v>20</v>
      </c>
      <c r="C9" s="89">
        <v>234260</v>
      </c>
      <c r="D9" s="89">
        <v>234260</v>
      </c>
      <c r="E9" s="91">
        <v>6494.4</v>
      </c>
      <c r="F9" s="970">
        <v>5800</v>
      </c>
      <c r="G9" s="970">
        <v>5358.8</v>
      </c>
      <c r="H9" s="970">
        <v>4791.5</v>
      </c>
      <c r="I9" s="970">
        <v>5088.6000000000004</v>
      </c>
      <c r="J9" s="970">
        <v>4373.6000000000004</v>
      </c>
      <c r="K9" s="970">
        <v>5581</v>
      </c>
      <c r="L9" s="970">
        <v>6136</v>
      </c>
      <c r="M9" s="970">
        <v>6015.3</v>
      </c>
      <c r="N9" s="970">
        <v>6049.9</v>
      </c>
      <c r="O9" s="970">
        <v>6138.3</v>
      </c>
      <c r="P9" s="970">
        <v>5987.0730000000003</v>
      </c>
      <c r="Q9" s="970">
        <v>5858.23</v>
      </c>
      <c r="R9" s="970">
        <v>5987.0479999999998</v>
      </c>
      <c r="S9" s="970">
        <v>3905.7738319528735</v>
      </c>
      <c r="T9" s="970">
        <v>4946.41</v>
      </c>
      <c r="U9" s="970">
        <v>3987.0729999999999</v>
      </c>
      <c r="V9" s="593"/>
    </row>
    <row r="10" spans="1:22" ht="15.95" customHeight="1" x14ac:dyDescent="0.15">
      <c r="A10" s="80"/>
      <c r="B10" s="21" t="s">
        <v>21</v>
      </c>
      <c r="C10" s="89">
        <v>86000</v>
      </c>
      <c r="D10" s="89">
        <v>87500</v>
      </c>
      <c r="E10" s="91">
        <v>2084.6999999999998</v>
      </c>
      <c r="F10" s="970">
        <v>2138.8000000000002</v>
      </c>
      <c r="G10" s="970">
        <v>2480.5</v>
      </c>
      <c r="H10" s="970">
        <v>2215.5</v>
      </c>
      <c r="I10" s="970">
        <v>2502.1999999999998</v>
      </c>
      <c r="J10" s="970">
        <v>1865.2</v>
      </c>
      <c r="K10" s="970">
        <v>2295.8000000000002</v>
      </c>
      <c r="L10" s="970">
        <v>2387.6999999999998</v>
      </c>
      <c r="M10" s="970">
        <v>2410.4</v>
      </c>
      <c r="N10" s="970">
        <v>1865.2</v>
      </c>
      <c r="O10" s="970">
        <v>1868.5</v>
      </c>
      <c r="P10" s="970">
        <v>2048.0300000000002</v>
      </c>
      <c r="Q10" s="970">
        <v>2489.462</v>
      </c>
      <c r="R10" s="970">
        <v>2626.0329999999999</v>
      </c>
      <c r="S10" s="970">
        <v>2557.7399999999998</v>
      </c>
      <c r="T10" s="970">
        <v>2267.9499999999998</v>
      </c>
      <c r="U10" s="970">
        <v>2591.8870000000002</v>
      </c>
      <c r="V10" s="593"/>
    </row>
    <row r="11" spans="1:22" ht="15.95" customHeight="1" x14ac:dyDescent="0.15">
      <c r="A11" s="80"/>
      <c r="B11" s="21" t="s">
        <v>22</v>
      </c>
      <c r="C11" s="89">
        <v>253482</v>
      </c>
      <c r="D11" s="89">
        <v>253925</v>
      </c>
      <c r="E11" s="91">
        <v>13000.9</v>
      </c>
      <c r="F11" s="970">
        <v>13581.5</v>
      </c>
      <c r="G11" s="970">
        <v>14270.2</v>
      </c>
      <c r="H11" s="970">
        <v>15837.4</v>
      </c>
      <c r="I11" s="970">
        <v>17116.900000000001</v>
      </c>
      <c r="J11" s="970">
        <v>20057.5</v>
      </c>
      <c r="K11" s="970">
        <v>20270.599999999999</v>
      </c>
      <c r="L11" s="970">
        <v>24038.6</v>
      </c>
      <c r="M11" s="970">
        <v>24045</v>
      </c>
      <c r="N11" s="970">
        <v>26281.5</v>
      </c>
      <c r="O11" s="970">
        <v>25241.200000000001</v>
      </c>
      <c r="P11" s="970">
        <v>24685.343000000001</v>
      </c>
      <c r="Q11" s="970">
        <v>24963.293000000001</v>
      </c>
      <c r="R11" s="970">
        <v>24980.325000000001</v>
      </c>
      <c r="S11" s="970">
        <v>25462.692999999999</v>
      </c>
      <c r="T11" s="970">
        <v>25462.69</v>
      </c>
      <c r="U11" s="970">
        <v>25521.508999999998</v>
      </c>
      <c r="V11" s="593"/>
    </row>
    <row r="12" spans="1:22" ht="15.95" customHeight="1" x14ac:dyDescent="0.15">
      <c r="A12" s="80"/>
      <c r="B12" s="21" t="s">
        <v>23</v>
      </c>
      <c r="C12" s="89">
        <v>567252</v>
      </c>
      <c r="D12" s="89">
        <v>585191</v>
      </c>
      <c r="E12" s="91">
        <v>1268.3</v>
      </c>
      <c r="F12" s="970">
        <v>1101.2</v>
      </c>
      <c r="G12" s="970">
        <v>1140.5999999999999</v>
      </c>
      <c r="H12" s="970">
        <v>1119.5</v>
      </c>
      <c r="I12" s="970">
        <v>1332</v>
      </c>
      <c r="J12" s="970">
        <v>1105.2</v>
      </c>
      <c r="K12" s="970">
        <v>1046.3</v>
      </c>
      <c r="L12" s="970">
        <v>1056.4000000000001</v>
      </c>
      <c r="M12" s="970">
        <v>1052.4000000000001</v>
      </c>
      <c r="N12" s="970">
        <v>899.9</v>
      </c>
      <c r="O12" s="970">
        <v>839.4</v>
      </c>
      <c r="P12" s="970">
        <v>901.6</v>
      </c>
      <c r="Q12" s="970">
        <v>870.49435550894657</v>
      </c>
      <c r="R12" s="970">
        <v>887.06700000000001</v>
      </c>
      <c r="S12" s="970">
        <v>890.39700000000005</v>
      </c>
      <c r="T12" s="970">
        <v>887.31</v>
      </c>
      <c r="U12" s="970">
        <v>889.35799999999995</v>
      </c>
      <c r="V12" s="593"/>
    </row>
    <row r="13" spans="1:22" ht="15.95" customHeight="1" x14ac:dyDescent="0.15">
      <c r="A13" s="80"/>
      <c r="B13" s="21" t="s">
        <v>27</v>
      </c>
      <c r="C13" s="89">
        <v>201868</v>
      </c>
      <c r="D13" s="89">
        <v>203000</v>
      </c>
      <c r="E13" s="91">
        <v>953.6</v>
      </c>
      <c r="F13" s="970">
        <v>1008.2</v>
      </c>
      <c r="G13" s="970">
        <v>1200</v>
      </c>
      <c r="H13" s="970">
        <v>1106.3</v>
      </c>
      <c r="I13" s="970">
        <v>1374</v>
      </c>
      <c r="J13" s="970">
        <v>1137.4000000000001</v>
      </c>
      <c r="K13" s="970">
        <v>1379.9</v>
      </c>
      <c r="L13" s="970">
        <v>1389.7</v>
      </c>
      <c r="M13" s="970">
        <v>1423.3</v>
      </c>
      <c r="N13" s="970">
        <v>1471.6</v>
      </c>
      <c r="O13" s="970">
        <v>1521.5</v>
      </c>
      <c r="P13" s="970">
        <v>1530.41</v>
      </c>
      <c r="Q13" s="970">
        <v>1525.9685241560742</v>
      </c>
      <c r="R13" s="970">
        <v>1528.4110000000001</v>
      </c>
      <c r="S13" s="970">
        <v>1530.1890000000001</v>
      </c>
      <c r="T13" s="970">
        <v>1529.3</v>
      </c>
      <c r="U13" s="970">
        <v>1529.7449999999999</v>
      </c>
      <c r="V13" s="593"/>
    </row>
    <row r="14" spans="1:22" ht="15.95" customHeight="1" x14ac:dyDescent="0.15">
      <c r="A14" s="80"/>
      <c r="B14" s="21" t="s">
        <v>28</v>
      </c>
      <c r="C14" s="89">
        <v>342051</v>
      </c>
      <c r="D14" s="89">
        <v>301166</v>
      </c>
      <c r="E14" s="91">
        <v>1705.7</v>
      </c>
      <c r="F14" s="970">
        <v>1714</v>
      </c>
      <c r="G14" s="970">
        <v>3250.5</v>
      </c>
      <c r="H14" s="970">
        <v>3013.8</v>
      </c>
      <c r="I14" s="970">
        <v>1713.1</v>
      </c>
      <c r="J14" s="970">
        <v>2863.5</v>
      </c>
      <c r="K14" s="970">
        <v>2620.6</v>
      </c>
      <c r="L14" s="970">
        <v>2619.9</v>
      </c>
      <c r="M14" s="970">
        <v>2620.1999999999998</v>
      </c>
      <c r="N14" s="970">
        <v>2630.2</v>
      </c>
      <c r="O14" s="970">
        <v>2640.3</v>
      </c>
      <c r="P14" s="970">
        <v>2625.38</v>
      </c>
      <c r="Q14" s="970">
        <v>2632.8578200685606</v>
      </c>
      <c r="R14" s="970">
        <v>2629.0329999999999</v>
      </c>
      <c r="S14" s="970">
        <v>2640.982</v>
      </c>
      <c r="T14" s="970">
        <v>2635.01</v>
      </c>
      <c r="U14" s="970">
        <v>2627.0079999999998</v>
      </c>
      <c r="V14" s="593"/>
    </row>
    <row r="15" spans="1:22" ht="15.95" customHeight="1" x14ac:dyDescent="0.15">
      <c r="A15" s="80"/>
      <c r="B15" s="21" t="s">
        <v>29</v>
      </c>
      <c r="C15" s="89">
        <v>263480</v>
      </c>
      <c r="D15" s="89">
        <v>258000</v>
      </c>
      <c r="E15" s="91">
        <v>36554</v>
      </c>
      <c r="F15" s="970">
        <v>42522.6</v>
      </c>
      <c r="G15" s="970">
        <v>43800.5</v>
      </c>
      <c r="H15" s="970">
        <v>41334.300000000003</v>
      </c>
      <c r="I15" s="970">
        <v>40320.1</v>
      </c>
      <c r="J15" s="970">
        <v>52827.199999999997</v>
      </c>
      <c r="K15" s="970">
        <v>50450.7</v>
      </c>
      <c r="L15" s="970">
        <v>51973.3</v>
      </c>
      <c r="M15" s="970">
        <v>56920.3</v>
      </c>
      <c r="N15" s="970">
        <v>60602.3</v>
      </c>
      <c r="O15" s="970">
        <v>58064.4</v>
      </c>
      <c r="P15" s="970">
        <v>60834.269</v>
      </c>
      <c r="Q15" s="970">
        <v>68879.429999999993</v>
      </c>
      <c r="R15" s="970">
        <v>78917.84</v>
      </c>
      <c r="S15" s="970">
        <v>90509.067999999999</v>
      </c>
      <c r="T15" s="970">
        <v>91713.45</v>
      </c>
      <c r="U15" s="970">
        <v>92164.668999999994</v>
      </c>
      <c r="V15" s="593"/>
    </row>
    <row r="16" spans="1:22" ht="15.95" customHeight="1" x14ac:dyDescent="0.15">
      <c r="A16" s="80"/>
      <c r="B16" s="21" t="s">
        <v>30</v>
      </c>
      <c r="C16" s="89">
        <v>36448</v>
      </c>
      <c r="D16" s="90">
        <v>36595</v>
      </c>
      <c r="E16" s="91">
        <v>7140.3</v>
      </c>
      <c r="F16" s="970">
        <v>8131</v>
      </c>
      <c r="G16" s="970">
        <v>10300</v>
      </c>
      <c r="H16" s="970">
        <v>10725.3</v>
      </c>
      <c r="I16" s="970">
        <v>11340.6</v>
      </c>
      <c r="J16" s="970">
        <v>9340.6</v>
      </c>
      <c r="K16" s="970">
        <v>10450.700000000001</v>
      </c>
      <c r="L16" s="970">
        <v>10901.9</v>
      </c>
      <c r="M16" s="970">
        <v>12536.8</v>
      </c>
      <c r="N16" s="970">
        <v>13527.8</v>
      </c>
      <c r="O16" s="970">
        <v>14767.1</v>
      </c>
      <c r="P16" s="970">
        <v>16492.388999999999</v>
      </c>
      <c r="Q16" s="970">
        <v>17467.343000000001</v>
      </c>
      <c r="R16" s="970">
        <v>16978.544999999998</v>
      </c>
      <c r="S16" s="970">
        <v>17230.945</v>
      </c>
      <c r="T16" s="970">
        <v>17612.89</v>
      </c>
      <c r="U16" s="970">
        <v>19902.381000000001</v>
      </c>
      <c r="V16" s="593"/>
    </row>
    <row r="17" spans="1:22" ht="15.95" customHeight="1" x14ac:dyDescent="0.15">
      <c r="A17" s="80"/>
      <c r="B17" s="21" t="s">
        <v>31</v>
      </c>
      <c r="C17" s="89">
        <v>269149</v>
      </c>
      <c r="D17" s="89">
        <v>293273</v>
      </c>
      <c r="E17" s="91">
        <v>1684</v>
      </c>
      <c r="F17" s="970">
        <v>1714.3</v>
      </c>
      <c r="G17" s="970">
        <v>1860</v>
      </c>
      <c r="H17" s="970">
        <v>1677.7</v>
      </c>
      <c r="I17" s="970">
        <v>1720.4</v>
      </c>
      <c r="J17" s="970">
        <v>1530.4</v>
      </c>
      <c r="K17" s="970">
        <v>1670.9</v>
      </c>
      <c r="L17" s="970">
        <v>1729.4</v>
      </c>
      <c r="M17" s="970">
        <v>1750.4</v>
      </c>
      <c r="N17" s="970">
        <v>1756.9</v>
      </c>
      <c r="O17" s="970">
        <v>1763.4</v>
      </c>
      <c r="P17" s="970">
        <v>1759.47</v>
      </c>
      <c r="Q17" s="970">
        <v>1761.4323791994834</v>
      </c>
      <c r="R17" s="970">
        <v>1750.45</v>
      </c>
      <c r="S17" s="970">
        <v>1758.941</v>
      </c>
      <c r="T17" s="970">
        <v>1754.7</v>
      </c>
      <c r="U17" s="970">
        <v>1756.819</v>
      </c>
      <c r="V17" s="593"/>
    </row>
    <row r="18" spans="1:22" ht="15.95" customHeight="1" x14ac:dyDescent="0.15">
      <c r="A18" s="80"/>
      <c r="B18" s="21" t="s">
        <v>32</v>
      </c>
      <c r="C18" s="89">
        <v>101588</v>
      </c>
      <c r="D18" s="89">
        <v>124095</v>
      </c>
      <c r="E18" s="91">
        <v>105.4</v>
      </c>
      <c r="F18" s="970">
        <v>105.8</v>
      </c>
      <c r="G18" s="970">
        <v>106.8</v>
      </c>
      <c r="H18" s="970">
        <v>109.7</v>
      </c>
      <c r="I18" s="970">
        <v>110.8</v>
      </c>
      <c r="J18" s="970">
        <v>120.1</v>
      </c>
      <c r="K18" s="970">
        <v>130.5</v>
      </c>
      <c r="L18" s="970">
        <v>135</v>
      </c>
      <c r="M18" s="970">
        <v>136.5</v>
      </c>
      <c r="N18" s="970">
        <v>139</v>
      </c>
      <c r="O18" s="970">
        <v>141.5</v>
      </c>
      <c r="P18" s="970">
        <v>138.26</v>
      </c>
      <c r="Q18" s="970">
        <v>139.89484891683898</v>
      </c>
      <c r="R18" s="970">
        <v>140.55799999999999</v>
      </c>
      <c r="S18" s="970">
        <v>139.084</v>
      </c>
      <c r="T18" s="970">
        <v>139.82</v>
      </c>
      <c r="U18" s="970">
        <v>139.453</v>
      </c>
      <c r="V18" s="593"/>
    </row>
    <row r="19" spans="1:22" ht="15.95" customHeight="1" x14ac:dyDescent="0.15">
      <c r="A19" s="80"/>
      <c r="B19" s="21" t="s">
        <v>33</v>
      </c>
      <c r="C19" s="89">
        <v>222660</v>
      </c>
      <c r="D19" s="89">
        <v>221770</v>
      </c>
      <c r="E19" s="91">
        <v>4850.1000000000004</v>
      </c>
      <c r="F19" s="970">
        <v>3311.1</v>
      </c>
      <c r="G19" s="970">
        <v>3600</v>
      </c>
      <c r="H19" s="970">
        <v>3198.5</v>
      </c>
      <c r="I19" s="970">
        <v>3510.8</v>
      </c>
      <c r="J19" s="970">
        <v>2939.4</v>
      </c>
      <c r="K19" s="970">
        <v>3450.3</v>
      </c>
      <c r="L19" s="970">
        <v>3588.3</v>
      </c>
      <c r="M19" s="970">
        <v>3650.4</v>
      </c>
      <c r="N19" s="970">
        <v>3563</v>
      </c>
      <c r="O19" s="970">
        <v>3554.4</v>
      </c>
      <c r="P19" s="970">
        <v>3570.42</v>
      </c>
      <c r="Q19" s="970">
        <v>3562.4228048760174</v>
      </c>
      <c r="R19" s="970">
        <v>2567.4549999999999</v>
      </c>
      <c r="S19" s="970">
        <v>2568.9430000000002</v>
      </c>
      <c r="T19" s="970">
        <v>2568.1999999999998</v>
      </c>
      <c r="U19" s="970">
        <v>2568.5709999999999</v>
      </c>
      <c r="V19" s="593"/>
    </row>
    <row r="20" spans="1:22" ht="15.95" customHeight="1" x14ac:dyDescent="0.15">
      <c r="A20" s="80"/>
      <c r="B20" s="21" t="s">
        <v>34</v>
      </c>
      <c r="C20" s="89">
        <v>190580</v>
      </c>
      <c r="D20" s="89">
        <v>192967</v>
      </c>
      <c r="E20" s="91">
        <v>416.7</v>
      </c>
      <c r="F20" s="970">
        <v>409.9</v>
      </c>
      <c r="G20" s="970">
        <v>422.5</v>
      </c>
      <c r="H20" s="970">
        <v>421.2</v>
      </c>
      <c r="I20" s="970">
        <v>401.2</v>
      </c>
      <c r="J20" s="970">
        <v>390.2</v>
      </c>
      <c r="K20" s="970">
        <v>392.1</v>
      </c>
      <c r="L20" s="970">
        <v>405.8</v>
      </c>
      <c r="M20" s="970">
        <v>355.3</v>
      </c>
      <c r="N20" s="970">
        <v>384.4</v>
      </c>
      <c r="O20" s="970">
        <v>392.9</v>
      </c>
      <c r="P20" s="970">
        <v>385.19</v>
      </c>
      <c r="Q20" s="970">
        <v>389.03308315432128</v>
      </c>
      <c r="R20" s="970">
        <v>387.42500000000001</v>
      </c>
      <c r="S20" s="970">
        <v>388.64699999999999</v>
      </c>
      <c r="T20" s="970">
        <v>388.04</v>
      </c>
      <c r="U20" s="970">
        <v>388.34199999999998</v>
      </c>
      <c r="V20" s="593"/>
    </row>
    <row r="21" spans="1:22" ht="15.95" customHeight="1" x14ac:dyDescent="0.15">
      <c r="A21" s="80"/>
      <c r="B21" s="21" t="s">
        <v>35</v>
      </c>
      <c r="C21" s="89">
        <v>268845</v>
      </c>
      <c r="D21" s="89">
        <v>263905</v>
      </c>
      <c r="E21" s="91">
        <v>31940.400000000001</v>
      </c>
      <c r="F21" s="970">
        <v>33050.300000000003</v>
      </c>
      <c r="G21" s="970">
        <v>32220.400000000001</v>
      </c>
      <c r="H21" s="970">
        <v>27076.7</v>
      </c>
      <c r="I21" s="970">
        <v>23026.5</v>
      </c>
      <c r="J21" s="970">
        <v>20835.8</v>
      </c>
      <c r="K21" s="970">
        <v>19743.400000000001</v>
      </c>
      <c r="L21" s="970">
        <v>19475.900000000001</v>
      </c>
      <c r="M21" s="970">
        <v>18079.400000000001</v>
      </c>
      <c r="N21" s="970">
        <v>18854.599999999999</v>
      </c>
      <c r="O21" s="970">
        <v>19046.599999999999</v>
      </c>
      <c r="P21" s="970">
        <v>19470.309000000001</v>
      </c>
      <c r="Q21" s="970">
        <v>17146.598000000002</v>
      </c>
      <c r="R21" s="970">
        <v>18305.432000000001</v>
      </c>
      <c r="S21" s="970">
        <v>19026.567999999999</v>
      </c>
      <c r="T21" s="970">
        <v>18320</v>
      </c>
      <c r="U21" s="970">
        <v>16948.124</v>
      </c>
      <c r="V21" s="593"/>
    </row>
    <row r="22" spans="1:22" ht="15.95" customHeight="1" x14ac:dyDescent="0.15">
      <c r="A22" s="80"/>
      <c r="B22" s="21" t="s">
        <v>36</v>
      </c>
      <c r="C22" s="89">
        <v>31022</v>
      </c>
      <c r="D22" s="89">
        <v>30221</v>
      </c>
      <c r="E22" s="91">
        <v>103.1</v>
      </c>
      <c r="F22" s="970">
        <v>110.2</v>
      </c>
      <c r="G22" s="970">
        <v>120.3</v>
      </c>
      <c r="H22" s="970">
        <v>112.6</v>
      </c>
      <c r="I22" s="970">
        <v>105.9</v>
      </c>
      <c r="J22" s="970">
        <v>104.2</v>
      </c>
      <c r="K22" s="970">
        <v>110.5</v>
      </c>
      <c r="L22" s="970">
        <v>34.4</v>
      </c>
      <c r="M22" s="970">
        <v>50.1</v>
      </c>
      <c r="N22" s="970">
        <v>55</v>
      </c>
      <c r="O22" s="970">
        <v>60.3</v>
      </c>
      <c r="P22" s="970">
        <v>59.765000000000001</v>
      </c>
      <c r="Q22" s="970">
        <v>60.03384961813795</v>
      </c>
      <c r="R22" s="970">
        <v>59.84</v>
      </c>
      <c r="S22" s="970">
        <v>60.646999999999998</v>
      </c>
      <c r="T22" s="970">
        <v>60.24</v>
      </c>
      <c r="U22" s="970">
        <v>60.445999999999998</v>
      </c>
      <c r="V22" s="593"/>
    </row>
    <row r="23" spans="1:22" ht="15.95" customHeight="1" x14ac:dyDescent="0.15">
      <c r="A23" s="80"/>
      <c r="B23" s="21" t="s">
        <v>37</v>
      </c>
      <c r="C23" s="89">
        <v>29706</v>
      </c>
      <c r="D23" s="89">
        <v>29250</v>
      </c>
      <c r="E23" s="91">
        <v>607</v>
      </c>
      <c r="F23" s="970">
        <v>665.7</v>
      </c>
      <c r="G23" s="970">
        <v>690</v>
      </c>
      <c r="H23" s="970">
        <v>730</v>
      </c>
      <c r="I23" s="970">
        <v>822</v>
      </c>
      <c r="J23" s="970">
        <v>905</v>
      </c>
      <c r="K23" s="970">
        <v>851</v>
      </c>
      <c r="L23" s="970">
        <v>883.5</v>
      </c>
      <c r="M23" s="970">
        <v>1118</v>
      </c>
      <c r="N23" s="970">
        <v>1150.8</v>
      </c>
      <c r="O23" s="970">
        <v>1184.5999999999999</v>
      </c>
      <c r="P23" s="970">
        <v>1185.4449999999999</v>
      </c>
      <c r="Q23" s="970">
        <v>1185.0379566686506</v>
      </c>
      <c r="R23" s="970">
        <v>1184.8979999999999</v>
      </c>
      <c r="S23" s="970">
        <v>1190.6780000000001</v>
      </c>
      <c r="T23" s="970">
        <v>1187.79</v>
      </c>
      <c r="U23" s="970">
        <v>1189.2329999999999</v>
      </c>
      <c r="V23" s="593"/>
    </row>
    <row r="24" spans="1:22" ht="15.95" customHeight="1" x14ac:dyDescent="0.15">
      <c r="A24" s="80"/>
      <c r="B24" s="21" t="s">
        <v>38</v>
      </c>
      <c r="C24" s="89">
        <v>445510</v>
      </c>
      <c r="D24" s="89">
        <v>402448</v>
      </c>
      <c r="E24" s="91">
        <v>596.1</v>
      </c>
      <c r="F24" s="970">
        <v>553.4</v>
      </c>
      <c r="G24" s="970">
        <v>650.20000000000005</v>
      </c>
      <c r="H24" s="970">
        <v>509.1</v>
      </c>
      <c r="I24" s="970">
        <v>610.1</v>
      </c>
      <c r="J24" s="970">
        <v>720.1</v>
      </c>
      <c r="K24" s="970">
        <v>750.5</v>
      </c>
      <c r="L24" s="970">
        <v>820.4</v>
      </c>
      <c r="M24" s="970">
        <v>850.1</v>
      </c>
      <c r="N24" s="970">
        <v>847</v>
      </c>
      <c r="O24" s="970">
        <v>843.9</v>
      </c>
      <c r="P24" s="970">
        <v>485.12</v>
      </c>
      <c r="Q24" s="970">
        <v>664.51068873439908</v>
      </c>
      <c r="R24" s="970">
        <v>570.44100000000003</v>
      </c>
      <c r="S24" s="970">
        <v>580.69100000000003</v>
      </c>
      <c r="T24" s="970">
        <v>575.57000000000005</v>
      </c>
      <c r="U24" s="970">
        <v>578.12900000000002</v>
      </c>
      <c r="V24" s="593"/>
    </row>
    <row r="25" spans="1:22" ht="15.95" customHeight="1" x14ac:dyDescent="0.15">
      <c r="A25" s="80"/>
      <c r="B25" s="21" t="s">
        <v>39</v>
      </c>
      <c r="C25" s="89">
        <v>323150</v>
      </c>
      <c r="D25" s="89">
        <v>324950</v>
      </c>
      <c r="E25" s="91">
        <v>578.1</v>
      </c>
      <c r="F25" s="970">
        <v>580.6</v>
      </c>
      <c r="G25" s="970">
        <v>599.29999999999995</v>
      </c>
      <c r="H25" s="970">
        <v>559.6</v>
      </c>
      <c r="I25" s="970">
        <v>531.4</v>
      </c>
      <c r="J25" s="970">
        <v>546.5</v>
      </c>
      <c r="K25" s="970">
        <v>302.7</v>
      </c>
      <c r="L25" s="970">
        <v>311.8</v>
      </c>
      <c r="M25" s="970">
        <v>319.8</v>
      </c>
      <c r="N25" s="970">
        <v>311.39999999999998</v>
      </c>
      <c r="O25" s="970">
        <v>307.60000000000002</v>
      </c>
      <c r="P25" s="970">
        <v>311.85000000000002</v>
      </c>
      <c r="Q25" s="970">
        <v>309.73932239590681</v>
      </c>
      <c r="R25" s="970">
        <v>305.02</v>
      </c>
      <c r="S25" s="970">
        <v>307.09899999999999</v>
      </c>
      <c r="T25" s="970">
        <v>306.06</v>
      </c>
      <c r="U25" s="970">
        <v>306.58</v>
      </c>
      <c r="V25" s="593"/>
    </row>
    <row r="26" spans="1:22" ht="15.95" customHeight="1" x14ac:dyDescent="0.15">
      <c r="A26" s="80"/>
      <c r="B26" s="21" t="s">
        <v>42</v>
      </c>
      <c r="C26" s="89">
        <v>511848</v>
      </c>
      <c r="D26" s="89">
        <v>513739</v>
      </c>
      <c r="E26" s="91">
        <v>900</v>
      </c>
      <c r="F26" s="970">
        <v>1200</v>
      </c>
      <c r="G26" s="970">
        <v>1620</v>
      </c>
      <c r="H26" s="970">
        <v>1241.5</v>
      </c>
      <c r="I26" s="970">
        <v>933</v>
      </c>
      <c r="J26" s="970">
        <v>910.3</v>
      </c>
      <c r="K26" s="970">
        <v>950.5</v>
      </c>
      <c r="L26" s="970">
        <v>1120.5</v>
      </c>
      <c r="M26" s="970">
        <v>1240.7</v>
      </c>
      <c r="N26" s="970">
        <v>1203.9000000000001</v>
      </c>
      <c r="O26" s="970">
        <v>1192.2</v>
      </c>
      <c r="P26" s="970">
        <v>1210.308</v>
      </c>
      <c r="Q26" s="970">
        <v>1201.2785652255218</v>
      </c>
      <c r="R26" s="970">
        <v>1205.779</v>
      </c>
      <c r="S26" s="970">
        <v>1202.6949999999999</v>
      </c>
      <c r="T26" s="970">
        <v>1204.24</v>
      </c>
      <c r="U26" s="970">
        <v>1203.4659999999999</v>
      </c>
      <c r="V26" s="593"/>
    </row>
    <row r="27" spans="1:22" ht="15.95" customHeight="1" x14ac:dyDescent="0.15">
      <c r="A27" s="80"/>
      <c r="B27" s="21" t="s">
        <v>43</v>
      </c>
      <c r="C27" s="89">
        <v>608200</v>
      </c>
      <c r="D27" s="89">
        <v>617340</v>
      </c>
      <c r="E27" s="91">
        <v>1809.9</v>
      </c>
      <c r="F27" s="970">
        <v>1897.2</v>
      </c>
      <c r="G27" s="970">
        <v>1889.1</v>
      </c>
      <c r="H27" s="970">
        <v>1926.1</v>
      </c>
      <c r="I27" s="970">
        <v>1941.2</v>
      </c>
      <c r="J27" s="970">
        <v>1949</v>
      </c>
      <c r="K27" s="970">
        <v>2010.5</v>
      </c>
      <c r="L27" s="970">
        <v>1856.3</v>
      </c>
      <c r="M27" s="970">
        <v>1856.3</v>
      </c>
      <c r="N27" s="970">
        <v>1726.6</v>
      </c>
      <c r="O27" s="970">
        <v>1727.2</v>
      </c>
      <c r="P27" s="970">
        <v>1687.22</v>
      </c>
      <c r="Q27" s="970">
        <v>1698.7650000000001</v>
      </c>
      <c r="R27" s="970">
        <v>1699.105</v>
      </c>
      <c r="S27" s="970">
        <v>1597.4749999999999</v>
      </c>
      <c r="T27" s="970">
        <v>1584.99</v>
      </c>
      <c r="U27" s="970">
        <v>1556.94</v>
      </c>
      <c r="V27" s="593"/>
    </row>
    <row r="28" spans="1:22" ht="15.95" customHeight="1" x14ac:dyDescent="0.15">
      <c r="A28" s="80"/>
      <c r="B28" s="79" t="s">
        <v>44</v>
      </c>
      <c r="C28" s="89">
        <v>128598</v>
      </c>
      <c r="D28" s="89">
        <v>135292</v>
      </c>
      <c r="E28" s="91">
        <v>2599.1999999999998</v>
      </c>
      <c r="F28" s="970">
        <v>2832</v>
      </c>
      <c r="G28" s="970">
        <v>3250</v>
      </c>
      <c r="H28" s="970">
        <v>3283.9</v>
      </c>
      <c r="I28" s="970">
        <v>4114.3999999999996</v>
      </c>
      <c r="J28" s="970">
        <v>3905.1</v>
      </c>
      <c r="K28" s="970">
        <v>4025.1</v>
      </c>
      <c r="L28" s="970">
        <v>4186.1000000000004</v>
      </c>
      <c r="M28" s="970">
        <v>4250.3</v>
      </c>
      <c r="N28" s="970">
        <v>4366</v>
      </c>
      <c r="O28" s="970">
        <v>4484.8999999999996</v>
      </c>
      <c r="P28" s="970">
        <v>4589.0439999999999</v>
      </c>
      <c r="Q28" s="970">
        <v>4536.9660076089558</v>
      </c>
      <c r="R28" s="970">
        <v>4565.2129999999997</v>
      </c>
      <c r="S28" s="970">
        <v>4751.6319999999996</v>
      </c>
      <c r="T28" s="970">
        <v>4758.42</v>
      </c>
      <c r="U28" s="970">
        <v>4755.0280000000002</v>
      </c>
      <c r="V28" s="593"/>
    </row>
    <row r="29" spans="1:22" ht="15.95" customHeight="1" x14ac:dyDescent="0.15">
      <c r="A29" s="80"/>
      <c r="B29" s="21" t="s">
        <v>45</v>
      </c>
      <c r="C29" s="89">
        <v>31586</v>
      </c>
      <c r="D29" s="89">
        <v>31586</v>
      </c>
      <c r="E29" s="91">
        <v>1021.9</v>
      </c>
      <c r="F29" s="970">
        <v>2050.9</v>
      </c>
      <c r="G29" s="970">
        <v>2101.4</v>
      </c>
      <c r="H29" s="970">
        <v>3002.1</v>
      </c>
      <c r="I29" s="970">
        <v>3750</v>
      </c>
      <c r="J29" s="970">
        <v>3978.1</v>
      </c>
      <c r="K29" s="970">
        <v>3196.7</v>
      </c>
      <c r="L29" s="970">
        <v>3750</v>
      </c>
      <c r="M29" s="970">
        <v>3820</v>
      </c>
      <c r="N29" s="970">
        <v>3985.9</v>
      </c>
      <c r="O29" s="970">
        <v>4159</v>
      </c>
      <c r="P29" s="970">
        <v>4208.0739999999996</v>
      </c>
      <c r="Q29" s="970">
        <v>4183.5262452915031</v>
      </c>
      <c r="R29" s="970">
        <v>4190.2539999999999</v>
      </c>
      <c r="S29" s="970">
        <v>4190.2539999999999</v>
      </c>
      <c r="T29" s="970">
        <v>4190.25</v>
      </c>
      <c r="U29" s="970">
        <v>4190.2539999999999</v>
      </c>
      <c r="V29" s="593"/>
    </row>
    <row r="30" spans="1:22" ht="15.95" customHeight="1" x14ac:dyDescent="0.15">
      <c r="A30" s="80"/>
      <c r="B30" s="21" t="s">
        <v>46</v>
      </c>
      <c r="C30" s="89">
        <v>44500</v>
      </c>
      <c r="D30" s="89">
        <v>41400</v>
      </c>
      <c r="E30" s="91">
        <v>3412.3</v>
      </c>
      <c r="F30" s="970">
        <v>6312.2</v>
      </c>
      <c r="G30" s="970">
        <v>6500.6</v>
      </c>
      <c r="H30" s="970">
        <v>6396.5</v>
      </c>
      <c r="I30" s="970">
        <v>5940.2</v>
      </c>
      <c r="J30" s="970">
        <v>5568.3</v>
      </c>
      <c r="K30" s="970">
        <v>5846.1</v>
      </c>
      <c r="L30" s="970">
        <v>5254.6</v>
      </c>
      <c r="M30" s="970">
        <v>5833.5</v>
      </c>
      <c r="N30" s="970">
        <v>5944.7</v>
      </c>
      <c r="O30" s="970">
        <v>6058</v>
      </c>
      <c r="P30" s="970">
        <v>6147.06</v>
      </c>
      <c r="Q30" s="970">
        <v>6002.5494294133805</v>
      </c>
      <c r="R30" s="970">
        <v>6024.5870000000004</v>
      </c>
      <c r="S30" s="970">
        <v>6213.5680000000002</v>
      </c>
      <c r="T30" s="970">
        <v>6119.08</v>
      </c>
      <c r="U30" s="970">
        <v>6165.9229999999998</v>
      </c>
      <c r="V30" s="593"/>
    </row>
    <row r="31" spans="1:22" ht="15.95" customHeight="1" x14ac:dyDescent="0.15">
      <c r="A31" s="80"/>
      <c r="B31" s="21" t="s">
        <v>47</v>
      </c>
      <c r="C31" s="89">
        <v>44200</v>
      </c>
      <c r="D31" s="89">
        <v>45228</v>
      </c>
      <c r="E31" s="91">
        <v>304.39999999999998</v>
      </c>
      <c r="F31" s="970">
        <v>307.39999999999998</v>
      </c>
      <c r="G31" s="970">
        <v>316.89999999999998</v>
      </c>
      <c r="H31" s="970">
        <v>300.10000000000002</v>
      </c>
      <c r="I31" s="970">
        <v>438.5</v>
      </c>
      <c r="J31" s="970">
        <v>391</v>
      </c>
      <c r="K31" s="970">
        <v>454.1</v>
      </c>
      <c r="L31" s="970">
        <v>453</v>
      </c>
      <c r="M31" s="970">
        <v>490.9</v>
      </c>
      <c r="N31" s="970">
        <v>486</v>
      </c>
      <c r="O31" s="970">
        <v>486</v>
      </c>
      <c r="P31" s="970">
        <v>487.12</v>
      </c>
      <c r="Q31" s="970">
        <v>486.54815865299315</v>
      </c>
      <c r="R31" s="970">
        <v>485.4511</v>
      </c>
      <c r="S31" s="970">
        <v>489.69400000000002</v>
      </c>
      <c r="T31" s="970">
        <v>487.57</v>
      </c>
      <c r="U31" s="970">
        <v>488.63400000000001</v>
      </c>
      <c r="V31" s="593"/>
    </row>
    <row r="32" spans="1:22" ht="2.1" customHeight="1" thickBot="1" x14ac:dyDescent="0.2">
      <c r="A32" s="8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547"/>
      <c r="Q32" s="547"/>
      <c r="R32" s="547"/>
      <c r="S32" s="547"/>
      <c r="T32" s="547">
        <v>0</v>
      </c>
      <c r="U32" s="547">
        <v>0</v>
      </c>
      <c r="V32" s="593"/>
    </row>
    <row r="33" spans="1:21" ht="9" customHeight="1" x14ac:dyDescent="0.15">
      <c r="A33" s="468" t="s">
        <v>350</v>
      </c>
      <c r="B33" s="470"/>
      <c r="C33" s="488"/>
      <c r="D33" s="488"/>
      <c r="E33" s="488"/>
      <c r="F33" s="488"/>
      <c r="G33" s="488"/>
      <c r="H33" s="488"/>
      <c r="I33" s="204"/>
      <c r="J33" s="204"/>
      <c r="K33" s="204"/>
      <c r="L33" s="35"/>
      <c r="M33" s="35"/>
      <c r="N33" s="35"/>
      <c r="O33" s="35"/>
      <c r="P33" s="35"/>
      <c r="Q33" s="35"/>
      <c r="R33" s="413"/>
      <c r="S33" s="413"/>
      <c r="T33" s="413"/>
      <c r="U33" s="413"/>
    </row>
    <row r="34" spans="1:21" ht="9" customHeight="1" x14ac:dyDescent="0.15">
      <c r="A34" s="468" t="s">
        <v>321</v>
      </c>
      <c r="B34" s="470"/>
      <c r="C34" s="488"/>
      <c r="D34" s="488"/>
      <c r="E34" s="488"/>
      <c r="F34" s="488"/>
      <c r="G34" s="488"/>
      <c r="H34" s="489"/>
      <c r="I34" s="211"/>
      <c r="J34" s="211"/>
      <c r="K34" s="211"/>
      <c r="L34" s="81"/>
      <c r="M34" s="81"/>
      <c r="N34" s="81"/>
      <c r="O34" s="81"/>
      <c r="P34" s="81"/>
      <c r="Q34" s="81"/>
      <c r="R34" s="413"/>
      <c r="S34" s="413"/>
      <c r="T34" s="413"/>
      <c r="U34" s="413"/>
    </row>
    <row r="35" spans="1:21" ht="9" customHeight="1" x14ac:dyDescent="0.15">
      <c r="A35" s="470" t="s">
        <v>320</v>
      </c>
      <c r="B35" s="475"/>
      <c r="C35" s="488"/>
      <c r="D35" s="488"/>
      <c r="E35" s="488"/>
      <c r="F35" s="488"/>
      <c r="G35" s="488"/>
      <c r="H35" s="489"/>
      <c r="I35" s="211"/>
      <c r="J35" s="211"/>
      <c r="K35" s="211"/>
      <c r="L35" s="81"/>
      <c r="M35" s="81"/>
      <c r="N35" s="81"/>
      <c r="O35" s="81"/>
      <c r="P35" s="81"/>
      <c r="Q35" s="81"/>
      <c r="R35" s="413"/>
      <c r="S35" s="413"/>
      <c r="T35" s="413"/>
      <c r="U35" s="413"/>
    </row>
    <row r="36" spans="1:21" ht="13.35" customHeight="1" x14ac:dyDescent="0.15">
      <c r="U36" s="41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 P6:S6" numberStoredAsText="1"/>
    <ignoredError sqref="T6:U6" numberStoredAsText="1" formulaRange="1"/>
    <ignoredError sqref="T7:U7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Hoja130">
    <tabColor theme="9" tint="0.59999389629810485"/>
  </sheetPr>
  <dimension ref="A2:Z35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0.75" style="79" customWidth="1"/>
    <col min="2" max="2" width="10.375" style="79" customWidth="1"/>
    <col min="3" max="5" width="8" style="79" hidden="1" customWidth="1"/>
    <col min="6" max="21" width="8" style="79" customWidth="1"/>
    <col min="22" max="22" width="7" style="79"/>
    <col min="23" max="23" width="9.75" style="79" customWidth="1"/>
    <col min="24" max="16384" width="7" style="79"/>
  </cols>
  <sheetData>
    <row r="2" spans="1:26" ht="15" customHeight="1" x14ac:dyDescent="0.25">
      <c r="A2" s="216" t="s">
        <v>538</v>
      </c>
      <c r="B2" s="217"/>
      <c r="C2" s="217"/>
      <c r="D2" s="217"/>
      <c r="E2" s="217"/>
      <c r="F2" s="217"/>
    </row>
    <row r="3" spans="1:26" ht="13.35" customHeight="1" x14ac:dyDescent="0.15">
      <c r="A3" s="411" t="s">
        <v>298</v>
      </c>
      <c r="B3" s="217"/>
      <c r="C3" s="217"/>
      <c r="D3" s="217"/>
      <c r="E3" s="217"/>
      <c r="F3" s="217"/>
    </row>
    <row r="4" spans="1:26" ht="6" customHeight="1" thickBo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spans="1:26" ht="18" customHeight="1" x14ac:dyDescent="0.15">
      <c r="A5" s="1029" t="s">
        <v>16</v>
      </c>
      <c r="B5" s="1029"/>
      <c r="C5" s="758">
        <v>2005</v>
      </c>
      <c r="D5" s="758">
        <v>2006</v>
      </c>
      <c r="E5" s="758">
        <v>2007</v>
      </c>
      <c r="F5" s="758">
        <v>2008</v>
      </c>
      <c r="G5" s="758">
        <v>2009</v>
      </c>
      <c r="H5" s="758">
        <v>2010</v>
      </c>
      <c r="I5" s="758">
        <v>2011</v>
      </c>
      <c r="J5" s="758">
        <v>2012</v>
      </c>
      <c r="K5" s="758">
        <v>2013</v>
      </c>
      <c r="L5" s="758">
        <v>2014</v>
      </c>
      <c r="M5" s="758">
        <v>2015</v>
      </c>
      <c r="N5" s="758">
        <v>2016</v>
      </c>
      <c r="O5" s="758">
        <v>2017</v>
      </c>
      <c r="P5" s="758" t="s">
        <v>188</v>
      </c>
      <c r="Q5" s="758" t="s">
        <v>313</v>
      </c>
      <c r="R5" s="758">
        <v>2020</v>
      </c>
      <c r="S5" s="758">
        <v>2021</v>
      </c>
      <c r="T5" s="758" t="s">
        <v>406</v>
      </c>
      <c r="U5" s="758" t="s">
        <v>424</v>
      </c>
    </row>
    <row r="6" spans="1:26" ht="18" customHeight="1" x14ac:dyDescent="0.15">
      <c r="A6" s="1069" t="s">
        <v>93</v>
      </c>
      <c r="B6" s="1069"/>
      <c r="C6" s="745">
        <f>(C8+C9+C10+C11+C12+C13+C14+C15+C16+C17+C18+C19+C20+C21+C22+C23+C24+C25+C26+C27+C28+C29+C30+C31)</f>
        <v>1074578</v>
      </c>
      <c r="D6" s="745">
        <f>(D8+D9+D10+D11+D12+D13+D14+D15+D16+D17+D18+D19+D20+D21+D22+D23+D24+D25+D26+D27+D28+D29+D30+D31)</f>
        <v>1127320</v>
      </c>
      <c r="E6" s="746">
        <v>394749.6</v>
      </c>
      <c r="F6" s="976">
        <v>435909.3</v>
      </c>
      <c r="G6" s="976">
        <v>476340.3</v>
      </c>
      <c r="H6" s="976">
        <v>504986.8</v>
      </c>
      <c r="I6" s="976">
        <v>535421.1</v>
      </c>
      <c r="J6" s="976">
        <v>575566.4</v>
      </c>
      <c r="K6" s="976">
        <v>594004.19999999995</v>
      </c>
      <c r="L6" s="976">
        <v>621140.1</v>
      </c>
      <c r="M6" s="976">
        <v>645016.19999999995</v>
      </c>
      <c r="N6" s="976">
        <v>690892.3</v>
      </c>
      <c r="O6" s="976">
        <v>707599.5</v>
      </c>
      <c r="P6" s="976">
        <v>755841.1</v>
      </c>
      <c r="Q6" s="976">
        <f>SUM(Q8:Q31)</f>
        <v>786256.91599999997</v>
      </c>
      <c r="R6" s="976">
        <f>SUM(R8:R31)</f>
        <v>753602.33800000011</v>
      </c>
      <c r="S6" s="976">
        <f>SUM(S8:S31)</f>
        <v>776250.19400000037</v>
      </c>
      <c r="T6" s="976">
        <f>SUM(T8:T31)</f>
        <v>803595.89899999974</v>
      </c>
      <c r="U6" s="976">
        <f>SUM(U8:U31)</f>
        <v>789754.21640365501</v>
      </c>
    </row>
    <row r="7" spans="1:26" ht="4.3499999999999996" customHeight="1" x14ac:dyDescent="0.15">
      <c r="A7" s="80"/>
      <c r="B7" s="81"/>
      <c r="C7" s="88"/>
      <c r="D7" s="88"/>
      <c r="E7" s="88"/>
      <c r="F7" s="969"/>
      <c r="G7" s="969"/>
      <c r="H7" s="969"/>
      <c r="I7" s="969"/>
      <c r="J7" s="969"/>
      <c r="K7" s="969"/>
      <c r="L7" s="969"/>
      <c r="M7" s="969"/>
      <c r="N7" s="969"/>
      <c r="O7" s="969"/>
      <c r="P7" s="969"/>
      <c r="Q7" s="969"/>
      <c r="R7" s="969"/>
      <c r="S7" s="969"/>
      <c r="T7" s="969"/>
      <c r="U7" s="969"/>
    </row>
    <row r="8" spans="1:26" ht="15.95" customHeight="1" x14ac:dyDescent="0.15">
      <c r="A8" s="80"/>
      <c r="B8" s="21" t="s">
        <v>19</v>
      </c>
      <c r="C8" s="89">
        <v>2573</v>
      </c>
      <c r="D8" s="89">
        <v>2418</v>
      </c>
      <c r="E8" s="91">
        <v>53.9</v>
      </c>
      <c r="F8" s="970">
        <v>59.4</v>
      </c>
      <c r="G8" s="970">
        <v>60.1</v>
      </c>
      <c r="H8" s="970">
        <v>71.400000000000006</v>
      </c>
      <c r="I8" s="970">
        <v>72.900000000000006</v>
      </c>
      <c r="J8" s="970">
        <v>103.9</v>
      </c>
      <c r="K8" s="970">
        <v>76.8</v>
      </c>
      <c r="L8" s="970">
        <v>66</v>
      </c>
      <c r="M8" s="970">
        <v>163.30000000000001</v>
      </c>
      <c r="N8" s="970">
        <v>142.1</v>
      </c>
      <c r="O8" s="970">
        <v>71.900000000000006</v>
      </c>
      <c r="P8" s="970">
        <v>132.6</v>
      </c>
      <c r="Q8" s="970">
        <v>132.083</v>
      </c>
      <c r="R8" s="970">
        <v>100.949</v>
      </c>
      <c r="S8" s="970">
        <v>97.537000000000006</v>
      </c>
      <c r="T8" s="970">
        <v>94.257999999999996</v>
      </c>
      <c r="U8" s="970">
        <v>91.418996078107824</v>
      </c>
      <c r="W8" s="593"/>
      <c r="X8" s="593"/>
      <c r="Y8" s="593"/>
      <c r="Z8" s="593"/>
    </row>
    <row r="9" spans="1:26" ht="15.95" customHeight="1" x14ac:dyDescent="0.15">
      <c r="A9" s="80"/>
      <c r="B9" s="21" t="s">
        <v>20</v>
      </c>
      <c r="C9" s="89">
        <v>67649</v>
      </c>
      <c r="D9" s="89">
        <v>70283</v>
      </c>
      <c r="E9" s="91">
        <v>5694.5</v>
      </c>
      <c r="F9" s="970">
        <v>5992.6</v>
      </c>
      <c r="G9" s="970">
        <v>6495.2</v>
      </c>
      <c r="H9" s="970">
        <v>7126.9</v>
      </c>
      <c r="I9" s="970">
        <v>8433.4</v>
      </c>
      <c r="J9" s="970">
        <v>10569.4</v>
      </c>
      <c r="K9" s="970">
        <v>12323.2</v>
      </c>
      <c r="L9" s="970">
        <v>11227.3</v>
      </c>
      <c r="M9" s="970">
        <v>13713.3</v>
      </c>
      <c r="N9" s="970">
        <v>14070.9</v>
      </c>
      <c r="O9" s="970">
        <v>13281.8</v>
      </c>
      <c r="P9" s="970">
        <v>14746</v>
      </c>
      <c r="Q9" s="970">
        <v>14783.876</v>
      </c>
      <c r="R9" s="970">
        <v>14541.834999999999</v>
      </c>
      <c r="S9" s="970">
        <v>14581.621999999999</v>
      </c>
      <c r="T9" s="970">
        <v>14666.978999999999</v>
      </c>
      <c r="U9" s="970">
        <v>13887.144528645898</v>
      </c>
      <c r="W9" s="593"/>
      <c r="X9" s="593"/>
      <c r="Y9" s="593"/>
      <c r="Z9" s="593"/>
    </row>
    <row r="10" spans="1:26" ht="15.95" customHeight="1" x14ac:dyDescent="0.15">
      <c r="A10" s="80"/>
      <c r="B10" s="21" t="s">
        <v>21</v>
      </c>
      <c r="C10" s="89">
        <v>22582</v>
      </c>
      <c r="D10" s="89">
        <v>22280</v>
      </c>
      <c r="E10" s="91">
        <v>1394.2</v>
      </c>
      <c r="F10" s="970">
        <v>1540.2</v>
      </c>
      <c r="G10" s="970">
        <v>2237</v>
      </c>
      <c r="H10" s="970">
        <v>2265.5</v>
      </c>
      <c r="I10" s="970">
        <v>3242.1</v>
      </c>
      <c r="J10" s="970">
        <v>2619.4</v>
      </c>
      <c r="K10" s="970">
        <v>6292.4</v>
      </c>
      <c r="L10" s="970">
        <v>8131.7</v>
      </c>
      <c r="M10" s="970">
        <v>8612.7000000000007</v>
      </c>
      <c r="N10" s="970">
        <v>8462.4</v>
      </c>
      <c r="O10" s="970">
        <v>10413.799999999999</v>
      </c>
      <c r="P10" s="970">
        <v>11540</v>
      </c>
      <c r="Q10" s="970">
        <v>12079.397999999999</v>
      </c>
      <c r="R10" s="970">
        <v>11620.617</v>
      </c>
      <c r="S10" s="970">
        <v>11658.328</v>
      </c>
      <c r="T10" s="970">
        <v>12038.95</v>
      </c>
      <c r="U10" s="970">
        <v>11401.955784329852</v>
      </c>
      <c r="W10" s="593"/>
      <c r="X10" s="593"/>
      <c r="Y10" s="593"/>
      <c r="Z10" s="593"/>
    </row>
    <row r="11" spans="1:26" ht="15.95" customHeight="1" x14ac:dyDescent="0.15">
      <c r="A11" s="80"/>
      <c r="B11" s="21" t="s">
        <v>22</v>
      </c>
      <c r="C11" s="89">
        <v>38590</v>
      </c>
      <c r="D11" s="89">
        <v>39984</v>
      </c>
      <c r="E11" s="91">
        <v>75265.7</v>
      </c>
      <c r="F11" s="970">
        <v>79000.800000000003</v>
      </c>
      <c r="G11" s="970">
        <v>89147</v>
      </c>
      <c r="H11" s="970">
        <v>98500.6</v>
      </c>
      <c r="I11" s="970">
        <v>104714.1</v>
      </c>
      <c r="J11" s="970">
        <v>111207.9</v>
      </c>
      <c r="K11" s="970">
        <v>116405.1</v>
      </c>
      <c r="L11" s="970">
        <v>116738.4</v>
      </c>
      <c r="M11" s="970">
        <v>124122.3</v>
      </c>
      <c r="N11" s="970">
        <v>126816.1</v>
      </c>
      <c r="O11" s="970">
        <v>123377.9</v>
      </c>
      <c r="P11" s="970">
        <v>134659.5</v>
      </c>
      <c r="Q11" s="970">
        <v>140698.99799999999</v>
      </c>
      <c r="R11" s="970">
        <v>137305.16200000001</v>
      </c>
      <c r="S11" s="970">
        <v>137652.736</v>
      </c>
      <c r="T11" s="970">
        <v>143372.46</v>
      </c>
      <c r="U11" s="970">
        <v>137725.80666113016</v>
      </c>
      <c r="W11" s="593"/>
      <c r="X11" s="593"/>
      <c r="Y11" s="593"/>
      <c r="Z11" s="593"/>
    </row>
    <row r="12" spans="1:26" ht="15.95" customHeight="1" x14ac:dyDescent="0.15">
      <c r="A12" s="80"/>
      <c r="B12" s="21" t="s">
        <v>23</v>
      </c>
      <c r="C12" s="89">
        <v>137225</v>
      </c>
      <c r="D12" s="89">
        <v>159044</v>
      </c>
      <c r="E12" s="91">
        <v>1264.3</v>
      </c>
      <c r="F12" s="970">
        <v>1268</v>
      </c>
      <c r="G12" s="970">
        <v>1275.9000000000001</v>
      </c>
      <c r="H12" s="970">
        <v>1415.4</v>
      </c>
      <c r="I12" s="970">
        <v>1444.5</v>
      </c>
      <c r="J12" s="970">
        <v>1643.7</v>
      </c>
      <c r="K12" s="970">
        <v>1407</v>
      </c>
      <c r="L12" s="970">
        <v>1356.2</v>
      </c>
      <c r="M12" s="970">
        <v>1811.9</v>
      </c>
      <c r="N12" s="970">
        <v>1859</v>
      </c>
      <c r="O12" s="970">
        <v>1834</v>
      </c>
      <c r="P12" s="970">
        <v>1773.9</v>
      </c>
      <c r="Q12" s="970">
        <v>1768.8119999999999</v>
      </c>
      <c r="R12" s="970">
        <v>1742.874</v>
      </c>
      <c r="S12" s="970">
        <v>1734.0050000000001</v>
      </c>
      <c r="T12" s="970">
        <v>1684.1210000000001</v>
      </c>
      <c r="U12" s="970">
        <v>1594.4381007579518</v>
      </c>
      <c r="W12" s="593"/>
      <c r="X12" s="593"/>
      <c r="Y12" s="593"/>
      <c r="Z12" s="593"/>
    </row>
    <row r="13" spans="1:26" ht="15.95" customHeight="1" x14ac:dyDescent="0.15">
      <c r="A13" s="80"/>
      <c r="B13" s="21" t="s">
        <v>27</v>
      </c>
      <c r="C13" s="89">
        <v>38436</v>
      </c>
      <c r="D13" s="89">
        <v>41714</v>
      </c>
      <c r="E13" s="91">
        <v>269.89999999999998</v>
      </c>
      <c r="F13" s="970">
        <v>310.8</v>
      </c>
      <c r="G13" s="970">
        <v>305.89999999999998</v>
      </c>
      <c r="H13" s="970">
        <v>310.89999999999998</v>
      </c>
      <c r="I13" s="970">
        <v>275.60000000000002</v>
      </c>
      <c r="J13" s="970">
        <v>326.60000000000002</v>
      </c>
      <c r="K13" s="970">
        <v>305.8</v>
      </c>
      <c r="L13" s="970">
        <v>294.8</v>
      </c>
      <c r="M13" s="970">
        <v>301.10000000000002</v>
      </c>
      <c r="N13" s="970">
        <v>884.5</v>
      </c>
      <c r="O13" s="970">
        <v>102.8</v>
      </c>
      <c r="P13" s="970">
        <v>102.8</v>
      </c>
      <c r="Q13" s="970">
        <v>102.828</v>
      </c>
      <c r="R13" s="970">
        <v>394.488</v>
      </c>
      <c r="S13" s="970">
        <v>380.12599999999998</v>
      </c>
      <c r="T13" s="970">
        <v>373.99799999999999</v>
      </c>
      <c r="U13" s="970">
        <v>357.85427636529681</v>
      </c>
      <c r="W13" s="593"/>
      <c r="X13" s="593"/>
      <c r="Y13" s="593"/>
      <c r="Z13" s="593"/>
    </row>
    <row r="14" spans="1:26" ht="15.95" customHeight="1" x14ac:dyDescent="0.15">
      <c r="A14" s="80"/>
      <c r="B14" s="21" t="s">
        <v>28</v>
      </c>
      <c r="C14" s="89">
        <v>50607</v>
      </c>
      <c r="D14" s="89">
        <v>52411</v>
      </c>
      <c r="E14" s="91">
        <v>10033.299999999999</v>
      </c>
      <c r="F14" s="970">
        <v>11008.9</v>
      </c>
      <c r="G14" s="970">
        <v>10220.1</v>
      </c>
      <c r="H14" s="970">
        <v>12573.7</v>
      </c>
      <c r="I14" s="970">
        <v>13805.1</v>
      </c>
      <c r="J14" s="970">
        <v>14802.6</v>
      </c>
      <c r="K14" s="970">
        <v>14804</v>
      </c>
      <c r="L14" s="970">
        <v>13774.9</v>
      </c>
      <c r="M14" s="970">
        <v>14757.6</v>
      </c>
      <c r="N14" s="970">
        <v>15171.8</v>
      </c>
      <c r="O14" s="970">
        <v>17683.2</v>
      </c>
      <c r="P14" s="970">
        <v>16441.599999999999</v>
      </c>
      <c r="Q14" s="970">
        <v>17185.742999999999</v>
      </c>
      <c r="R14" s="970">
        <v>16264.594999999999</v>
      </c>
      <c r="S14" s="970">
        <v>16434.268</v>
      </c>
      <c r="T14" s="970">
        <v>17448.955999999998</v>
      </c>
      <c r="U14" s="970">
        <v>16615.562742274415</v>
      </c>
      <c r="W14" s="593"/>
      <c r="X14" s="593"/>
      <c r="Y14" s="593"/>
      <c r="Z14" s="593"/>
    </row>
    <row r="15" spans="1:26" ht="15.95" customHeight="1" x14ac:dyDescent="0.15">
      <c r="A15" s="80"/>
      <c r="B15" s="21" t="s">
        <v>29</v>
      </c>
      <c r="C15" s="89">
        <v>106742</v>
      </c>
      <c r="D15" s="89">
        <v>110598</v>
      </c>
      <c r="E15" s="91">
        <v>221965.9</v>
      </c>
      <c r="F15" s="970">
        <v>251298.8</v>
      </c>
      <c r="G15" s="970">
        <v>272814.90000000002</v>
      </c>
      <c r="H15" s="970">
        <v>286946.59999999998</v>
      </c>
      <c r="I15" s="970">
        <v>298027.2</v>
      </c>
      <c r="J15" s="970">
        <v>312563</v>
      </c>
      <c r="K15" s="970">
        <v>306514.2</v>
      </c>
      <c r="L15" s="970">
        <v>320636.2</v>
      </c>
      <c r="M15" s="970">
        <v>323489.09999999998</v>
      </c>
      <c r="N15" s="970">
        <v>360396.2</v>
      </c>
      <c r="O15" s="970">
        <v>377518.8</v>
      </c>
      <c r="P15" s="970">
        <v>399961.7</v>
      </c>
      <c r="Q15" s="970">
        <v>416797.80699999997</v>
      </c>
      <c r="R15" s="970">
        <v>392726.28399999999</v>
      </c>
      <c r="S15" s="970">
        <v>415539.95400000003</v>
      </c>
      <c r="T15" s="970">
        <v>432052.92800000001</v>
      </c>
      <c r="U15" s="970">
        <v>436971.13336077484</v>
      </c>
      <c r="W15" s="593"/>
      <c r="X15" s="593"/>
      <c r="Y15" s="593"/>
      <c r="Z15" s="593"/>
    </row>
    <row r="16" spans="1:26" ht="15.95" customHeight="1" x14ac:dyDescent="0.15">
      <c r="A16" s="80"/>
      <c r="B16" s="21" t="s">
        <v>30</v>
      </c>
      <c r="C16" s="89">
        <v>7578</v>
      </c>
      <c r="D16" s="89">
        <v>7754</v>
      </c>
      <c r="E16" s="91">
        <v>15077</v>
      </c>
      <c r="F16" s="970">
        <v>16897.599999999999</v>
      </c>
      <c r="G16" s="970">
        <v>16261.4</v>
      </c>
      <c r="H16" s="970">
        <v>17184.8</v>
      </c>
      <c r="I16" s="970">
        <v>19736.099999999999</v>
      </c>
      <c r="J16" s="970">
        <v>24660.3</v>
      </c>
      <c r="K16" s="970">
        <v>26825.4</v>
      </c>
      <c r="L16" s="970">
        <v>33583.1</v>
      </c>
      <c r="M16" s="970">
        <v>31909.4</v>
      </c>
      <c r="N16" s="970">
        <v>34075.5</v>
      </c>
      <c r="O16" s="970">
        <v>34888.800000000003</v>
      </c>
      <c r="P16" s="970">
        <v>41472.300000000003</v>
      </c>
      <c r="Q16" s="970">
        <v>45451.22</v>
      </c>
      <c r="R16" s="970">
        <v>44486.451999999997</v>
      </c>
      <c r="S16" s="970">
        <v>43909.224000000002</v>
      </c>
      <c r="T16" s="970">
        <v>44320.106</v>
      </c>
      <c r="U16" s="970">
        <v>43644.691363927479</v>
      </c>
      <c r="W16" s="593"/>
      <c r="X16" s="593"/>
      <c r="Y16" s="593"/>
      <c r="Z16" s="593"/>
    </row>
    <row r="17" spans="1:26" ht="15.95" customHeight="1" x14ac:dyDescent="0.15">
      <c r="A17" s="80"/>
      <c r="B17" s="21" t="s">
        <v>31</v>
      </c>
      <c r="C17" s="89">
        <v>59649</v>
      </c>
      <c r="D17" s="89">
        <v>63816</v>
      </c>
      <c r="E17" s="91">
        <v>516.20000000000005</v>
      </c>
      <c r="F17" s="970">
        <v>521</v>
      </c>
      <c r="G17" s="970">
        <v>522.5</v>
      </c>
      <c r="H17" s="970">
        <v>498</v>
      </c>
      <c r="I17" s="970">
        <v>520.29999999999995</v>
      </c>
      <c r="J17" s="970">
        <v>691.7</v>
      </c>
      <c r="K17" s="970">
        <v>857.1</v>
      </c>
      <c r="L17" s="970">
        <v>661.6</v>
      </c>
      <c r="M17" s="970">
        <v>860.9</v>
      </c>
      <c r="N17" s="970">
        <v>833.7</v>
      </c>
      <c r="O17" s="970">
        <v>638</v>
      </c>
      <c r="P17" s="970">
        <v>650.4</v>
      </c>
      <c r="Q17" s="970">
        <v>646.07000000000005</v>
      </c>
      <c r="R17" s="970">
        <v>635.67200000000003</v>
      </c>
      <c r="S17" s="970">
        <v>612.64300000000003</v>
      </c>
      <c r="T17" s="970">
        <v>614.19000000000005</v>
      </c>
      <c r="U17" s="970">
        <v>583.11975910321848</v>
      </c>
      <c r="W17" s="593"/>
      <c r="X17" s="593"/>
      <c r="Y17" s="593"/>
      <c r="Z17" s="593"/>
    </row>
    <row r="18" spans="1:26" ht="15.95" customHeight="1" x14ac:dyDescent="0.15">
      <c r="A18" s="80"/>
      <c r="B18" s="21" t="s">
        <v>32</v>
      </c>
      <c r="C18" s="89">
        <v>24789</v>
      </c>
      <c r="D18" s="89">
        <v>21165</v>
      </c>
      <c r="E18" s="91">
        <v>176.5</v>
      </c>
      <c r="F18" s="970">
        <v>170.5</v>
      </c>
      <c r="G18" s="970">
        <v>126.6</v>
      </c>
      <c r="H18" s="970">
        <v>112.3</v>
      </c>
      <c r="I18" s="970">
        <v>372.7</v>
      </c>
      <c r="J18" s="970">
        <v>271.5</v>
      </c>
      <c r="K18" s="970">
        <v>456.5</v>
      </c>
      <c r="L18" s="970">
        <v>411.5</v>
      </c>
      <c r="M18" s="970">
        <v>542.5</v>
      </c>
      <c r="N18" s="970">
        <v>501.5</v>
      </c>
      <c r="O18" s="970">
        <v>205.6</v>
      </c>
      <c r="P18" s="970">
        <v>309</v>
      </c>
      <c r="Q18" s="970">
        <v>300.084</v>
      </c>
      <c r="R18" s="970">
        <v>293.30599999999998</v>
      </c>
      <c r="S18" s="970">
        <v>280.39</v>
      </c>
      <c r="T18" s="970">
        <v>264.76900000000001</v>
      </c>
      <c r="U18" s="970">
        <v>249.31367103800036</v>
      </c>
      <c r="W18" s="593"/>
      <c r="X18" s="593"/>
      <c r="Y18" s="593"/>
      <c r="Z18" s="593"/>
    </row>
    <row r="19" spans="1:26" ht="15.95" customHeight="1" x14ac:dyDescent="0.15">
      <c r="A19" s="80"/>
      <c r="B19" s="21" t="s">
        <v>33</v>
      </c>
      <c r="C19" s="89">
        <v>38200</v>
      </c>
      <c r="D19" s="89">
        <v>37880</v>
      </c>
      <c r="E19" s="91">
        <v>715.3</v>
      </c>
      <c r="F19" s="970">
        <v>3129.9</v>
      </c>
      <c r="G19" s="970">
        <v>3854</v>
      </c>
      <c r="H19" s="970">
        <v>4327.6000000000004</v>
      </c>
      <c r="I19" s="970">
        <v>3550.3</v>
      </c>
      <c r="J19" s="970">
        <v>3961.2</v>
      </c>
      <c r="K19" s="970">
        <v>4363.3</v>
      </c>
      <c r="L19" s="970">
        <v>4281.5</v>
      </c>
      <c r="M19" s="970">
        <v>5106.1000000000004</v>
      </c>
      <c r="N19" s="970">
        <v>8647</v>
      </c>
      <c r="O19" s="970">
        <v>5570.9</v>
      </c>
      <c r="P19" s="970">
        <v>5002.2</v>
      </c>
      <c r="Q19" s="970">
        <v>5131.2550000000001</v>
      </c>
      <c r="R19" s="970">
        <v>4976.72</v>
      </c>
      <c r="S19" s="970">
        <v>4829.2460000000001</v>
      </c>
      <c r="T19" s="970">
        <v>4720.5969999999998</v>
      </c>
      <c r="U19" s="970">
        <v>4421.8841302364726</v>
      </c>
      <c r="W19" s="593"/>
      <c r="X19" s="593"/>
      <c r="Y19" s="593"/>
      <c r="Z19" s="593"/>
    </row>
    <row r="20" spans="1:26" ht="15.95" customHeight="1" x14ac:dyDescent="0.15">
      <c r="A20" s="80"/>
      <c r="B20" s="21" t="s">
        <v>34</v>
      </c>
      <c r="C20" s="89">
        <v>26421</v>
      </c>
      <c r="D20" s="89">
        <v>24031</v>
      </c>
      <c r="E20" s="91">
        <v>403.1</v>
      </c>
      <c r="F20" s="970">
        <v>405.1</v>
      </c>
      <c r="G20" s="970">
        <v>407.1</v>
      </c>
      <c r="H20" s="970">
        <v>409.1</v>
      </c>
      <c r="I20" s="970">
        <v>411.2</v>
      </c>
      <c r="J20" s="970">
        <v>413.2</v>
      </c>
      <c r="K20" s="970">
        <v>415.3</v>
      </c>
      <c r="L20" s="970">
        <v>417.4</v>
      </c>
      <c r="M20" s="970">
        <v>489.3</v>
      </c>
      <c r="N20" s="970">
        <v>500.3</v>
      </c>
      <c r="O20" s="970">
        <v>505.9</v>
      </c>
      <c r="P20" s="970">
        <v>509.6</v>
      </c>
      <c r="Q20" s="970">
        <v>508.56599999999997</v>
      </c>
      <c r="R20" s="970">
        <v>493.34100000000001</v>
      </c>
      <c r="S20" s="970">
        <v>474.94600000000003</v>
      </c>
      <c r="T20" s="970">
        <v>459.98500000000001</v>
      </c>
      <c r="U20" s="970">
        <v>439.66764145375731</v>
      </c>
      <c r="W20" s="593"/>
      <c r="X20" s="593"/>
      <c r="Y20" s="593"/>
      <c r="Z20" s="593"/>
    </row>
    <row r="21" spans="1:26" ht="15.95" customHeight="1" x14ac:dyDescent="0.15">
      <c r="A21" s="80"/>
      <c r="B21" s="21" t="s">
        <v>35</v>
      </c>
      <c r="C21" s="89">
        <v>55525</v>
      </c>
      <c r="D21" s="89">
        <v>55736</v>
      </c>
      <c r="E21" s="91">
        <v>33523</v>
      </c>
      <c r="F21" s="970">
        <v>36888.5</v>
      </c>
      <c r="G21" s="970">
        <v>39821</v>
      </c>
      <c r="H21" s="970">
        <v>38769</v>
      </c>
      <c r="I21" s="970">
        <v>43970</v>
      </c>
      <c r="J21" s="970">
        <v>50849.1</v>
      </c>
      <c r="K21" s="970">
        <v>57761.9</v>
      </c>
      <c r="L21" s="970">
        <v>61244.5</v>
      </c>
      <c r="M21" s="970">
        <v>63492</v>
      </c>
      <c r="N21" s="970">
        <v>67328.2</v>
      </c>
      <c r="O21" s="970">
        <v>69740.800000000003</v>
      </c>
      <c r="P21" s="970">
        <v>74439.600000000006</v>
      </c>
      <c r="Q21" s="970">
        <v>75369.645000000004</v>
      </c>
      <c r="R21" s="970">
        <v>73941.192999999999</v>
      </c>
      <c r="S21" s="970">
        <v>74273.035000000003</v>
      </c>
      <c r="T21" s="970">
        <v>77959.808000000005</v>
      </c>
      <c r="U21" s="970">
        <v>70966.379259681053</v>
      </c>
      <c r="W21" s="593"/>
      <c r="X21" s="593"/>
      <c r="Y21" s="593"/>
      <c r="Z21" s="593"/>
    </row>
    <row r="22" spans="1:26" ht="15.95" customHeight="1" x14ac:dyDescent="0.15">
      <c r="A22" s="80"/>
      <c r="B22" s="21" t="s">
        <v>36</v>
      </c>
      <c r="C22" s="89">
        <v>6677</v>
      </c>
      <c r="D22" s="89">
        <v>7103</v>
      </c>
      <c r="E22" s="91">
        <v>79.900000000000006</v>
      </c>
      <c r="F22" s="970">
        <v>99.1</v>
      </c>
      <c r="G22" s="970">
        <v>149.80000000000001</v>
      </c>
      <c r="H22" s="970">
        <v>89.7</v>
      </c>
      <c r="I22" s="970">
        <v>67.3</v>
      </c>
      <c r="J22" s="970">
        <v>81.599999999999994</v>
      </c>
      <c r="K22" s="970">
        <v>91.8</v>
      </c>
      <c r="L22" s="970">
        <v>122.6</v>
      </c>
      <c r="M22" s="970">
        <v>109.1</v>
      </c>
      <c r="N22" s="970">
        <v>95.8</v>
      </c>
      <c r="O22" s="970">
        <v>86.1</v>
      </c>
      <c r="P22" s="970">
        <v>94</v>
      </c>
      <c r="Q22" s="970">
        <v>95.558000000000007</v>
      </c>
      <c r="R22" s="970">
        <v>97.08</v>
      </c>
      <c r="S22" s="970">
        <v>93.207999999999998</v>
      </c>
      <c r="T22" s="970">
        <v>91.234999999999999</v>
      </c>
      <c r="U22" s="970">
        <v>87.262749233611274</v>
      </c>
      <c r="W22" s="593"/>
      <c r="X22" s="593"/>
      <c r="Y22" s="593"/>
      <c r="Z22" s="593"/>
    </row>
    <row r="23" spans="1:26" ht="15.95" customHeight="1" x14ac:dyDescent="0.15">
      <c r="A23" s="80"/>
      <c r="B23" s="21" t="s">
        <v>37</v>
      </c>
      <c r="C23" s="89">
        <v>6140</v>
      </c>
      <c r="D23" s="89">
        <v>5963</v>
      </c>
      <c r="E23" s="91">
        <v>4724.3999999999996</v>
      </c>
      <c r="F23" s="970">
        <v>3230.5</v>
      </c>
      <c r="G23" s="970">
        <v>3684.6</v>
      </c>
      <c r="H23" s="970">
        <v>4765.8999999999996</v>
      </c>
      <c r="I23" s="970">
        <v>4788.8</v>
      </c>
      <c r="J23" s="970">
        <v>4259</v>
      </c>
      <c r="K23" s="970">
        <v>7068</v>
      </c>
      <c r="L23" s="970">
        <v>7626.6</v>
      </c>
      <c r="M23" s="970">
        <v>11301.3</v>
      </c>
      <c r="N23" s="970">
        <v>10035.9</v>
      </c>
      <c r="O23" s="970">
        <v>9438.7999999999993</v>
      </c>
      <c r="P23" s="970">
        <v>9123.6</v>
      </c>
      <c r="Q23" s="970">
        <v>8886.1579999999994</v>
      </c>
      <c r="R23" s="970">
        <v>8739.393</v>
      </c>
      <c r="S23" s="970">
        <v>8829.8240000000005</v>
      </c>
      <c r="T23" s="970">
        <v>8603.1640000000007</v>
      </c>
      <c r="U23" s="970">
        <v>8297.1171632411933</v>
      </c>
      <c r="W23" s="593"/>
      <c r="X23" s="593"/>
      <c r="Y23" s="593"/>
      <c r="Z23" s="593"/>
    </row>
    <row r="24" spans="1:26" ht="15.95" customHeight="1" x14ac:dyDescent="0.15">
      <c r="A24" s="80"/>
      <c r="B24" s="21" t="s">
        <v>38</v>
      </c>
      <c r="C24" s="89">
        <v>85922</v>
      </c>
      <c r="D24" s="89">
        <v>79926</v>
      </c>
      <c r="E24" s="91">
        <v>419.7</v>
      </c>
      <c r="F24" s="970">
        <v>420.3</v>
      </c>
      <c r="G24" s="970">
        <v>425.4</v>
      </c>
      <c r="H24" s="970">
        <v>424.5</v>
      </c>
      <c r="I24" s="970">
        <v>451.9</v>
      </c>
      <c r="J24" s="970">
        <v>434.4</v>
      </c>
      <c r="K24" s="970">
        <v>471.6</v>
      </c>
      <c r="L24" s="970">
        <v>440.3</v>
      </c>
      <c r="M24" s="970">
        <v>518.70000000000005</v>
      </c>
      <c r="N24" s="970">
        <v>541.5</v>
      </c>
      <c r="O24" s="970">
        <v>549.20000000000005</v>
      </c>
      <c r="P24" s="970">
        <v>547.79999999999995</v>
      </c>
      <c r="Q24" s="970">
        <v>544.51</v>
      </c>
      <c r="R24" s="970">
        <v>531.68700000000001</v>
      </c>
      <c r="S24" s="970">
        <v>511.99599999999998</v>
      </c>
      <c r="T24" s="970">
        <v>492.29599999999999</v>
      </c>
      <c r="U24" s="970">
        <v>471.42803631395469</v>
      </c>
      <c r="W24" s="593"/>
      <c r="X24" s="593"/>
      <c r="Y24" s="593"/>
      <c r="Z24" s="593"/>
    </row>
    <row r="25" spans="1:26" ht="15.95" customHeight="1" x14ac:dyDescent="0.15">
      <c r="A25" s="80"/>
      <c r="B25" s="21" t="s">
        <v>39</v>
      </c>
      <c r="C25" s="89">
        <v>33857</v>
      </c>
      <c r="D25" s="89">
        <v>41333</v>
      </c>
      <c r="E25" s="91">
        <v>326.89999999999998</v>
      </c>
      <c r="F25" s="970">
        <v>326.2</v>
      </c>
      <c r="G25" s="970">
        <v>331.9</v>
      </c>
      <c r="H25" s="970">
        <v>337.2</v>
      </c>
      <c r="I25" s="970">
        <v>375.4</v>
      </c>
      <c r="J25" s="970">
        <v>349.7</v>
      </c>
      <c r="K25" s="970">
        <v>357.4</v>
      </c>
      <c r="L25" s="970">
        <v>369.4</v>
      </c>
      <c r="M25" s="970">
        <v>416.8</v>
      </c>
      <c r="N25" s="970">
        <v>412</v>
      </c>
      <c r="O25" s="970">
        <v>407</v>
      </c>
      <c r="P25" s="970">
        <v>411.5</v>
      </c>
      <c r="Q25" s="970">
        <v>405.65800000000002</v>
      </c>
      <c r="R25" s="970">
        <v>405.98399999999998</v>
      </c>
      <c r="S25" s="970">
        <v>390.97300000000001</v>
      </c>
      <c r="T25" s="970">
        <v>367.07900000000001</v>
      </c>
      <c r="U25" s="970">
        <v>336.5042153149912</v>
      </c>
      <c r="W25" s="593"/>
      <c r="X25" s="593"/>
      <c r="Y25" s="593"/>
      <c r="Z25" s="593"/>
    </row>
    <row r="26" spans="1:26" ht="15.95" customHeight="1" x14ac:dyDescent="0.15">
      <c r="A26" s="80"/>
      <c r="B26" s="21" t="s">
        <v>42</v>
      </c>
      <c r="C26" s="89">
        <v>84508</v>
      </c>
      <c r="D26" s="89">
        <v>95765</v>
      </c>
      <c r="E26" s="91">
        <v>1211.2</v>
      </c>
      <c r="F26" s="970">
        <v>947.7</v>
      </c>
      <c r="G26" s="970">
        <v>941.8</v>
      </c>
      <c r="H26" s="970">
        <v>1044.9000000000001</v>
      </c>
      <c r="I26" s="970">
        <v>1517.6</v>
      </c>
      <c r="J26" s="970">
        <v>1381</v>
      </c>
      <c r="K26" s="970">
        <v>1369.9</v>
      </c>
      <c r="L26" s="970">
        <v>1684.6</v>
      </c>
      <c r="M26" s="970">
        <v>2235.9</v>
      </c>
      <c r="N26" s="970">
        <v>2226.9</v>
      </c>
      <c r="O26" s="970">
        <v>1986.1</v>
      </c>
      <c r="P26" s="970">
        <v>1878.7</v>
      </c>
      <c r="Q26" s="970">
        <v>1899.521</v>
      </c>
      <c r="R26" s="970">
        <v>1865.4770000000001</v>
      </c>
      <c r="S26" s="970">
        <v>1845.0889999999999</v>
      </c>
      <c r="T26" s="970">
        <v>1767.7809999999999</v>
      </c>
      <c r="U26" s="970">
        <v>1689.7715803980432</v>
      </c>
      <c r="W26" s="593"/>
      <c r="X26" s="593"/>
      <c r="Y26" s="593"/>
      <c r="Z26" s="593"/>
    </row>
    <row r="27" spans="1:26" ht="15.95" customHeight="1" x14ac:dyDescent="0.15">
      <c r="A27" s="80"/>
      <c r="B27" s="21" t="s">
        <v>43</v>
      </c>
      <c r="C27" s="89">
        <v>119310</v>
      </c>
      <c r="D27" s="89">
        <v>121140</v>
      </c>
      <c r="E27" s="91">
        <v>1068.0999999999999</v>
      </c>
      <c r="F27" s="970">
        <v>1070.2</v>
      </c>
      <c r="G27" s="970">
        <v>1074.5999999999999</v>
      </c>
      <c r="H27" s="970">
        <v>1082.9000000000001</v>
      </c>
      <c r="I27" s="970">
        <v>1106.5</v>
      </c>
      <c r="J27" s="970">
        <v>1094.4000000000001</v>
      </c>
      <c r="K27" s="970">
        <v>1107.5999999999999</v>
      </c>
      <c r="L27" s="970">
        <v>1135.8</v>
      </c>
      <c r="M27" s="970">
        <v>1335.5</v>
      </c>
      <c r="N27" s="970">
        <v>1346.8</v>
      </c>
      <c r="O27" s="970">
        <v>1351</v>
      </c>
      <c r="P27" s="970">
        <v>1358</v>
      </c>
      <c r="Q27" s="970">
        <v>1354.64</v>
      </c>
      <c r="R27" s="970">
        <v>1341.816</v>
      </c>
      <c r="S27" s="970">
        <v>1292.9469999999999</v>
      </c>
      <c r="T27" s="970">
        <v>1277.71</v>
      </c>
      <c r="U27" s="970">
        <v>1239.0601430888198</v>
      </c>
      <c r="W27" s="593"/>
      <c r="X27" s="593"/>
      <c r="Y27" s="593"/>
      <c r="Z27" s="593"/>
    </row>
    <row r="28" spans="1:26" ht="15.95" customHeight="1" x14ac:dyDescent="0.15">
      <c r="A28" s="80"/>
      <c r="B28" s="79" t="s">
        <v>44</v>
      </c>
      <c r="C28" s="89">
        <v>40306</v>
      </c>
      <c r="D28" s="89">
        <v>44465</v>
      </c>
      <c r="E28" s="91">
        <v>7595.5</v>
      </c>
      <c r="F28" s="970">
        <v>8376.2999999999993</v>
      </c>
      <c r="G28" s="970">
        <v>9659.7000000000007</v>
      </c>
      <c r="H28" s="970">
        <v>9929.7000000000007</v>
      </c>
      <c r="I28" s="970">
        <v>12001.6</v>
      </c>
      <c r="J28" s="970">
        <v>13441</v>
      </c>
      <c r="K28" s="970">
        <v>13449.2</v>
      </c>
      <c r="L28" s="970">
        <v>15898.5</v>
      </c>
      <c r="M28" s="970">
        <v>16253.5</v>
      </c>
      <c r="N28" s="970">
        <v>16892.2</v>
      </c>
      <c r="O28" s="970">
        <v>17537</v>
      </c>
      <c r="P28" s="970">
        <v>17897.099999999999</v>
      </c>
      <c r="Q28" s="970">
        <v>18414.919999999998</v>
      </c>
      <c r="R28" s="970">
        <v>17962.884999999998</v>
      </c>
      <c r="S28" s="970">
        <v>17707.528999999999</v>
      </c>
      <c r="T28" s="970">
        <v>17838.695</v>
      </c>
      <c r="U28" s="970">
        <v>16607.36238297871</v>
      </c>
      <c r="W28" s="593"/>
      <c r="X28" s="593"/>
      <c r="Y28" s="593"/>
      <c r="Z28" s="593"/>
    </row>
    <row r="29" spans="1:26" ht="15.95" customHeight="1" x14ac:dyDescent="0.15">
      <c r="A29" s="80"/>
      <c r="B29" s="21" t="s">
        <v>45</v>
      </c>
      <c r="C29" s="89">
        <v>4757</v>
      </c>
      <c r="D29" s="89">
        <v>5098</v>
      </c>
      <c r="E29" s="91">
        <v>6436.3</v>
      </c>
      <c r="F29" s="970">
        <v>6762</v>
      </c>
      <c r="G29" s="970">
        <v>9906.9</v>
      </c>
      <c r="H29" s="970">
        <v>10359.9</v>
      </c>
      <c r="I29" s="970">
        <v>9125.6</v>
      </c>
      <c r="J29" s="970">
        <v>10460</v>
      </c>
      <c r="K29" s="970">
        <v>10427.799999999999</v>
      </c>
      <c r="L29" s="970">
        <v>10348.4</v>
      </c>
      <c r="M29" s="970">
        <v>11812.8</v>
      </c>
      <c r="N29" s="970">
        <v>11160.2</v>
      </c>
      <c r="O29" s="970">
        <v>10952.7</v>
      </c>
      <c r="P29" s="970">
        <v>11883.2</v>
      </c>
      <c r="Q29" s="970">
        <v>12043.022000000001</v>
      </c>
      <c r="R29" s="970">
        <v>11814.05</v>
      </c>
      <c r="S29" s="970">
        <v>11710.288</v>
      </c>
      <c r="T29" s="970">
        <v>11879.966</v>
      </c>
      <c r="U29" s="970">
        <v>11458.804129041369</v>
      </c>
      <c r="W29" s="593"/>
      <c r="X29" s="593"/>
      <c r="Y29" s="593"/>
      <c r="Z29" s="593"/>
    </row>
    <row r="30" spans="1:26" ht="15.95" customHeight="1" x14ac:dyDescent="0.15">
      <c r="A30" s="80"/>
      <c r="B30" s="21" t="s">
        <v>46</v>
      </c>
      <c r="C30" s="89">
        <v>9699</v>
      </c>
      <c r="D30" s="89">
        <v>9643</v>
      </c>
      <c r="E30" s="91">
        <v>5614.8</v>
      </c>
      <c r="F30" s="970">
        <v>5123.2</v>
      </c>
      <c r="G30" s="970">
        <v>5184.5</v>
      </c>
      <c r="H30" s="970">
        <v>5002.8999999999996</v>
      </c>
      <c r="I30" s="970">
        <v>5778.3</v>
      </c>
      <c r="J30" s="970">
        <v>7103</v>
      </c>
      <c r="K30" s="970">
        <v>8181.1</v>
      </c>
      <c r="L30" s="970">
        <v>7976.3</v>
      </c>
      <c r="M30" s="970">
        <v>8597</v>
      </c>
      <c r="N30" s="970">
        <v>4983.7</v>
      </c>
      <c r="O30" s="970">
        <v>5591.7</v>
      </c>
      <c r="P30" s="970">
        <v>6692.2</v>
      </c>
      <c r="Q30" s="970">
        <v>7328.098</v>
      </c>
      <c r="R30" s="970">
        <v>7076.3540000000003</v>
      </c>
      <c r="S30" s="970">
        <v>7107.18</v>
      </c>
      <c r="T30" s="970">
        <v>6931.98</v>
      </c>
      <c r="U30" s="970">
        <v>6526.5719996643693</v>
      </c>
      <c r="W30" s="593"/>
      <c r="X30" s="593"/>
      <c r="Y30" s="593"/>
      <c r="Z30" s="593"/>
    </row>
    <row r="31" spans="1:26" ht="15.95" customHeight="1" x14ac:dyDescent="0.15">
      <c r="A31" s="80"/>
      <c r="B31" s="21" t="s">
        <v>47</v>
      </c>
      <c r="C31" s="89">
        <v>6836</v>
      </c>
      <c r="D31" s="89">
        <v>7770</v>
      </c>
      <c r="E31" s="91">
        <v>920</v>
      </c>
      <c r="F31" s="970">
        <v>1062</v>
      </c>
      <c r="G31" s="970">
        <v>1432.4</v>
      </c>
      <c r="H31" s="970">
        <v>1437.4</v>
      </c>
      <c r="I31" s="970">
        <v>1632.7</v>
      </c>
      <c r="J31" s="970">
        <v>2278.8000000000002</v>
      </c>
      <c r="K31" s="970">
        <v>2671.8</v>
      </c>
      <c r="L31" s="970">
        <v>2712.4</v>
      </c>
      <c r="M31" s="970">
        <v>3064.1</v>
      </c>
      <c r="N31" s="970">
        <v>3508.1</v>
      </c>
      <c r="O31" s="970">
        <v>3865.8</v>
      </c>
      <c r="P31" s="970">
        <v>4214.2</v>
      </c>
      <c r="Q31" s="970">
        <v>4328.4459999999999</v>
      </c>
      <c r="R31" s="970">
        <v>4244.1239999999998</v>
      </c>
      <c r="S31" s="970">
        <v>4303.1000000000004</v>
      </c>
      <c r="T31" s="970">
        <v>4273.8879999999999</v>
      </c>
      <c r="U31" s="970">
        <v>4089.9637285833733</v>
      </c>
      <c r="W31" s="593"/>
      <c r="X31" s="593"/>
      <c r="Y31" s="593"/>
      <c r="Z31" s="593"/>
    </row>
    <row r="32" spans="1:26" ht="5.0999999999999996" customHeight="1" thickBot="1" x14ac:dyDescent="0.2">
      <c r="A32" s="8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W32" s="593"/>
      <c r="X32" s="593"/>
      <c r="Y32" s="593"/>
      <c r="Z32" s="593"/>
    </row>
    <row r="33" spans="1:21" ht="9" customHeight="1" x14ac:dyDescent="0.15">
      <c r="A33" s="468" t="s">
        <v>350</v>
      </c>
      <c r="B33" s="470"/>
      <c r="C33" s="488"/>
      <c r="D33" s="488"/>
      <c r="E33" s="488"/>
      <c r="F33" s="488"/>
      <c r="G33" s="488"/>
      <c r="H33" s="488"/>
      <c r="I33" s="204"/>
      <c r="J33" s="204"/>
      <c r="K33" s="204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ht="9" customHeight="1" x14ac:dyDescent="0.15">
      <c r="A34" s="468" t="s">
        <v>321</v>
      </c>
      <c r="B34" s="470"/>
      <c r="C34" s="488"/>
      <c r="D34" s="488"/>
      <c r="E34" s="488"/>
      <c r="F34" s="488"/>
      <c r="G34" s="488"/>
      <c r="H34" s="489"/>
      <c r="I34" s="211"/>
      <c r="J34" s="211"/>
      <c r="K34" s="211"/>
      <c r="L34" s="81"/>
      <c r="M34" s="81"/>
      <c r="N34" s="81"/>
      <c r="O34" s="81"/>
      <c r="P34" s="81"/>
      <c r="Q34" s="81"/>
      <c r="R34" s="81"/>
      <c r="S34" s="81"/>
      <c r="T34" s="81"/>
      <c r="U34" s="81"/>
    </row>
    <row r="35" spans="1:21" ht="9" customHeight="1" x14ac:dyDescent="0.15">
      <c r="A35" s="470" t="s">
        <v>320</v>
      </c>
      <c r="B35" s="475"/>
      <c r="C35" s="488"/>
      <c r="D35" s="488"/>
      <c r="E35" s="488"/>
      <c r="F35" s="488"/>
      <c r="G35" s="488"/>
      <c r="H35" s="489"/>
      <c r="I35" s="211"/>
      <c r="J35" s="211"/>
      <c r="K35" s="211"/>
      <c r="L35" s="81"/>
      <c r="M35" s="81"/>
      <c r="N35" s="81"/>
      <c r="O35" s="81"/>
      <c r="P35" s="81"/>
      <c r="Q35" s="81"/>
      <c r="R35" s="81"/>
      <c r="S35" s="81"/>
      <c r="T35" s="81"/>
      <c r="U35" s="81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Hoja131">
    <tabColor theme="9" tint="0.59999389629810485"/>
  </sheetPr>
  <dimension ref="A2:AA35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0.75" style="79" customWidth="1"/>
    <col min="2" max="2" width="10.375" style="79" customWidth="1"/>
    <col min="3" max="5" width="8" style="79" hidden="1" customWidth="1"/>
    <col min="6" max="21" width="8" style="79" customWidth="1"/>
    <col min="22" max="23" width="8.375" style="79" customWidth="1"/>
    <col min="24" max="16384" width="7" style="79"/>
  </cols>
  <sheetData>
    <row r="2" spans="1:27" ht="15" customHeight="1" x14ac:dyDescent="0.25">
      <c r="A2" s="216" t="s">
        <v>539</v>
      </c>
      <c r="B2" s="217"/>
      <c r="C2" s="217"/>
      <c r="D2" s="217"/>
      <c r="E2" s="217"/>
      <c r="F2" s="217"/>
    </row>
    <row r="3" spans="1:27" ht="13.35" customHeight="1" x14ac:dyDescent="0.15">
      <c r="A3" s="412" t="s">
        <v>299</v>
      </c>
      <c r="B3" s="217"/>
      <c r="C3" s="217"/>
      <c r="D3" s="217"/>
      <c r="E3" s="217"/>
      <c r="F3" s="217"/>
    </row>
    <row r="4" spans="1:27" ht="6" customHeight="1" thickBo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spans="1:27" ht="18" customHeight="1" x14ac:dyDescent="0.15">
      <c r="A5" s="1029" t="s">
        <v>16</v>
      </c>
      <c r="B5" s="1029"/>
      <c r="C5" s="758">
        <v>2005</v>
      </c>
      <c r="D5" s="758">
        <v>2006</v>
      </c>
      <c r="E5" s="758">
        <v>2007</v>
      </c>
      <c r="F5" s="758">
        <v>2008</v>
      </c>
      <c r="G5" s="758">
        <v>2009</v>
      </c>
      <c r="H5" s="758">
        <v>2010</v>
      </c>
      <c r="I5" s="758">
        <v>2011</v>
      </c>
      <c r="J5" s="758">
        <v>2012</v>
      </c>
      <c r="K5" s="758">
        <v>2013</v>
      </c>
      <c r="L5" s="758">
        <v>2014</v>
      </c>
      <c r="M5" s="758">
        <v>2015</v>
      </c>
      <c r="N5" s="758">
        <v>2016</v>
      </c>
      <c r="O5" s="758">
        <v>2017</v>
      </c>
      <c r="P5" s="758" t="s">
        <v>188</v>
      </c>
      <c r="Q5" s="758" t="s">
        <v>313</v>
      </c>
      <c r="R5" s="758">
        <v>2020</v>
      </c>
      <c r="S5" s="758">
        <v>2021</v>
      </c>
      <c r="T5" s="758" t="s">
        <v>406</v>
      </c>
      <c r="U5" s="758" t="s">
        <v>424</v>
      </c>
    </row>
    <row r="6" spans="1:27" ht="18" customHeight="1" x14ac:dyDescent="0.15">
      <c r="A6" s="1069" t="s">
        <v>93</v>
      </c>
      <c r="B6" s="1069"/>
      <c r="C6" s="745">
        <f>(C8+C9+C10+C11+C12+C13+C14+C15+C16+C17+C18+C19+C20+C21+C22+C23+C24+C25+C26+C27+C28+C29+C30+C31)</f>
        <v>152496</v>
      </c>
      <c r="D6" s="745">
        <f>(D8+D9+D10+D11+D12+D13+D14+D15+D16+D17+D18+D19+D20+D21+D22+D23+D24+D25+D26+D27+D28+D29+D30+D31)</f>
        <v>161580</v>
      </c>
      <c r="E6" s="746">
        <v>770.4</v>
      </c>
      <c r="F6" s="976">
        <v>877.2</v>
      </c>
      <c r="G6" s="976">
        <v>964.4</v>
      </c>
      <c r="H6" s="976">
        <v>1019.9</v>
      </c>
      <c r="I6" s="976">
        <v>1108.3</v>
      </c>
      <c r="J6" s="976">
        <v>1211.0999999999999</v>
      </c>
      <c r="K6" s="976">
        <v>1254.3</v>
      </c>
      <c r="L6" s="976">
        <v>1317.4</v>
      </c>
      <c r="M6" s="976">
        <v>1423.6</v>
      </c>
      <c r="N6" s="976">
        <v>1513.9</v>
      </c>
      <c r="O6" s="976">
        <v>1569.3</v>
      </c>
      <c r="P6" s="976">
        <v>1687.6</v>
      </c>
      <c r="Q6" s="976">
        <f>SUM(Q8:Q31)</f>
        <v>1762.8570000000004</v>
      </c>
      <c r="R6" s="976">
        <f>SUM(R8:R31)</f>
        <v>1723.5</v>
      </c>
      <c r="S6" s="976">
        <f>SUM(S8:S31)</f>
        <v>1751.61</v>
      </c>
      <c r="T6" s="976">
        <f>SUM(T8:T31)</f>
        <v>1801.7730000000001</v>
      </c>
      <c r="U6" s="976">
        <f>SUM(U8:U31)</f>
        <v>1781.4729999999995</v>
      </c>
    </row>
    <row r="7" spans="1:27" ht="4.3499999999999996" customHeight="1" x14ac:dyDescent="0.15">
      <c r="A7" s="80"/>
      <c r="B7" s="81"/>
      <c r="C7" s="88"/>
      <c r="D7" s="88"/>
      <c r="E7" s="88"/>
      <c r="F7" s="969"/>
      <c r="G7" s="969"/>
      <c r="H7" s="969"/>
      <c r="I7" s="969"/>
      <c r="J7" s="969"/>
      <c r="K7" s="969"/>
      <c r="L7" s="969"/>
      <c r="M7" s="969"/>
      <c r="N7" s="969"/>
      <c r="O7" s="969"/>
      <c r="P7" s="969"/>
      <c r="Q7" s="969"/>
      <c r="R7" s="969"/>
      <c r="S7" s="969"/>
      <c r="T7" s="969"/>
      <c r="U7" s="969"/>
    </row>
    <row r="8" spans="1:27" ht="15.95" customHeight="1" x14ac:dyDescent="0.15">
      <c r="A8" s="80"/>
      <c r="B8" s="21" t="s">
        <v>19</v>
      </c>
      <c r="C8" s="89">
        <v>356</v>
      </c>
      <c r="D8" s="89">
        <v>336</v>
      </c>
      <c r="E8" s="91">
        <v>0.1</v>
      </c>
      <c r="F8" s="970">
        <v>0.1</v>
      </c>
      <c r="G8" s="970">
        <v>0.1</v>
      </c>
      <c r="H8" s="970">
        <v>0.1</v>
      </c>
      <c r="I8" s="970">
        <v>0.1</v>
      </c>
      <c r="J8" s="970">
        <v>0.2</v>
      </c>
      <c r="K8" s="970">
        <v>0.2</v>
      </c>
      <c r="L8" s="970">
        <v>0.1</v>
      </c>
      <c r="M8" s="970">
        <v>0.3</v>
      </c>
      <c r="N8" s="970">
        <v>0.3</v>
      </c>
      <c r="O8" s="970">
        <v>0.2</v>
      </c>
      <c r="P8" s="970">
        <v>0.3</v>
      </c>
      <c r="Q8" s="970">
        <v>0.29399999999999998</v>
      </c>
      <c r="R8" s="970">
        <v>0.253</v>
      </c>
      <c r="S8" s="970">
        <v>0.246</v>
      </c>
      <c r="T8" s="970">
        <v>0.24299999999999999</v>
      </c>
      <c r="U8" s="970">
        <v>0.23200000000000001</v>
      </c>
      <c r="W8" s="594"/>
      <c r="X8" s="594"/>
      <c r="Y8" s="594"/>
      <c r="Z8" s="594"/>
      <c r="AA8" s="594"/>
    </row>
    <row r="9" spans="1:27" ht="15.95" customHeight="1" x14ac:dyDescent="0.15">
      <c r="A9" s="80"/>
      <c r="B9" s="21" t="s">
        <v>20</v>
      </c>
      <c r="C9" s="89">
        <v>10238</v>
      </c>
      <c r="D9" s="89">
        <v>10778</v>
      </c>
      <c r="E9" s="91">
        <v>10.5</v>
      </c>
      <c r="F9" s="970">
        <v>11.4</v>
      </c>
      <c r="G9" s="970">
        <v>13.2</v>
      </c>
      <c r="H9" s="970">
        <v>14.4</v>
      </c>
      <c r="I9" s="970">
        <v>17.100000000000001</v>
      </c>
      <c r="J9" s="970">
        <v>21.8</v>
      </c>
      <c r="K9" s="970">
        <v>25.6</v>
      </c>
      <c r="L9" s="970">
        <v>23.4</v>
      </c>
      <c r="M9" s="970">
        <v>29.8</v>
      </c>
      <c r="N9" s="970">
        <v>29.6</v>
      </c>
      <c r="O9" s="970">
        <v>28.9</v>
      </c>
      <c r="P9" s="970">
        <v>32.6</v>
      </c>
      <c r="Q9" s="970">
        <v>33.052999999999997</v>
      </c>
      <c r="R9" s="970">
        <v>32.603999999999999</v>
      </c>
      <c r="S9" s="970">
        <v>32.473999999999997</v>
      </c>
      <c r="T9" s="970">
        <v>32.372</v>
      </c>
      <c r="U9" s="970">
        <v>30.966000000000001</v>
      </c>
      <c r="W9" s="594"/>
      <c r="X9" s="594"/>
      <c r="Y9" s="594"/>
      <c r="Z9" s="594"/>
      <c r="AA9" s="594"/>
    </row>
    <row r="10" spans="1:27" ht="15.95" customHeight="1" x14ac:dyDescent="0.15">
      <c r="A10" s="80"/>
      <c r="B10" s="21" t="s">
        <v>21</v>
      </c>
      <c r="C10" s="89">
        <v>2939</v>
      </c>
      <c r="D10" s="89">
        <v>3172</v>
      </c>
      <c r="E10" s="91">
        <v>2.7</v>
      </c>
      <c r="F10" s="970">
        <v>3.2</v>
      </c>
      <c r="G10" s="970">
        <v>4.4000000000000004</v>
      </c>
      <c r="H10" s="970">
        <v>5.0999999999999996</v>
      </c>
      <c r="I10" s="970">
        <v>7.3</v>
      </c>
      <c r="J10" s="970">
        <v>5.3</v>
      </c>
      <c r="K10" s="970">
        <v>12.9</v>
      </c>
      <c r="L10" s="970">
        <v>16.8</v>
      </c>
      <c r="M10" s="970">
        <v>18.600000000000001</v>
      </c>
      <c r="N10" s="970">
        <v>19.2</v>
      </c>
      <c r="O10" s="970">
        <v>22.7</v>
      </c>
      <c r="P10" s="970">
        <v>25.4</v>
      </c>
      <c r="Q10" s="970">
        <v>26.358000000000001</v>
      </c>
      <c r="R10" s="970">
        <v>25.696999999999999</v>
      </c>
      <c r="S10" s="970">
        <v>26.085999999999999</v>
      </c>
      <c r="T10" s="970">
        <v>26.527000000000001</v>
      </c>
      <c r="U10" s="970">
        <v>25.363</v>
      </c>
      <c r="W10" s="594"/>
      <c r="X10" s="594"/>
      <c r="Y10" s="594"/>
      <c r="Z10" s="594"/>
      <c r="AA10" s="594"/>
    </row>
    <row r="11" spans="1:27" ht="15.95" customHeight="1" x14ac:dyDescent="0.15">
      <c r="A11" s="80"/>
      <c r="B11" s="21" t="s">
        <v>22</v>
      </c>
      <c r="C11" s="89">
        <v>5255</v>
      </c>
      <c r="D11" s="89">
        <v>5492</v>
      </c>
      <c r="E11" s="91">
        <v>150.1</v>
      </c>
      <c r="F11" s="970">
        <v>160.9</v>
      </c>
      <c r="G11" s="970">
        <v>180.5</v>
      </c>
      <c r="H11" s="970">
        <v>201</v>
      </c>
      <c r="I11" s="970">
        <v>215.8</v>
      </c>
      <c r="J11" s="970">
        <v>233</v>
      </c>
      <c r="K11" s="970">
        <v>244.6</v>
      </c>
      <c r="L11" s="970">
        <v>246.5</v>
      </c>
      <c r="M11" s="970">
        <v>272.10000000000002</v>
      </c>
      <c r="N11" s="970">
        <v>272</v>
      </c>
      <c r="O11" s="970">
        <v>270.8</v>
      </c>
      <c r="P11" s="970">
        <v>299</v>
      </c>
      <c r="Q11" s="970">
        <v>316.90699999999998</v>
      </c>
      <c r="R11" s="970">
        <v>309.577</v>
      </c>
      <c r="S11" s="970">
        <v>311.654</v>
      </c>
      <c r="T11" s="970">
        <v>319.75900000000001</v>
      </c>
      <c r="U11" s="970">
        <v>305.97199999999998</v>
      </c>
      <c r="W11" s="594"/>
      <c r="X11" s="594"/>
      <c r="Y11" s="594"/>
      <c r="Z11" s="594"/>
      <c r="AA11" s="594"/>
    </row>
    <row r="12" spans="1:27" ht="15.95" customHeight="1" x14ac:dyDescent="0.15">
      <c r="A12" s="80"/>
      <c r="B12" s="21" t="s">
        <v>23</v>
      </c>
      <c r="C12" s="89">
        <v>20836</v>
      </c>
      <c r="D12" s="89">
        <v>24037</v>
      </c>
      <c r="E12" s="91">
        <v>2.1</v>
      </c>
      <c r="F12" s="970">
        <v>2.1</v>
      </c>
      <c r="G12" s="970">
        <v>2.1</v>
      </c>
      <c r="H12" s="970">
        <v>2.4</v>
      </c>
      <c r="I12" s="970">
        <v>2.5</v>
      </c>
      <c r="J12" s="970">
        <v>2.9</v>
      </c>
      <c r="K12" s="970">
        <v>2.4</v>
      </c>
      <c r="L12" s="970">
        <v>2.2999999999999998</v>
      </c>
      <c r="M12" s="970">
        <v>3.5</v>
      </c>
      <c r="N12" s="970">
        <v>3.6</v>
      </c>
      <c r="O12" s="970">
        <v>3.6</v>
      </c>
      <c r="P12" s="970">
        <v>3.5</v>
      </c>
      <c r="Q12" s="970">
        <v>3.6669999999999998</v>
      </c>
      <c r="R12" s="970">
        <v>3.68</v>
      </c>
      <c r="S12" s="970">
        <v>3.6890000000000001</v>
      </c>
      <c r="T12" s="970">
        <v>3.6389999999999998</v>
      </c>
      <c r="U12" s="970">
        <v>3.4950000000000001</v>
      </c>
      <c r="W12" s="594"/>
      <c r="X12" s="594"/>
      <c r="Y12" s="594"/>
      <c r="Z12" s="594"/>
      <c r="AA12" s="594"/>
    </row>
    <row r="13" spans="1:27" ht="15.95" customHeight="1" x14ac:dyDescent="0.15">
      <c r="A13" s="80"/>
      <c r="B13" s="21" t="s">
        <v>27</v>
      </c>
      <c r="C13" s="89">
        <v>5682</v>
      </c>
      <c r="D13" s="89">
        <v>6278</v>
      </c>
      <c r="E13" s="91">
        <v>0.4</v>
      </c>
      <c r="F13" s="970">
        <v>0.5</v>
      </c>
      <c r="G13" s="970">
        <v>0.5</v>
      </c>
      <c r="H13" s="970">
        <v>0.5</v>
      </c>
      <c r="I13" s="970">
        <v>0.4</v>
      </c>
      <c r="J13" s="970">
        <v>0.6</v>
      </c>
      <c r="K13" s="970">
        <v>0.5</v>
      </c>
      <c r="L13" s="970">
        <v>0.5</v>
      </c>
      <c r="M13" s="970">
        <v>0.6</v>
      </c>
      <c r="N13" s="970">
        <v>1.8</v>
      </c>
      <c r="O13" s="970">
        <v>3.7</v>
      </c>
      <c r="P13" s="970">
        <v>0.8</v>
      </c>
      <c r="Q13" s="970">
        <v>0.82</v>
      </c>
      <c r="R13" s="970">
        <v>0.81699999999999995</v>
      </c>
      <c r="S13" s="970">
        <v>0.80700000000000005</v>
      </c>
      <c r="T13" s="970">
        <v>0.79200000000000004</v>
      </c>
      <c r="U13" s="970">
        <v>0.76</v>
      </c>
      <c r="W13" s="594"/>
      <c r="X13" s="594"/>
      <c r="Y13" s="594"/>
      <c r="Z13" s="594"/>
      <c r="AA13" s="594"/>
    </row>
    <row r="14" spans="1:27" ht="15.95" customHeight="1" x14ac:dyDescent="0.15">
      <c r="A14" s="80"/>
      <c r="B14" s="21" t="s">
        <v>28</v>
      </c>
      <c r="C14" s="405">
        <v>6599</v>
      </c>
      <c r="D14" s="405">
        <v>6835</v>
      </c>
      <c r="E14" s="406">
        <v>18.5</v>
      </c>
      <c r="F14" s="970">
        <v>21.1</v>
      </c>
      <c r="G14" s="970">
        <v>20.8</v>
      </c>
      <c r="H14" s="970">
        <v>25.5</v>
      </c>
      <c r="I14" s="970">
        <v>28.2</v>
      </c>
      <c r="J14" s="970">
        <v>30.8</v>
      </c>
      <c r="K14" s="970">
        <v>31.1</v>
      </c>
      <c r="L14" s="970">
        <v>29.1</v>
      </c>
      <c r="M14" s="970">
        <v>32.700000000000003</v>
      </c>
      <c r="N14" s="970">
        <v>34</v>
      </c>
      <c r="O14" s="970">
        <v>39.4</v>
      </c>
      <c r="P14" s="970">
        <v>37.299999999999997</v>
      </c>
      <c r="Q14" s="970">
        <v>38.409999999999997</v>
      </c>
      <c r="R14" s="970">
        <v>37.252000000000002</v>
      </c>
      <c r="S14" s="970">
        <v>37.542999999999999</v>
      </c>
      <c r="T14" s="970">
        <v>39.267000000000003</v>
      </c>
      <c r="U14" s="970">
        <v>37.866</v>
      </c>
      <c r="W14" s="594"/>
      <c r="X14" s="594"/>
      <c r="Y14" s="594"/>
      <c r="Z14" s="594"/>
      <c r="AA14" s="594"/>
    </row>
    <row r="15" spans="1:27" ht="15.95" customHeight="1" x14ac:dyDescent="0.15">
      <c r="A15" s="80"/>
      <c r="B15" s="21" t="s">
        <v>29</v>
      </c>
      <c r="C15" s="405">
        <v>19359</v>
      </c>
      <c r="D15" s="405">
        <v>20479</v>
      </c>
      <c r="E15" s="406">
        <v>439.9</v>
      </c>
      <c r="F15" s="970">
        <v>514.20000000000005</v>
      </c>
      <c r="G15" s="970">
        <v>562.1</v>
      </c>
      <c r="H15" s="970">
        <v>586.79999999999995</v>
      </c>
      <c r="I15" s="970">
        <v>625</v>
      </c>
      <c r="J15" s="970">
        <v>667.2</v>
      </c>
      <c r="K15" s="970">
        <v>657.6</v>
      </c>
      <c r="L15" s="970">
        <v>690.4</v>
      </c>
      <c r="M15" s="970">
        <v>725.4</v>
      </c>
      <c r="N15" s="970">
        <v>807.5</v>
      </c>
      <c r="O15" s="970">
        <v>848.2</v>
      </c>
      <c r="P15" s="970">
        <v>902.5</v>
      </c>
      <c r="Q15" s="970">
        <v>942.81299999999999</v>
      </c>
      <c r="R15" s="970">
        <v>920.32100000000003</v>
      </c>
      <c r="S15" s="970">
        <v>941.31299999999999</v>
      </c>
      <c r="T15" s="970">
        <v>976.90800000000002</v>
      </c>
      <c r="U15" s="970">
        <v>992.82299999999998</v>
      </c>
      <c r="W15" s="594"/>
      <c r="X15" s="594"/>
      <c r="Y15" s="594"/>
      <c r="Z15" s="594"/>
      <c r="AA15" s="594"/>
    </row>
    <row r="16" spans="1:27" ht="15.95" customHeight="1" x14ac:dyDescent="0.15">
      <c r="A16" s="80"/>
      <c r="B16" s="21" t="s">
        <v>30</v>
      </c>
      <c r="C16" s="405">
        <v>1092</v>
      </c>
      <c r="D16" s="405">
        <v>1134</v>
      </c>
      <c r="E16" s="406">
        <v>29.3</v>
      </c>
      <c r="F16" s="970">
        <v>33.9</v>
      </c>
      <c r="G16" s="970">
        <v>31.5</v>
      </c>
      <c r="H16" s="970">
        <v>33</v>
      </c>
      <c r="I16" s="970">
        <v>38.9</v>
      </c>
      <c r="J16" s="970">
        <v>49.5</v>
      </c>
      <c r="K16" s="970">
        <v>53.8</v>
      </c>
      <c r="L16" s="970">
        <v>68.3</v>
      </c>
      <c r="M16" s="970">
        <v>66.599999999999994</v>
      </c>
      <c r="N16" s="970">
        <v>69.599999999999994</v>
      </c>
      <c r="O16" s="970">
        <v>72.400000000000006</v>
      </c>
      <c r="P16" s="970">
        <v>88.8</v>
      </c>
      <c r="Q16" s="970">
        <v>95.536000000000001</v>
      </c>
      <c r="R16" s="970">
        <v>96.61</v>
      </c>
      <c r="S16" s="970">
        <v>97.956999999999994</v>
      </c>
      <c r="T16" s="970">
        <v>96.668000000000006</v>
      </c>
      <c r="U16" s="970">
        <v>95.971999999999994</v>
      </c>
      <c r="W16" s="594"/>
      <c r="X16" s="594"/>
      <c r="Y16" s="594"/>
      <c r="Z16" s="594"/>
      <c r="AA16" s="594"/>
    </row>
    <row r="17" spans="1:27" ht="15.95" customHeight="1" x14ac:dyDescent="0.15">
      <c r="A17" s="80"/>
      <c r="B17" s="21" t="s">
        <v>31</v>
      </c>
      <c r="C17" s="89">
        <v>9010</v>
      </c>
      <c r="D17" s="89">
        <v>10026</v>
      </c>
      <c r="E17" s="91">
        <v>0.9</v>
      </c>
      <c r="F17" s="970">
        <v>0.9</v>
      </c>
      <c r="G17" s="970">
        <v>0.9</v>
      </c>
      <c r="H17" s="970">
        <v>0.9</v>
      </c>
      <c r="I17" s="970">
        <v>0.9</v>
      </c>
      <c r="J17" s="970">
        <v>1.3</v>
      </c>
      <c r="K17" s="970">
        <v>1.6</v>
      </c>
      <c r="L17" s="970">
        <v>1.2</v>
      </c>
      <c r="M17" s="970">
        <v>1.7</v>
      </c>
      <c r="N17" s="970">
        <v>1.6</v>
      </c>
      <c r="O17" s="970">
        <v>1.2</v>
      </c>
      <c r="P17" s="970">
        <v>1.3</v>
      </c>
      <c r="Q17" s="970">
        <v>1.32</v>
      </c>
      <c r="R17" s="970">
        <v>1.32</v>
      </c>
      <c r="S17" s="970">
        <v>1.298</v>
      </c>
      <c r="T17" s="970">
        <v>1.2849999999999999</v>
      </c>
      <c r="U17" s="970">
        <v>1.2430000000000001</v>
      </c>
      <c r="W17" s="594"/>
      <c r="X17" s="594"/>
      <c r="Y17" s="594"/>
      <c r="Z17" s="594"/>
      <c r="AA17" s="594"/>
    </row>
    <row r="18" spans="1:27" ht="15.95" customHeight="1" x14ac:dyDescent="0.15">
      <c r="A18" s="80"/>
      <c r="B18" s="21" t="s">
        <v>32</v>
      </c>
      <c r="C18" s="89">
        <v>3372</v>
      </c>
      <c r="D18" s="89">
        <v>3040</v>
      </c>
      <c r="E18" s="91">
        <v>0.3</v>
      </c>
      <c r="F18" s="970">
        <v>0.3</v>
      </c>
      <c r="G18" s="970">
        <v>0.2</v>
      </c>
      <c r="H18" s="970">
        <v>0.2</v>
      </c>
      <c r="I18" s="970">
        <v>0.7</v>
      </c>
      <c r="J18" s="970">
        <v>0.5</v>
      </c>
      <c r="K18" s="970">
        <v>0.9</v>
      </c>
      <c r="L18" s="970">
        <v>0.8</v>
      </c>
      <c r="M18" s="970">
        <v>1.1000000000000001</v>
      </c>
      <c r="N18" s="970">
        <v>1.1000000000000001</v>
      </c>
      <c r="O18" s="970">
        <v>0.4</v>
      </c>
      <c r="P18" s="970">
        <v>0.6</v>
      </c>
      <c r="Q18" s="970">
        <v>0.64200000000000002</v>
      </c>
      <c r="R18" s="970">
        <v>0.628</v>
      </c>
      <c r="S18" s="970">
        <v>0.60699999999999998</v>
      </c>
      <c r="T18" s="970">
        <v>0.58099999999999996</v>
      </c>
      <c r="U18" s="970">
        <v>0.55000000000000004</v>
      </c>
      <c r="W18" s="594"/>
      <c r="X18" s="594"/>
      <c r="Y18" s="594"/>
      <c r="Z18" s="594"/>
      <c r="AA18" s="594"/>
    </row>
    <row r="19" spans="1:27" ht="15.95" customHeight="1" x14ac:dyDescent="0.15">
      <c r="A19" s="80"/>
      <c r="B19" s="21" t="s">
        <v>33</v>
      </c>
      <c r="C19" s="89">
        <v>4781</v>
      </c>
      <c r="D19" s="89">
        <v>4782</v>
      </c>
      <c r="E19" s="91">
        <v>1.2</v>
      </c>
      <c r="F19" s="970">
        <v>5.8</v>
      </c>
      <c r="G19" s="970">
        <v>7.1</v>
      </c>
      <c r="H19" s="970">
        <v>8</v>
      </c>
      <c r="I19" s="970">
        <v>7.1</v>
      </c>
      <c r="J19" s="970">
        <v>8</v>
      </c>
      <c r="K19" s="970">
        <v>8.9</v>
      </c>
      <c r="L19" s="970">
        <v>8.6999999999999993</v>
      </c>
      <c r="M19" s="970">
        <v>11</v>
      </c>
      <c r="N19" s="970">
        <v>18.5</v>
      </c>
      <c r="O19" s="970">
        <v>12.1</v>
      </c>
      <c r="P19" s="970">
        <v>11</v>
      </c>
      <c r="Q19" s="970">
        <v>11.237</v>
      </c>
      <c r="R19" s="970">
        <v>11.113</v>
      </c>
      <c r="S19" s="970">
        <v>10.766</v>
      </c>
      <c r="T19" s="970">
        <v>10.502000000000001</v>
      </c>
      <c r="U19" s="970">
        <v>9.8360000000000003</v>
      </c>
      <c r="W19" s="594"/>
      <c r="X19" s="594"/>
      <c r="Y19" s="594"/>
      <c r="Z19" s="594"/>
      <c r="AA19" s="594"/>
    </row>
    <row r="20" spans="1:27" ht="15.95" customHeight="1" x14ac:dyDescent="0.15">
      <c r="A20" s="80"/>
      <c r="B20" s="21" t="s">
        <v>34</v>
      </c>
      <c r="C20" s="89">
        <v>2855</v>
      </c>
      <c r="D20" s="89">
        <v>2597</v>
      </c>
      <c r="E20" s="91">
        <v>0.6</v>
      </c>
      <c r="F20" s="970">
        <v>0.6</v>
      </c>
      <c r="G20" s="970">
        <v>0.6</v>
      </c>
      <c r="H20" s="970">
        <v>0.6</v>
      </c>
      <c r="I20" s="970">
        <v>0.6</v>
      </c>
      <c r="J20" s="970">
        <v>0.6</v>
      </c>
      <c r="K20" s="970">
        <v>0.6</v>
      </c>
      <c r="L20" s="970">
        <v>0.6</v>
      </c>
      <c r="M20" s="970">
        <v>0.9</v>
      </c>
      <c r="N20" s="970">
        <v>0.9</v>
      </c>
      <c r="O20" s="970">
        <v>0.9</v>
      </c>
      <c r="P20" s="970">
        <v>1</v>
      </c>
      <c r="Q20" s="970">
        <v>1.0089999999999999</v>
      </c>
      <c r="R20" s="970">
        <v>1.004</v>
      </c>
      <c r="S20" s="970">
        <v>0.98799999999999999</v>
      </c>
      <c r="T20" s="970">
        <v>0.96799999999999997</v>
      </c>
      <c r="U20" s="970">
        <v>0.94099999999999995</v>
      </c>
      <c r="W20" s="594"/>
      <c r="X20" s="594"/>
      <c r="Y20" s="594"/>
      <c r="Z20" s="594"/>
      <c r="AA20" s="594"/>
    </row>
    <row r="21" spans="1:27" ht="15.95" customHeight="1" x14ac:dyDescent="0.15">
      <c r="A21" s="80"/>
      <c r="B21" s="21" t="s">
        <v>35</v>
      </c>
      <c r="C21" s="89">
        <v>8733</v>
      </c>
      <c r="D21" s="89">
        <v>8763</v>
      </c>
      <c r="E21" s="91">
        <v>62.2</v>
      </c>
      <c r="F21" s="970">
        <v>70.8</v>
      </c>
      <c r="G21" s="970">
        <v>74.8</v>
      </c>
      <c r="H21" s="970">
        <v>73</v>
      </c>
      <c r="I21" s="970">
        <v>90.3</v>
      </c>
      <c r="J21" s="970">
        <v>106.4</v>
      </c>
      <c r="K21" s="970">
        <v>121.3</v>
      </c>
      <c r="L21" s="970">
        <v>129.19999999999999</v>
      </c>
      <c r="M21" s="970">
        <v>139.30000000000001</v>
      </c>
      <c r="N21" s="970">
        <v>145.9</v>
      </c>
      <c r="O21" s="970">
        <v>153.4</v>
      </c>
      <c r="P21" s="970">
        <v>165.7</v>
      </c>
      <c r="Q21" s="970">
        <v>168.941</v>
      </c>
      <c r="R21" s="970">
        <v>163.50700000000001</v>
      </c>
      <c r="S21" s="970">
        <v>167.13800000000001</v>
      </c>
      <c r="T21" s="970">
        <v>174.11500000000001</v>
      </c>
      <c r="U21" s="970">
        <v>162.11500000000001</v>
      </c>
      <c r="W21" s="594"/>
      <c r="X21" s="594"/>
      <c r="Y21" s="594"/>
      <c r="Z21" s="594"/>
      <c r="AA21" s="594"/>
    </row>
    <row r="22" spans="1:27" ht="15.95" customHeight="1" x14ac:dyDescent="0.15">
      <c r="A22" s="80"/>
      <c r="B22" s="21" t="s">
        <v>36</v>
      </c>
      <c r="C22" s="89">
        <v>1355</v>
      </c>
      <c r="D22" s="89">
        <v>1429</v>
      </c>
      <c r="E22" s="91">
        <v>0.1</v>
      </c>
      <c r="F22" s="970">
        <v>0.2</v>
      </c>
      <c r="G22" s="970">
        <v>0.2</v>
      </c>
      <c r="H22" s="970">
        <v>0.2</v>
      </c>
      <c r="I22" s="970">
        <v>0.1</v>
      </c>
      <c r="J22" s="970">
        <v>0.1</v>
      </c>
      <c r="K22" s="970">
        <v>0.2</v>
      </c>
      <c r="L22" s="970">
        <v>0.2</v>
      </c>
      <c r="M22" s="970">
        <v>0.2</v>
      </c>
      <c r="N22" s="970">
        <v>0.2</v>
      </c>
      <c r="O22" s="970">
        <v>0.2</v>
      </c>
      <c r="P22" s="970">
        <v>0.2</v>
      </c>
      <c r="Q22" s="970">
        <v>0.19800000000000001</v>
      </c>
      <c r="R22" s="970">
        <v>0.2</v>
      </c>
      <c r="S22" s="970">
        <v>0.19800000000000001</v>
      </c>
      <c r="T22" s="970">
        <v>0.191</v>
      </c>
      <c r="U22" s="970">
        <v>0.183</v>
      </c>
      <c r="W22" s="594"/>
      <c r="X22" s="594"/>
      <c r="Y22" s="594"/>
      <c r="Z22" s="594"/>
      <c r="AA22" s="594"/>
    </row>
    <row r="23" spans="1:27" ht="15.95" customHeight="1" x14ac:dyDescent="0.15">
      <c r="A23" s="80"/>
      <c r="B23" s="21" t="s">
        <v>37</v>
      </c>
      <c r="C23" s="89">
        <v>1093</v>
      </c>
      <c r="D23" s="89">
        <v>1071</v>
      </c>
      <c r="E23" s="91">
        <v>8.6999999999999993</v>
      </c>
      <c r="F23" s="970">
        <v>6.2</v>
      </c>
      <c r="G23" s="970">
        <v>7.5</v>
      </c>
      <c r="H23" s="970">
        <v>9.6</v>
      </c>
      <c r="I23" s="970">
        <v>9.6999999999999993</v>
      </c>
      <c r="J23" s="970">
        <v>8.9</v>
      </c>
      <c r="K23" s="970">
        <v>14.8</v>
      </c>
      <c r="L23" s="970">
        <v>16</v>
      </c>
      <c r="M23" s="970">
        <v>24.7</v>
      </c>
      <c r="N23" s="970">
        <v>21.9</v>
      </c>
      <c r="O23" s="970">
        <v>20.6</v>
      </c>
      <c r="P23" s="970">
        <v>20.2</v>
      </c>
      <c r="Q23" s="970">
        <v>20.227</v>
      </c>
      <c r="R23" s="970">
        <v>20.026</v>
      </c>
      <c r="S23" s="970">
        <v>19.859000000000002</v>
      </c>
      <c r="T23" s="970">
        <v>19.292000000000002</v>
      </c>
      <c r="U23" s="970">
        <v>18.513000000000002</v>
      </c>
      <c r="W23" s="594"/>
      <c r="X23" s="594"/>
      <c r="Y23" s="594"/>
      <c r="Z23" s="594"/>
      <c r="AA23" s="594"/>
    </row>
    <row r="24" spans="1:27" ht="15.95" customHeight="1" x14ac:dyDescent="0.15">
      <c r="A24" s="80"/>
      <c r="B24" s="21" t="s">
        <v>38</v>
      </c>
      <c r="C24" s="89">
        <v>9405</v>
      </c>
      <c r="D24" s="89">
        <v>8786</v>
      </c>
      <c r="E24" s="91">
        <v>0.6</v>
      </c>
      <c r="F24" s="970">
        <v>0.6</v>
      </c>
      <c r="G24" s="970">
        <v>0.6</v>
      </c>
      <c r="H24" s="970">
        <v>0.6</v>
      </c>
      <c r="I24" s="970">
        <v>0.7</v>
      </c>
      <c r="J24" s="970">
        <v>0.6</v>
      </c>
      <c r="K24" s="970">
        <v>0.7</v>
      </c>
      <c r="L24" s="970">
        <v>0.7</v>
      </c>
      <c r="M24" s="970">
        <v>1</v>
      </c>
      <c r="N24" s="970">
        <v>1</v>
      </c>
      <c r="O24" s="970">
        <v>1.1000000000000001</v>
      </c>
      <c r="P24" s="970">
        <v>1.1000000000000001</v>
      </c>
      <c r="Q24" s="970">
        <v>1.1040000000000001</v>
      </c>
      <c r="R24" s="970">
        <v>1.097</v>
      </c>
      <c r="S24" s="970">
        <v>1.073</v>
      </c>
      <c r="T24" s="970">
        <v>1.0509999999999999</v>
      </c>
      <c r="U24" s="970">
        <v>1.014</v>
      </c>
      <c r="W24" s="594"/>
      <c r="X24" s="594"/>
      <c r="Y24" s="594"/>
      <c r="Z24" s="594"/>
      <c r="AA24" s="594"/>
    </row>
    <row r="25" spans="1:27" ht="15.95" customHeight="1" x14ac:dyDescent="0.15">
      <c r="A25" s="80"/>
      <c r="B25" s="21" t="s">
        <v>39</v>
      </c>
      <c r="C25" s="89">
        <v>3879</v>
      </c>
      <c r="D25" s="89">
        <v>4268</v>
      </c>
      <c r="E25" s="91">
        <v>0.5</v>
      </c>
      <c r="F25" s="970">
        <v>0.5</v>
      </c>
      <c r="G25" s="970">
        <v>0.5</v>
      </c>
      <c r="H25" s="970">
        <v>0.5</v>
      </c>
      <c r="I25" s="970">
        <v>0.6</v>
      </c>
      <c r="J25" s="970">
        <v>0.5</v>
      </c>
      <c r="K25" s="970">
        <v>0.5</v>
      </c>
      <c r="L25" s="970">
        <v>0.6</v>
      </c>
      <c r="M25" s="970">
        <v>0.8</v>
      </c>
      <c r="N25" s="970">
        <v>0.8</v>
      </c>
      <c r="O25" s="970">
        <v>0.8</v>
      </c>
      <c r="P25" s="970">
        <v>0.8</v>
      </c>
      <c r="Q25" s="970">
        <v>0.81399999999999995</v>
      </c>
      <c r="R25" s="970">
        <v>0.81299999999999994</v>
      </c>
      <c r="S25" s="970">
        <v>0.79400000000000004</v>
      </c>
      <c r="T25" s="970">
        <v>0.76100000000000001</v>
      </c>
      <c r="U25" s="970">
        <v>0.71199999999999997</v>
      </c>
      <c r="W25" s="594"/>
      <c r="X25" s="594"/>
      <c r="Y25" s="594"/>
      <c r="Z25" s="594"/>
      <c r="AA25" s="594"/>
    </row>
    <row r="26" spans="1:27" ht="15.95" customHeight="1" x14ac:dyDescent="0.15">
      <c r="A26" s="80"/>
      <c r="B26" s="21" t="s">
        <v>42</v>
      </c>
      <c r="C26" s="89">
        <v>10312</v>
      </c>
      <c r="D26" s="89">
        <v>11894</v>
      </c>
      <c r="E26" s="91">
        <v>2</v>
      </c>
      <c r="F26" s="970">
        <v>1.6</v>
      </c>
      <c r="G26" s="970">
        <v>1.6</v>
      </c>
      <c r="H26" s="970">
        <v>1.8</v>
      </c>
      <c r="I26" s="970">
        <v>2.8</v>
      </c>
      <c r="J26" s="970">
        <v>2.5</v>
      </c>
      <c r="K26" s="970">
        <v>2.5</v>
      </c>
      <c r="L26" s="970">
        <v>3.2</v>
      </c>
      <c r="M26" s="970">
        <v>4.7</v>
      </c>
      <c r="N26" s="970">
        <v>4.4000000000000004</v>
      </c>
      <c r="O26" s="970">
        <v>4.0999999999999996</v>
      </c>
      <c r="P26" s="970">
        <v>3.9</v>
      </c>
      <c r="Q26" s="970">
        <v>4.0579999999999998</v>
      </c>
      <c r="R26" s="970">
        <v>4.0170000000000003</v>
      </c>
      <c r="S26" s="970">
        <v>3.9769999999999999</v>
      </c>
      <c r="T26" s="970">
        <v>3.8610000000000002</v>
      </c>
      <c r="U26" s="970">
        <v>3.6930000000000001</v>
      </c>
      <c r="W26" s="594"/>
      <c r="X26" s="594"/>
      <c r="Y26" s="594"/>
      <c r="Z26" s="594"/>
      <c r="AA26" s="594"/>
    </row>
    <row r="27" spans="1:27" ht="15.95" customHeight="1" x14ac:dyDescent="0.15">
      <c r="A27" s="80"/>
      <c r="B27" s="21" t="s">
        <v>43</v>
      </c>
      <c r="C27" s="89">
        <v>17230</v>
      </c>
      <c r="D27" s="89">
        <v>17401</v>
      </c>
      <c r="E27" s="91">
        <v>1.7</v>
      </c>
      <c r="F27" s="970">
        <v>1.7</v>
      </c>
      <c r="G27" s="970">
        <v>1.7</v>
      </c>
      <c r="H27" s="970">
        <v>1.7</v>
      </c>
      <c r="I27" s="970">
        <v>1.7</v>
      </c>
      <c r="J27" s="970">
        <v>1.7</v>
      </c>
      <c r="K27" s="970">
        <v>1.7</v>
      </c>
      <c r="L27" s="970">
        <v>1.8</v>
      </c>
      <c r="M27" s="970">
        <v>2.5</v>
      </c>
      <c r="N27" s="970">
        <v>2.5</v>
      </c>
      <c r="O27" s="970">
        <v>2.5</v>
      </c>
      <c r="P27" s="970">
        <v>2.6</v>
      </c>
      <c r="Q27" s="970">
        <v>2.6859999999999999</v>
      </c>
      <c r="R27" s="970">
        <v>2.6840000000000002</v>
      </c>
      <c r="S27" s="970">
        <v>2.6680000000000001</v>
      </c>
      <c r="T27" s="970">
        <v>2.6619999999999999</v>
      </c>
      <c r="U27" s="970">
        <v>2.552</v>
      </c>
      <c r="W27" s="594"/>
      <c r="X27" s="594"/>
      <c r="Y27" s="594"/>
      <c r="Z27" s="594"/>
      <c r="AA27" s="594"/>
    </row>
    <row r="28" spans="1:27" ht="15.95" customHeight="1" x14ac:dyDescent="0.15">
      <c r="A28" s="80"/>
      <c r="B28" s="79" t="s">
        <v>44</v>
      </c>
      <c r="C28" s="89">
        <v>4917</v>
      </c>
      <c r="D28" s="89">
        <v>5575</v>
      </c>
      <c r="E28" s="91">
        <v>14</v>
      </c>
      <c r="F28" s="970">
        <v>16</v>
      </c>
      <c r="G28" s="970">
        <v>19.600000000000001</v>
      </c>
      <c r="H28" s="970">
        <v>20</v>
      </c>
      <c r="I28" s="970">
        <v>24.3</v>
      </c>
      <c r="J28" s="970">
        <v>27.7</v>
      </c>
      <c r="K28" s="970">
        <v>27.8</v>
      </c>
      <c r="L28" s="970">
        <v>33.1</v>
      </c>
      <c r="M28" s="970">
        <v>35.200000000000003</v>
      </c>
      <c r="N28" s="970">
        <v>35.799999999999997</v>
      </c>
      <c r="O28" s="970">
        <v>38</v>
      </c>
      <c r="P28" s="970">
        <v>38.9</v>
      </c>
      <c r="Q28" s="970">
        <v>40.420999999999999</v>
      </c>
      <c r="R28" s="970">
        <v>39.499000000000002</v>
      </c>
      <c r="S28" s="970">
        <v>39.481999999999999</v>
      </c>
      <c r="T28" s="970">
        <v>39.408999999999999</v>
      </c>
      <c r="U28" s="970">
        <v>37.615000000000002</v>
      </c>
      <c r="W28" s="594"/>
      <c r="X28" s="594"/>
      <c r="Y28" s="594"/>
      <c r="Z28" s="594"/>
      <c r="AA28" s="594"/>
    </row>
    <row r="29" spans="1:27" ht="15.95" customHeight="1" x14ac:dyDescent="0.15">
      <c r="A29" s="80"/>
      <c r="B29" s="21" t="s">
        <v>45</v>
      </c>
      <c r="C29" s="89">
        <v>520</v>
      </c>
      <c r="D29" s="89">
        <v>561</v>
      </c>
      <c r="E29" s="91">
        <v>11.9</v>
      </c>
      <c r="F29" s="970">
        <v>12.9</v>
      </c>
      <c r="G29" s="970">
        <v>20.2</v>
      </c>
      <c r="H29" s="970">
        <v>20.9</v>
      </c>
      <c r="I29" s="970">
        <v>18.399999999999999</v>
      </c>
      <c r="J29" s="970">
        <v>21.6</v>
      </c>
      <c r="K29" s="970">
        <v>21.6</v>
      </c>
      <c r="L29" s="970">
        <v>21.6</v>
      </c>
      <c r="M29" s="970">
        <v>25.6</v>
      </c>
      <c r="N29" s="970">
        <v>23.9</v>
      </c>
      <c r="O29" s="970">
        <v>23.7</v>
      </c>
      <c r="P29" s="970">
        <v>26.1</v>
      </c>
      <c r="Q29" s="970">
        <v>26.873000000000001</v>
      </c>
      <c r="R29" s="970">
        <v>26.128</v>
      </c>
      <c r="S29" s="970">
        <v>26.003</v>
      </c>
      <c r="T29" s="970">
        <v>26.244</v>
      </c>
      <c r="U29" s="970">
        <v>25.393999999999998</v>
      </c>
      <c r="W29" s="594"/>
      <c r="X29" s="594"/>
      <c r="Y29" s="594"/>
      <c r="Z29" s="594"/>
      <c r="AA29" s="594"/>
    </row>
    <row r="30" spans="1:27" ht="15.95" customHeight="1" x14ac:dyDescent="0.15">
      <c r="A30" s="80"/>
      <c r="B30" s="21" t="s">
        <v>46</v>
      </c>
      <c r="C30" s="89">
        <v>1585</v>
      </c>
      <c r="D30" s="89">
        <v>1581</v>
      </c>
      <c r="E30" s="91">
        <v>10.3</v>
      </c>
      <c r="F30" s="970">
        <v>9.8000000000000007</v>
      </c>
      <c r="G30" s="970">
        <v>10.6</v>
      </c>
      <c r="H30" s="970">
        <v>10.1</v>
      </c>
      <c r="I30" s="970">
        <v>11.7</v>
      </c>
      <c r="J30" s="970">
        <v>14.7</v>
      </c>
      <c r="K30" s="970">
        <v>17</v>
      </c>
      <c r="L30" s="970">
        <v>16.7</v>
      </c>
      <c r="M30" s="970">
        <v>18.600000000000001</v>
      </c>
      <c r="N30" s="970">
        <v>10.4</v>
      </c>
      <c r="O30" s="970">
        <v>12</v>
      </c>
      <c r="P30" s="970">
        <v>14.7</v>
      </c>
      <c r="Q30" s="970">
        <v>15.75</v>
      </c>
      <c r="R30" s="970">
        <v>15.241</v>
      </c>
      <c r="S30" s="970">
        <v>15.499000000000001</v>
      </c>
      <c r="T30" s="970">
        <v>15.263</v>
      </c>
      <c r="U30" s="970">
        <v>14.647</v>
      </c>
      <c r="W30" s="594"/>
      <c r="X30" s="594"/>
      <c r="Y30" s="594"/>
      <c r="Z30" s="594"/>
      <c r="AA30" s="594"/>
    </row>
    <row r="31" spans="1:27" ht="15.95" customHeight="1" x14ac:dyDescent="0.15">
      <c r="A31" s="80"/>
      <c r="B31" s="21" t="s">
        <v>47</v>
      </c>
      <c r="C31" s="89">
        <v>1093</v>
      </c>
      <c r="D31" s="89">
        <v>1265</v>
      </c>
      <c r="E31" s="91">
        <v>1.7</v>
      </c>
      <c r="F31" s="970">
        <v>2.1</v>
      </c>
      <c r="G31" s="970">
        <v>2.9</v>
      </c>
      <c r="H31" s="970">
        <v>2.9</v>
      </c>
      <c r="I31" s="970">
        <v>3.3</v>
      </c>
      <c r="J31" s="970">
        <v>4.7</v>
      </c>
      <c r="K31" s="970">
        <v>5.6</v>
      </c>
      <c r="L31" s="970">
        <v>5.6</v>
      </c>
      <c r="M31" s="970">
        <v>6.7</v>
      </c>
      <c r="N31" s="970">
        <v>7.4</v>
      </c>
      <c r="O31" s="970">
        <v>8.4</v>
      </c>
      <c r="P31" s="970">
        <v>9.3000000000000007</v>
      </c>
      <c r="Q31" s="970">
        <v>9.7189999999999994</v>
      </c>
      <c r="R31" s="970">
        <v>9.4120000000000008</v>
      </c>
      <c r="S31" s="970">
        <v>9.4909999999999997</v>
      </c>
      <c r="T31" s="970">
        <v>9.4130000000000003</v>
      </c>
      <c r="U31" s="970">
        <v>9.016</v>
      </c>
      <c r="W31" s="594"/>
      <c r="X31" s="594"/>
      <c r="Y31" s="594"/>
      <c r="Z31" s="594"/>
      <c r="AA31" s="594"/>
    </row>
    <row r="32" spans="1:27" ht="5.0999999999999996" customHeight="1" thickBot="1" x14ac:dyDescent="0.2">
      <c r="A32" s="8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spans="1:21" ht="9" customHeight="1" x14ac:dyDescent="0.15">
      <c r="A33" s="468" t="s">
        <v>350</v>
      </c>
      <c r="B33" s="470"/>
      <c r="C33" s="488"/>
      <c r="D33" s="488"/>
      <c r="E33" s="488"/>
      <c r="F33" s="488"/>
      <c r="G33" s="488"/>
      <c r="H33" s="488"/>
      <c r="I33" s="204"/>
      <c r="J33" s="204"/>
      <c r="K33" s="204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ht="9" customHeight="1" x14ac:dyDescent="0.15">
      <c r="A34" s="468" t="s">
        <v>321</v>
      </c>
      <c r="B34" s="470"/>
      <c r="C34" s="488"/>
      <c r="D34" s="488"/>
      <c r="E34" s="488"/>
      <c r="F34" s="488"/>
      <c r="G34" s="488"/>
      <c r="H34" s="489"/>
      <c r="I34" s="211"/>
      <c r="J34" s="211"/>
      <c r="K34" s="211"/>
      <c r="L34" s="81"/>
      <c r="M34" s="81"/>
      <c r="N34" s="81"/>
      <c r="O34" s="81"/>
      <c r="P34" s="81"/>
      <c r="Q34" s="81"/>
      <c r="R34" s="81"/>
      <c r="S34" s="81"/>
      <c r="T34" s="81"/>
      <c r="U34" s="81"/>
    </row>
    <row r="35" spans="1:21" ht="9" customHeight="1" x14ac:dyDescent="0.15">
      <c r="A35" s="470" t="s">
        <v>320</v>
      </c>
      <c r="B35" s="475"/>
      <c r="C35" s="488"/>
      <c r="D35" s="488"/>
      <c r="E35" s="488"/>
      <c r="F35" s="488"/>
      <c r="G35" s="488"/>
      <c r="H35" s="489"/>
      <c r="I35" s="211"/>
      <c r="J35" s="211"/>
      <c r="K35" s="211"/>
      <c r="L35" s="81"/>
      <c r="M35" s="81"/>
      <c r="N35" s="81"/>
      <c r="O35" s="81"/>
      <c r="P35" s="81"/>
      <c r="Q35" s="81"/>
      <c r="R35" s="81"/>
      <c r="S35" s="81"/>
      <c r="T35" s="81"/>
      <c r="U35" s="81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Hoja132">
    <tabColor theme="9" tint="0.59999389629810485"/>
  </sheetPr>
  <dimension ref="A2:W37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0.75" style="79" customWidth="1"/>
    <col min="2" max="2" width="11.625" style="79" customWidth="1"/>
    <col min="3" max="3" width="2.375" style="79" hidden="1" customWidth="1"/>
    <col min="4" max="19" width="7.625" style="79" customWidth="1"/>
    <col min="20" max="21" width="8" style="79" customWidth="1"/>
    <col min="22" max="16384" width="7" style="79"/>
  </cols>
  <sheetData>
    <row r="2" spans="1:23" ht="13.35" customHeight="1" x14ac:dyDescent="0.25">
      <c r="A2" s="207" t="s">
        <v>540</v>
      </c>
      <c r="B2" s="205"/>
      <c r="C2" s="205"/>
      <c r="D2" s="205"/>
      <c r="E2" s="205"/>
      <c r="F2" s="205"/>
      <c r="G2" s="205"/>
      <c r="H2" s="205"/>
      <c r="I2" s="205"/>
      <c r="J2" s="205"/>
    </row>
    <row r="3" spans="1:23" ht="13.35" customHeight="1" x14ac:dyDescent="0.15">
      <c r="A3" s="206" t="s">
        <v>378</v>
      </c>
      <c r="B3" s="206"/>
      <c r="C3" s="205"/>
      <c r="D3" s="205"/>
      <c r="E3" s="205"/>
      <c r="F3" s="205"/>
      <c r="G3" s="205"/>
      <c r="H3" s="205"/>
      <c r="I3" s="205"/>
      <c r="J3" s="205"/>
    </row>
    <row r="4" spans="1:23" ht="6" customHeight="1" thickBot="1" x14ac:dyDescent="0.2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</row>
    <row r="5" spans="1:23" ht="18" customHeight="1" x14ac:dyDescent="0.15">
      <c r="A5" s="1070" t="s">
        <v>16</v>
      </c>
      <c r="B5" s="1070"/>
      <c r="C5" s="816">
        <v>2007</v>
      </c>
      <c r="D5" s="817">
        <v>2008</v>
      </c>
      <c r="E5" s="817">
        <v>2009</v>
      </c>
      <c r="F5" s="817">
        <v>2010</v>
      </c>
      <c r="G5" s="817">
        <v>2011</v>
      </c>
      <c r="H5" s="817">
        <v>2012</v>
      </c>
      <c r="I5" s="817">
        <v>2013</v>
      </c>
      <c r="J5" s="817">
        <v>2014</v>
      </c>
      <c r="K5" s="817">
        <v>2015</v>
      </c>
      <c r="L5" s="817">
        <v>2016</v>
      </c>
      <c r="M5" s="817">
        <v>2017</v>
      </c>
      <c r="N5" s="817" t="s">
        <v>188</v>
      </c>
      <c r="O5" s="817" t="s">
        <v>313</v>
      </c>
      <c r="P5" s="817">
        <v>2020</v>
      </c>
      <c r="Q5" s="817">
        <v>2021</v>
      </c>
      <c r="R5" s="817" t="s">
        <v>406</v>
      </c>
      <c r="S5" s="758" t="s">
        <v>424</v>
      </c>
    </row>
    <row r="6" spans="1:23" ht="18" customHeight="1" x14ac:dyDescent="0.15">
      <c r="A6" s="1030" t="s">
        <v>93</v>
      </c>
      <c r="B6" s="1030"/>
      <c r="C6" s="979">
        <v>3.63</v>
      </c>
      <c r="D6" s="980">
        <v>4.18</v>
      </c>
      <c r="E6" s="980">
        <v>4.33</v>
      </c>
      <c r="F6" s="981">
        <v>4.6399999999999997</v>
      </c>
      <c r="G6" s="981">
        <v>4.67</v>
      </c>
      <c r="H6" s="981">
        <v>4.7</v>
      </c>
      <c r="I6" s="981">
        <v>4.75</v>
      </c>
      <c r="J6" s="981">
        <v>4.78</v>
      </c>
      <c r="K6" s="981">
        <v>4.82</v>
      </c>
      <c r="L6" s="981">
        <v>4.84</v>
      </c>
      <c r="M6" s="981">
        <v>4.84</v>
      </c>
      <c r="N6" s="981">
        <v>4.8600000000000003</v>
      </c>
      <c r="O6" s="981">
        <v>4.6500000000000004</v>
      </c>
      <c r="P6" s="981">
        <v>5.0199999999999996</v>
      </c>
      <c r="Q6" s="981">
        <v>5.85</v>
      </c>
      <c r="R6" s="981">
        <v>6.33</v>
      </c>
      <c r="S6" s="981">
        <v>6.99</v>
      </c>
      <c r="T6" s="973"/>
      <c r="U6" s="973"/>
    </row>
    <row r="7" spans="1:23" ht="4.3499999999999996" customHeight="1" x14ac:dyDescent="0.15">
      <c r="A7" s="80"/>
      <c r="B7" s="81"/>
      <c r="C7" s="82"/>
      <c r="D7" s="223"/>
      <c r="E7" s="223"/>
      <c r="F7" s="971"/>
      <c r="G7" s="971"/>
      <c r="H7" s="971"/>
      <c r="I7" s="971"/>
      <c r="J7" s="971"/>
      <c r="K7" s="971"/>
      <c r="L7" s="971"/>
      <c r="M7" s="971"/>
      <c r="N7" s="971"/>
      <c r="O7" s="971"/>
      <c r="P7" s="971"/>
      <c r="Q7" s="971"/>
      <c r="R7" s="971"/>
      <c r="S7" s="971"/>
      <c r="T7" s="973"/>
      <c r="U7" s="973"/>
    </row>
    <row r="8" spans="1:23" ht="15.95" customHeight="1" x14ac:dyDescent="0.15">
      <c r="A8" s="80"/>
      <c r="B8" s="21" t="s">
        <v>19</v>
      </c>
      <c r="C8" s="83">
        <v>3.79</v>
      </c>
      <c r="D8" s="224">
        <v>4.08</v>
      </c>
      <c r="E8" s="224">
        <v>4.21</v>
      </c>
      <c r="F8" s="975">
        <v>4.1100000000000003</v>
      </c>
      <c r="G8" s="975">
        <v>4.1100000000000003</v>
      </c>
      <c r="H8" s="975">
        <v>4.2300000000000004</v>
      </c>
      <c r="I8" s="975">
        <v>4.12</v>
      </c>
      <c r="J8" s="975">
        <v>4.51</v>
      </c>
      <c r="K8" s="975">
        <v>4.95</v>
      </c>
      <c r="L8" s="975">
        <v>4.8600000000000003</v>
      </c>
      <c r="M8" s="975">
        <v>4.6500000000000004</v>
      </c>
      <c r="N8" s="975">
        <v>4.8499999999999996</v>
      </c>
      <c r="O8" s="975">
        <v>4.7699999999999996</v>
      </c>
      <c r="P8" s="975">
        <v>4.93</v>
      </c>
      <c r="Q8" s="975">
        <v>5.35</v>
      </c>
      <c r="R8" s="975">
        <v>5.91</v>
      </c>
      <c r="S8" s="975">
        <v>6.55</v>
      </c>
      <c r="T8" s="973"/>
      <c r="U8" s="973"/>
      <c r="V8" s="157"/>
      <c r="W8" s="157"/>
    </row>
    <row r="9" spans="1:23" ht="15.95" customHeight="1" x14ac:dyDescent="0.15">
      <c r="A9" s="80"/>
      <c r="B9" s="21" t="s">
        <v>20</v>
      </c>
      <c r="C9" s="83">
        <v>3.83</v>
      </c>
      <c r="D9" s="224">
        <v>3.87</v>
      </c>
      <c r="E9" s="224">
        <v>4.18</v>
      </c>
      <c r="F9" s="975">
        <v>4.25</v>
      </c>
      <c r="G9" s="975">
        <v>3.84</v>
      </c>
      <c r="H9" s="975">
        <v>4.33</v>
      </c>
      <c r="I9" s="975">
        <v>4.33</v>
      </c>
      <c r="J9" s="975">
        <v>4.59</v>
      </c>
      <c r="K9" s="975">
        <v>5</v>
      </c>
      <c r="L9" s="975">
        <v>4.9400000000000004</v>
      </c>
      <c r="M9" s="975">
        <v>4.83</v>
      </c>
      <c r="N9" s="975">
        <v>4.92</v>
      </c>
      <c r="O9" s="975">
        <v>4.79</v>
      </c>
      <c r="P9" s="975">
        <v>5.14</v>
      </c>
      <c r="Q9" s="975">
        <v>5.79</v>
      </c>
      <c r="R9" s="975">
        <v>6.21</v>
      </c>
      <c r="S9" s="975">
        <v>6.98</v>
      </c>
      <c r="T9" s="973"/>
      <c r="U9" s="973"/>
      <c r="V9" s="157"/>
      <c r="W9" s="157"/>
    </row>
    <row r="10" spans="1:23" ht="15.95" customHeight="1" x14ac:dyDescent="0.15">
      <c r="A10" s="80"/>
      <c r="B10" s="21" t="s">
        <v>21</v>
      </c>
      <c r="C10" s="83">
        <v>3.67</v>
      </c>
      <c r="D10" s="224">
        <v>3.92</v>
      </c>
      <c r="E10" s="224">
        <v>4.18</v>
      </c>
      <c r="F10" s="975">
        <v>4.3099999999999996</v>
      </c>
      <c r="G10" s="975">
        <v>4.28</v>
      </c>
      <c r="H10" s="975">
        <v>4.53</v>
      </c>
      <c r="I10" s="975">
        <v>4.58</v>
      </c>
      <c r="J10" s="975">
        <v>4.71</v>
      </c>
      <c r="K10" s="975">
        <v>5.0199999999999996</v>
      </c>
      <c r="L10" s="975">
        <v>4.97</v>
      </c>
      <c r="M10" s="975">
        <v>4.9400000000000004</v>
      </c>
      <c r="N10" s="975">
        <v>4.92</v>
      </c>
      <c r="O10" s="975">
        <v>4.7699999999999996</v>
      </c>
      <c r="P10" s="975">
        <v>5.17</v>
      </c>
      <c r="Q10" s="975">
        <v>5.91</v>
      </c>
      <c r="R10" s="975">
        <v>6.3</v>
      </c>
      <c r="S10" s="975">
        <v>6.99</v>
      </c>
      <c r="T10" s="973"/>
      <c r="U10" s="973"/>
      <c r="V10" s="157"/>
      <c r="W10" s="157"/>
    </row>
    <row r="11" spans="1:23" ht="15.95" customHeight="1" x14ac:dyDescent="0.15">
      <c r="A11" s="80"/>
      <c r="B11" s="21" t="s">
        <v>22</v>
      </c>
      <c r="C11" s="84">
        <v>3.97</v>
      </c>
      <c r="D11" s="224">
        <v>4.1500000000000004</v>
      </c>
      <c r="E11" s="224">
        <v>5.03</v>
      </c>
      <c r="F11" s="975">
        <v>4.66</v>
      </c>
      <c r="G11" s="975">
        <v>4.8499999999999996</v>
      </c>
      <c r="H11" s="975">
        <v>4.74</v>
      </c>
      <c r="I11" s="975">
        <v>4.72</v>
      </c>
      <c r="J11" s="975">
        <v>4.74</v>
      </c>
      <c r="K11" s="975">
        <v>5.04</v>
      </c>
      <c r="L11" s="975">
        <v>4.9400000000000004</v>
      </c>
      <c r="M11" s="975">
        <v>4.91</v>
      </c>
      <c r="N11" s="975">
        <v>4.91</v>
      </c>
      <c r="O11" s="975">
        <v>4.75</v>
      </c>
      <c r="P11" s="975">
        <v>5.18</v>
      </c>
      <c r="Q11" s="975">
        <v>5.93</v>
      </c>
      <c r="R11" s="975">
        <v>6.33</v>
      </c>
      <c r="S11" s="975">
        <v>7.09</v>
      </c>
      <c r="T11" s="973"/>
      <c r="U11" s="973"/>
      <c r="V11" s="157"/>
      <c r="W11" s="157"/>
    </row>
    <row r="12" spans="1:23" ht="15.95" customHeight="1" x14ac:dyDescent="0.15">
      <c r="A12" s="80"/>
      <c r="B12" s="21" t="s">
        <v>23</v>
      </c>
      <c r="C12" s="83">
        <v>3.71</v>
      </c>
      <c r="D12" s="224">
        <v>3.88</v>
      </c>
      <c r="E12" s="224">
        <v>4.04</v>
      </c>
      <c r="F12" s="975">
        <v>4.7699999999999996</v>
      </c>
      <c r="G12" s="975">
        <v>4.2300000000000004</v>
      </c>
      <c r="H12" s="975">
        <v>4.3499999999999996</v>
      </c>
      <c r="I12" s="975">
        <v>4.5999999999999996</v>
      </c>
      <c r="J12" s="975">
        <v>4.79</v>
      </c>
      <c r="K12" s="975">
        <v>5.0599999999999996</v>
      </c>
      <c r="L12" s="975">
        <v>4.9400000000000004</v>
      </c>
      <c r="M12" s="975">
        <v>4.8600000000000003</v>
      </c>
      <c r="N12" s="975">
        <v>4.87</v>
      </c>
      <c r="O12" s="975">
        <v>4.9000000000000004</v>
      </c>
      <c r="P12" s="975">
        <v>5.29</v>
      </c>
      <c r="Q12" s="975">
        <v>5.91</v>
      </c>
      <c r="R12" s="975">
        <v>6.33</v>
      </c>
      <c r="S12" s="975">
        <v>6.93</v>
      </c>
      <c r="T12" s="973"/>
      <c r="U12" s="973"/>
      <c r="V12" s="157"/>
      <c r="W12" s="157"/>
    </row>
    <row r="13" spans="1:23" ht="15.95" customHeight="1" x14ac:dyDescent="0.15">
      <c r="A13" s="80"/>
      <c r="B13" s="21" t="s">
        <v>27</v>
      </c>
      <c r="C13" s="83">
        <v>3.8</v>
      </c>
      <c r="D13" s="224">
        <v>3.96</v>
      </c>
      <c r="E13" s="224">
        <v>4.2</v>
      </c>
      <c r="F13" s="975">
        <v>4.09</v>
      </c>
      <c r="G13" s="975">
        <v>4.38</v>
      </c>
      <c r="H13" s="975">
        <v>4.63</v>
      </c>
      <c r="I13" s="975">
        <v>4.59</v>
      </c>
      <c r="J13" s="975">
        <v>4.8499999999999996</v>
      </c>
      <c r="K13" s="975">
        <v>4.95</v>
      </c>
      <c r="L13" s="975">
        <v>4.91</v>
      </c>
      <c r="M13" s="975">
        <v>4.83</v>
      </c>
      <c r="N13" s="975">
        <v>4.84</v>
      </c>
      <c r="O13" s="975">
        <v>4.84</v>
      </c>
      <c r="P13" s="975">
        <v>5.26</v>
      </c>
      <c r="Q13" s="975">
        <v>5.92</v>
      </c>
      <c r="R13" s="975">
        <v>6.28</v>
      </c>
      <c r="S13" s="975">
        <v>6.99</v>
      </c>
      <c r="T13" s="973"/>
      <c r="U13" s="973"/>
      <c r="V13" s="157"/>
      <c r="W13" s="157"/>
    </row>
    <row r="14" spans="1:23" ht="15.95" customHeight="1" x14ac:dyDescent="0.15">
      <c r="A14" s="80"/>
      <c r="B14" s="21" t="s">
        <v>28</v>
      </c>
      <c r="C14" s="84">
        <v>3.63</v>
      </c>
      <c r="D14" s="224">
        <v>3.74</v>
      </c>
      <c r="E14" s="224">
        <v>4.46</v>
      </c>
      <c r="F14" s="975">
        <v>4.32</v>
      </c>
      <c r="G14" s="975">
        <v>4.3899999999999997</v>
      </c>
      <c r="H14" s="975">
        <v>4.66</v>
      </c>
      <c r="I14" s="975">
        <v>4.71</v>
      </c>
      <c r="J14" s="975">
        <v>4.99</v>
      </c>
      <c r="K14" s="975">
        <v>5.08</v>
      </c>
      <c r="L14" s="975">
        <v>4.91</v>
      </c>
      <c r="M14" s="975">
        <v>4.76</v>
      </c>
      <c r="N14" s="975">
        <v>4.8099999999999996</v>
      </c>
      <c r="O14" s="975">
        <v>4.76</v>
      </c>
      <c r="P14" s="975">
        <v>5.15</v>
      </c>
      <c r="Q14" s="975">
        <v>5.95</v>
      </c>
      <c r="R14" s="975">
        <v>6.26</v>
      </c>
      <c r="S14" s="975">
        <v>6.92</v>
      </c>
      <c r="T14" s="973"/>
      <c r="U14" s="973"/>
      <c r="V14" s="157"/>
      <c r="W14" s="157"/>
    </row>
    <row r="15" spans="1:23" ht="15.95" customHeight="1" x14ac:dyDescent="0.15">
      <c r="A15" s="80"/>
      <c r="B15" s="21" t="s">
        <v>29</v>
      </c>
      <c r="C15" s="84">
        <v>3.5</v>
      </c>
      <c r="D15" s="224">
        <v>4.25</v>
      </c>
      <c r="E15" s="224">
        <v>4.04</v>
      </c>
      <c r="F15" s="975">
        <v>4.71</v>
      </c>
      <c r="G15" s="975">
        <v>4.7</v>
      </c>
      <c r="H15" s="975">
        <v>4.6500000000000004</v>
      </c>
      <c r="I15" s="975">
        <v>4.7</v>
      </c>
      <c r="J15" s="975">
        <v>4.7</v>
      </c>
      <c r="K15" s="975">
        <v>4.8499999999999996</v>
      </c>
      <c r="L15" s="975">
        <v>4.8</v>
      </c>
      <c r="M15" s="975">
        <v>4.83</v>
      </c>
      <c r="N15" s="975">
        <v>4.8600000000000003</v>
      </c>
      <c r="O15" s="975">
        <v>4.55</v>
      </c>
      <c r="P15" s="975">
        <v>4.8499999999999996</v>
      </c>
      <c r="Q15" s="975">
        <v>5.78</v>
      </c>
      <c r="R15" s="975">
        <v>6.39</v>
      </c>
      <c r="S15" s="975">
        <v>7.02</v>
      </c>
      <c r="T15" s="973"/>
      <c r="U15" s="973"/>
      <c r="V15" s="157"/>
      <c r="W15" s="157"/>
    </row>
    <row r="16" spans="1:23" ht="15.95" customHeight="1" x14ac:dyDescent="0.15">
      <c r="A16" s="80"/>
      <c r="B16" s="21" t="s">
        <v>30</v>
      </c>
      <c r="C16" s="83">
        <v>3.85</v>
      </c>
      <c r="D16" s="224">
        <v>4.3099999999999996</v>
      </c>
      <c r="E16" s="224">
        <v>4.26</v>
      </c>
      <c r="F16" s="975">
        <v>4.66</v>
      </c>
      <c r="G16" s="975">
        <v>4.6100000000000003</v>
      </c>
      <c r="H16" s="975">
        <v>4.67</v>
      </c>
      <c r="I16" s="975">
        <v>4.6399999999999997</v>
      </c>
      <c r="J16" s="975">
        <v>4.79</v>
      </c>
      <c r="K16" s="975">
        <v>4.9000000000000004</v>
      </c>
      <c r="L16" s="975">
        <v>4.8600000000000003</v>
      </c>
      <c r="M16" s="975">
        <v>4.79</v>
      </c>
      <c r="N16" s="975">
        <v>4.74</v>
      </c>
      <c r="O16" s="975">
        <v>4.5999999999999996</v>
      </c>
      <c r="P16" s="975">
        <v>4.91</v>
      </c>
      <c r="Q16" s="975">
        <v>6.38</v>
      </c>
      <c r="R16" s="975">
        <v>6.11</v>
      </c>
      <c r="S16" s="975">
        <v>6.73</v>
      </c>
      <c r="T16" s="973"/>
      <c r="U16" s="973"/>
      <c r="V16" s="157"/>
      <c r="W16" s="157"/>
    </row>
    <row r="17" spans="1:23" ht="15.95" customHeight="1" x14ac:dyDescent="0.15">
      <c r="A17" s="80"/>
      <c r="B17" s="21" t="s">
        <v>31</v>
      </c>
      <c r="C17" s="83">
        <v>3.66</v>
      </c>
      <c r="D17" s="224">
        <v>3.9</v>
      </c>
      <c r="E17" s="224">
        <v>4.13</v>
      </c>
      <c r="F17" s="975">
        <v>4.08</v>
      </c>
      <c r="G17" s="975">
        <v>4.55</v>
      </c>
      <c r="H17" s="975">
        <v>4.55</v>
      </c>
      <c r="I17" s="975">
        <v>4.6100000000000003</v>
      </c>
      <c r="J17" s="975">
        <v>4.99</v>
      </c>
      <c r="K17" s="975">
        <v>5.0199999999999996</v>
      </c>
      <c r="L17" s="975">
        <v>4.8899999999999997</v>
      </c>
      <c r="M17" s="975">
        <v>4.8</v>
      </c>
      <c r="N17" s="975">
        <v>4.8099999999999996</v>
      </c>
      <c r="O17" s="975">
        <v>4.87</v>
      </c>
      <c r="P17" s="975">
        <v>5.4</v>
      </c>
      <c r="Q17" s="975">
        <v>5.95</v>
      </c>
      <c r="R17" s="975">
        <v>6.34</v>
      </c>
      <c r="S17" s="975">
        <v>6.88</v>
      </c>
      <c r="T17" s="973"/>
      <c r="U17" s="973"/>
      <c r="V17" s="157"/>
      <c r="W17" s="157"/>
    </row>
    <row r="18" spans="1:23" ht="15.95" customHeight="1" x14ac:dyDescent="0.15">
      <c r="A18" s="80"/>
      <c r="B18" s="21" t="s">
        <v>32</v>
      </c>
      <c r="C18" s="84">
        <v>3.87</v>
      </c>
      <c r="D18" s="224">
        <v>3.84</v>
      </c>
      <c r="E18" s="224">
        <v>3.94</v>
      </c>
      <c r="F18" s="975">
        <v>4.04</v>
      </c>
      <c r="G18" s="975">
        <v>4.3600000000000003</v>
      </c>
      <c r="H18" s="975">
        <v>4.51</v>
      </c>
      <c r="I18" s="975">
        <v>4.54</v>
      </c>
      <c r="J18" s="975">
        <v>4.9000000000000004</v>
      </c>
      <c r="K18" s="975">
        <v>5</v>
      </c>
      <c r="L18" s="975">
        <v>4.92</v>
      </c>
      <c r="M18" s="975">
        <v>4.8099999999999996</v>
      </c>
      <c r="N18" s="975">
        <v>4.8600000000000003</v>
      </c>
      <c r="O18" s="975">
        <v>4.95</v>
      </c>
      <c r="P18" s="975">
        <v>5.48</v>
      </c>
      <c r="Q18" s="975">
        <v>5.85</v>
      </c>
      <c r="R18" s="975">
        <v>6.21</v>
      </c>
      <c r="S18" s="975">
        <v>6.94</v>
      </c>
      <c r="T18" s="973"/>
      <c r="U18" s="973"/>
      <c r="V18" s="157"/>
      <c r="W18" s="157"/>
    </row>
    <row r="19" spans="1:23" ht="15.95" customHeight="1" x14ac:dyDescent="0.15">
      <c r="A19" s="80"/>
      <c r="B19" s="21" t="s">
        <v>33</v>
      </c>
      <c r="C19" s="84">
        <v>3.82</v>
      </c>
      <c r="D19" s="224">
        <v>3.93</v>
      </c>
      <c r="E19" s="224">
        <v>4.1100000000000003</v>
      </c>
      <c r="F19" s="975">
        <v>4.66</v>
      </c>
      <c r="G19" s="975">
        <v>4.58</v>
      </c>
      <c r="H19" s="975">
        <v>4.79</v>
      </c>
      <c r="I19" s="975">
        <v>4.71</v>
      </c>
      <c r="J19" s="975">
        <v>5.0999999999999996</v>
      </c>
      <c r="K19" s="975">
        <v>5.13</v>
      </c>
      <c r="L19" s="975">
        <v>4.96</v>
      </c>
      <c r="M19" s="975">
        <v>4.79</v>
      </c>
      <c r="N19" s="975">
        <v>4.88</v>
      </c>
      <c r="O19" s="975">
        <v>4.95</v>
      </c>
      <c r="P19" s="975">
        <v>5.41</v>
      </c>
      <c r="Q19" s="975">
        <v>5.89</v>
      </c>
      <c r="R19" s="975">
        <v>6.25</v>
      </c>
      <c r="S19" s="975">
        <v>6.97</v>
      </c>
      <c r="T19" s="973"/>
      <c r="U19" s="973"/>
      <c r="V19" s="157"/>
      <c r="W19" s="157"/>
    </row>
    <row r="20" spans="1:23" ht="15.95" customHeight="1" x14ac:dyDescent="0.15">
      <c r="A20" s="80"/>
      <c r="B20" s="21" t="s">
        <v>34</v>
      </c>
      <c r="C20" s="84">
        <v>3.92</v>
      </c>
      <c r="D20" s="224">
        <v>3.88</v>
      </c>
      <c r="E20" s="224">
        <v>4.21</v>
      </c>
      <c r="F20" s="975">
        <v>4.09</v>
      </c>
      <c r="G20" s="975">
        <v>4.4000000000000004</v>
      </c>
      <c r="H20" s="975">
        <v>4.55</v>
      </c>
      <c r="I20" s="975">
        <v>4.62</v>
      </c>
      <c r="J20" s="975">
        <v>4.91</v>
      </c>
      <c r="K20" s="975">
        <v>5.09</v>
      </c>
      <c r="L20" s="975">
        <v>4.95</v>
      </c>
      <c r="M20" s="975">
        <v>4.66</v>
      </c>
      <c r="N20" s="975">
        <v>4.7300000000000004</v>
      </c>
      <c r="O20" s="975">
        <v>4.87</v>
      </c>
      <c r="P20" s="975">
        <v>5.37</v>
      </c>
      <c r="Q20" s="975">
        <v>5.71</v>
      </c>
      <c r="R20" s="975">
        <v>6.72</v>
      </c>
      <c r="S20" s="975">
        <v>6.92</v>
      </c>
      <c r="T20" s="973"/>
      <c r="U20" s="973"/>
      <c r="V20" s="157"/>
      <c r="W20" s="157"/>
    </row>
    <row r="21" spans="1:23" ht="15.95" customHeight="1" x14ac:dyDescent="0.15">
      <c r="A21" s="80"/>
      <c r="B21" s="21" t="s">
        <v>35</v>
      </c>
      <c r="C21" s="84">
        <v>3.41</v>
      </c>
      <c r="D21" s="224">
        <v>4</v>
      </c>
      <c r="E21" s="224">
        <v>4.79</v>
      </c>
      <c r="F21" s="975">
        <v>4.41</v>
      </c>
      <c r="G21" s="975">
        <v>4.25</v>
      </c>
      <c r="H21" s="975">
        <v>4.62</v>
      </c>
      <c r="I21" s="975">
        <v>4.72</v>
      </c>
      <c r="J21" s="975">
        <v>4.74</v>
      </c>
      <c r="K21" s="975">
        <v>4.82</v>
      </c>
      <c r="L21" s="975">
        <v>4.96</v>
      </c>
      <c r="M21" s="975">
        <v>4.93</v>
      </c>
      <c r="N21" s="975">
        <v>4.9400000000000004</v>
      </c>
      <c r="O21" s="975">
        <v>4.76</v>
      </c>
      <c r="P21" s="975">
        <v>5.31</v>
      </c>
      <c r="Q21" s="975">
        <v>5.8</v>
      </c>
      <c r="R21" s="975">
        <v>6.32</v>
      </c>
      <c r="S21" s="975">
        <v>6.92</v>
      </c>
      <c r="T21" s="973"/>
      <c r="U21" s="973"/>
      <c r="V21" s="157"/>
      <c r="W21" s="157"/>
    </row>
    <row r="22" spans="1:23" ht="15.95" customHeight="1" x14ac:dyDescent="0.15">
      <c r="A22" s="80"/>
      <c r="B22" s="21" t="s">
        <v>36</v>
      </c>
      <c r="C22" s="84">
        <v>3.6</v>
      </c>
      <c r="D22" s="224">
        <v>3.86</v>
      </c>
      <c r="E22" s="224">
        <v>4.2300000000000004</v>
      </c>
      <c r="F22" s="975">
        <v>4.16</v>
      </c>
      <c r="G22" s="975">
        <v>4.13</v>
      </c>
      <c r="H22" s="975">
        <v>4.53</v>
      </c>
      <c r="I22" s="975">
        <v>4.7</v>
      </c>
      <c r="J22" s="975">
        <v>4.57</v>
      </c>
      <c r="K22" s="975">
        <v>4.82</v>
      </c>
      <c r="L22" s="975">
        <v>4.82</v>
      </c>
      <c r="M22" s="975">
        <v>4.74</v>
      </c>
      <c r="N22" s="975">
        <v>4.8499999999999996</v>
      </c>
      <c r="O22" s="975">
        <v>4.9400000000000004</v>
      </c>
      <c r="P22" s="975">
        <v>5.41</v>
      </c>
      <c r="Q22" s="975">
        <v>5.79</v>
      </c>
      <c r="R22" s="975">
        <v>5.64</v>
      </c>
      <c r="S22" s="975">
        <v>6.17</v>
      </c>
      <c r="T22" s="973"/>
      <c r="U22" s="973"/>
      <c r="V22" s="157"/>
      <c r="W22" s="157"/>
    </row>
    <row r="23" spans="1:23" ht="15.95" customHeight="1" x14ac:dyDescent="0.15">
      <c r="A23" s="80"/>
      <c r="B23" s="21" t="s">
        <v>37</v>
      </c>
      <c r="C23" s="84">
        <v>3.54</v>
      </c>
      <c r="D23" s="224">
        <v>3.93</v>
      </c>
      <c r="E23" s="224">
        <v>4.46</v>
      </c>
      <c r="F23" s="975">
        <v>4.3099999999999996</v>
      </c>
      <c r="G23" s="975">
        <v>4.38</v>
      </c>
      <c r="H23" s="975">
        <v>4.68</v>
      </c>
      <c r="I23" s="975">
        <v>4.7300000000000004</v>
      </c>
      <c r="J23" s="975">
        <v>5.03</v>
      </c>
      <c r="K23" s="975">
        <v>5.12</v>
      </c>
      <c r="L23" s="975">
        <v>4.96</v>
      </c>
      <c r="M23" s="975">
        <v>4.8</v>
      </c>
      <c r="N23" s="975">
        <v>4.88</v>
      </c>
      <c r="O23" s="975">
        <v>4.87</v>
      </c>
      <c r="P23" s="975">
        <v>5.31</v>
      </c>
      <c r="Q23" s="975">
        <v>5.78</v>
      </c>
      <c r="R23" s="975">
        <v>6.04</v>
      </c>
      <c r="S23" s="975">
        <v>6.49</v>
      </c>
      <c r="T23" s="973"/>
      <c r="U23" s="973"/>
      <c r="V23" s="157"/>
      <c r="W23" s="157"/>
    </row>
    <row r="24" spans="1:23" ht="15.95" customHeight="1" x14ac:dyDescent="0.15">
      <c r="A24" s="80"/>
      <c r="B24" s="21" t="s">
        <v>38</v>
      </c>
      <c r="C24" s="84">
        <v>3.71</v>
      </c>
      <c r="D24" s="224">
        <v>3.91</v>
      </c>
      <c r="E24" s="224">
        <v>4.24</v>
      </c>
      <c r="F24" s="975">
        <v>4.4400000000000004</v>
      </c>
      <c r="G24" s="975">
        <v>4.58</v>
      </c>
      <c r="H24" s="975">
        <v>4.87</v>
      </c>
      <c r="I24" s="975">
        <v>4.68</v>
      </c>
      <c r="J24" s="975">
        <v>5.1100000000000003</v>
      </c>
      <c r="K24" s="975">
        <v>5.3</v>
      </c>
      <c r="L24" s="975">
        <v>5</v>
      </c>
      <c r="M24" s="975">
        <v>4.82</v>
      </c>
      <c r="N24" s="975">
        <v>4.87</v>
      </c>
      <c r="O24" s="975">
        <v>4.8600000000000003</v>
      </c>
      <c r="P24" s="975">
        <v>5.4</v>
      </c>
      <c r="Q24" s="975">
        <v>5.67</v>
      </c>
      <c r="R24" s="975">
        <v>5.92</v>
      </c>
      <c r="S24" s="975">
        <v>6.59</v>
      </c>
      <c r="T24" s="973"/>
      <c r="U24" s="973"/>
      <c r="V24" s="157"/>
      <c r="W24" s="157"/>
    </row>
    <row r="25" spans="1:23" ht="15.95" customHeight="1" x14ac:dyDescent="0.15">
      <c r="A25" s="80"/>
      <c r="B25" s="21" t="s">
        <v>39</v>
      </c>
      <c r="C25" s="84">
        <v>3.61</v>
      </c>
      <c r="D25" s="224">
        <v>3.82</v>
      </c>
      <c r="E25" s="224">
        <v>4.18</v>
      </c>
      <c r="F25" s="975">
        <v>4.12</v>
      </c>
      <c r="G25" s="975">
        <v>4.6500000000000004</v>
      </c>
      <c r="H25" s="975">
        <v>4.9400000000000004</v>
      </c>
      <c r="I25" s="975">
        <v>4.79</v>
      </c>
      <c r="J25" s="975">
        <v>5.0599999999999996</v>
      </c>
      <c r="K25" s="975">
        <v>4.93</v>
      </c>
      <c r="L25" s="975">
        <v>4.8600000000000003</v>
      </c>
      <c r="M25" s="975">
        <v>4.75</v>
      </c>
      <c r="N25" s="975">
        <v>4.84</v>
      </c>
      <c r="O25" s="975">
        <v>4.97</v>
      </c>
      <c r="P25" s="975">
        <v>5.4</v>
      </c>
      <c r="Q25" s="975">
        <v>5.83</v>
      </c>
      <c r="R25" s="975">
        <v>6.15</v>
      </c>
      <c r="S25" s="975">
        <v>6.55</v>
      </c>
      <c r="T25" s="973"/>
      <c r="U25" s="973"/>
      <c r="V25" s="157"/>
      <c r="W25" s="157"/>
    </row>
    <row r="26" spans="1:23" ht="15.95" customHeight="1" x14ac:dyDescent="0.15">
      <c r="A26" s="80"/>
      <c r="B26" s="21" t="s">
        <v>42</v>
      </c>
      <c r="C26" s="84">
        <v>3.68</v>
      </c>
      <c r="D26" s="224">
        <v>3.86</v>
      </c>
      <c r="E26" s="224">
        <v>4.3</v>
      </c>
      <c r="F26" s="975">
        <v>4.53</v>
      </c>
      <c r="G26" s="975">
        <v>5.44</v>
      </c>
      <c r="H26" s="975">
        <v>5.13</v>
      </c>
      <c r="I26" s="975">
        <v>4.79</v>
      </c>
      <c r="J26" s="975">
        <v>5.07</v>
      </c>
      <c r="K26" s="975">
        <v>5.43</v>
      </c>
      <c r="L26" s="975">
        <v>5.31</v>
      </c>
      <c r="M26" s="975">
        <v>4.9400000000000004</v>
      </c>
      <c r="N26" s="975">
        <v>4.9400000000000004</v>
      </c>
      <c r="O26" s="975">
        <v>4.8899999999999997</v>
      </c>
      <c r="P26" s="975">
        <v>5.5</v>
      </c>
      <c r="Q26" s="975">
        <v>5.87</v>
      </c>
      <c r="R26" s="975">
        <v>6.3</v>
      </c>
      <c r="S26" s="975">
        <v>7.02</v>
      </c>
      <c r="T26" s="973"/>
      <c r="U26" s="973"/>
      <c r="V26" s="157"/>
      <c r="W26" s="157"/>
    </row>
    <row r="27" spans="1:23" ht="15.95" customHeight="1" x14ac:dyDescent="0.15">
      <c r="A27" s="80"/>
      <c r="B27" s="21" t="s">
        <v>43</v>
      </c>
      <c r="C27" s="83">
        <v>3.64</v>
      </c>
      <c r="D27" s="224">
        <v>3.87</v>
      </c>
      <c r="E27" s="224">
        <v>4.1399999999999997</v>
      </c>
      <c r="F27" s="975">
        <v>4.3600000000000003</v>
      </c>
      <c r="G27" s="975">
        <v>4.8</v>
      </c>
      <c r="H27" s="975">
        <v>4.91</v>
      </c>
      <c r="I27" s="975">
        <v>4.9800000000000004</v>
      </c>
      <c r="J27" s="975">
        <v>5.19</v>
      </c>
      <c r="K27" s="975">
        <v>5.26</v>
      </c>
      <c r="L27" s="975">
        <v>5.14</v>
      </c>
      <c r="M27" s="975">
        <v>4.9000000000000004</v>
      </c>
      <c r="N27" s="975">
        <v>4.8899999999999997</v>
      </c>
      <c r="O27" s="975">
        <v>4.9800000000000004</v>
      </c>
      <c r="P27" s="975">
        <v>5.43</v>
      </c>
      <c r="Q27" s="975">
        <v>5.84</v>
      </c>
      <c r="R27" s="975">
        <v>6.21</v>
      </c>
      <c r="S27" s="975">
        <v>6.88</v>
      </c>
      <c r="T27" s="973"/>
      <c r="U27" s="973"/>
      <c r="V27" s="157"/>
      <c r="W27" s="157"/>
    </row>
    <row r="28" spans="1:23" ht="15.95" customHeight="1" x14ac:dyDescent="0.15">
      <c r="A28" s="80"/>
      <c r="B28" s="79" t="s">
        <v>44</v>
      </c>
      <c r="C28" s="83">
        <v>3.39</v>
      </c>
      <c r="D28" s="224">
        <v>3.84</v>
      </c>
      <c r="E28" s="224">
        <v>4.1399999999999997</v>
      </c>
      <c r="F28" s="975">
        <v>4.3499999999999996</v>
      </c>
      <c r="G28" s="975">
        <v>5.04</v>
      </c>
      <c r="H28" s="975">
        <v>5.4</v>
      </c>
      <c r="I28" s="975">
        <v>5.16</v>
      </c>
      <c r="J28" s="975">
        <v>5.3</v>
      </c>
      <c r="K28" s="975">
        <v>5.37</v>
      </c>
      <c r="L28" s="975">
        <v>5.48</v>
      </c>
      <c r="M28" s="975">
        <v>4.95</v>
      </c>
      <c r="N28" s="975">
        <v>4.9400000000000004</v>
      </c>
      <c r="O28" s="975">
        <v>4.8099999999999996</v>
      </c>
      <c r="P28" s="975">
        <v>5.45</v>
      </c>
      <c r="Q28" s="975">
        <v>5.86</v>
      </c>
      <c r="R28" s="975">
        <v>6.24</v>
      </c>
      <c r="S28" s="975">
        <v>6.9</v>
      </c>
      <c r="T28" s="973"/>
      <c r="U28" s="973"/>
      <c r="V28" s="157"/>
      <c r="W28" s="157"/>
    </row>
    <row r="29" spans="1:23" ht="15.95" customHeight="1" x14ac:dyDescent="0.15">
      <c r="A29" s="80"/>
      <c r="B29" s="21" t="s">
        <v>45</v>
      </c>
      <c r="C29" s="83">
        <v>4.29</v>
      </c>
      <c r="D29" s="224">
        <v>4.25</v>
      </c>
      <c r="E29" s="224">
        <v>4.57</v>
      </c>
      <c r="F29" s="975">
        <v>4.46</v>
      </c>
      <c r="G29" s="975">
        <v>4.8499999999999996</v>
      </c>
      <c r="H29" s="975">
        <v>5.26</v>
      </c>
      <c r="I29" s="975">
        <v>6.61</v>
      </c>
      <c r="J29" s="975">
        <v>5.55</v>
      </c>
      <c r="K29" s="975">
        <v>5.5</v>
      </c>
      <c r="L29" s="975">
        <v>5.56</v>
      </c>
      <c r="M29" s="975">
        <v>5.09</v>
      </c>
      <c r="N29" s="975">
        <v>5.07</v>
      </c>
      <c r="O29" s="975">
        <v>5.03</v>
      </c>
      <c r="P29" s="975">
        <v>5.5</v>
      </c>
      <c r="Q29" s="975">
        <v>5.88</v>
      </c>
      <c r="R29" s="975">
        <v>6.27</v>
      </c>
      <c r="S29" s="975">
        <v>7.08</v>
      </c>
      <c r="T29" s="973"/>
      <c r="U29" s="973"/>
      <c r="V29" s="157"/>
      <c r="W29" s="157"/>
    </row>
    <row r="30" spans="1:23" ht="15.95" customHeight="1" x14ac:dyDescent="0.15">
      <c r="A30" s="80"/>
      <c r="B30" s="21" t="s">
        <v>46</v>
      </c>
      <c r="C30" s="83">
        <v>4.1500000000000004</v>
      </c>
      <c r="D30" s="224">
        <v>4.38</v>
      </c>
      <c r="E30" s="224">
        <v>4.54</v>
      </c>
      <c r="F30" s="975">
        <v>4.55</v>
      </c>
      <c r="G30" s="975">
        <v>4.82</v>
      </c>
      <c r="H30" s="975">
        <v>5.16</v>
      </c>
      <c r="I30" s="975">
        <v>5.37</v>
      </c>
      <c r="J30" s="975">
        <v>5.67</v>
      </c>
      <c r="K30" s="975">
        <v>5.54</v>
      </c>
      <c r="L30" s="975">
        <v>5.6</v>
      </c>
      <c r="M30" s="975">
        <v>5.0999999999999996</v>
      </c>
      <c r="N30" s="975">
        <v>5.1100000000000003</v>
      </c>
      <c r="O30" s="975">
        <v>5.05</v>
      </c>
      <c r="P30" s="975">
        <v>5.47</v>
      </c>
      <c r="Q30" s="975">
        <v>5.87</v>
      </c>
      <c r="R30" s="975">
        <v>6.22</v>
      </c>
      <c r="S30" s="975">
        <v>6.99</v>
      </c>
      <c r="T30" s="973"/>
      <c r="U30" s="973"/>
      <c r="V30" s="157"/>
      <c r="W30" s="157"/>
    </row>
    <row r="31" spans="1:23" ht="15.95" customHeight="1" x14ac:dyDescent="0.15">
      <c r="A31" s="80"/>
      <c r="B31" s="21" t="s">
        <v>47</v>
      </c>
      <c r="C31" s="83">
        <v>4.28</v>
      </c>
      <c r="D31" s="224">
        <v>4.09</v>
      </c>
      <c r="E31" s="224">
        <v>4.59</v>
      </c>
      <c r="F31" s="975">
        <v>4.6100000000000003</v>
      </c>
      <c r="G31" s="975">
        <v>4.95</v>
      </c>
      <c r="H31" s="975">
        <v>5.14</v>
      </c>
      <c r="I31" s="975">
        <v>5.36</v>
      </c>
      <c r="J31" s="975">
        <v>5.64</v>
      </c>
      <c r="K31" s="975">
        <v>5.57</v>
      </c>
      <c r="L31" s="975">
        <v>5.54</v>
      </c>
      <c r="M31" s="975">
        <v>5.14</v>
      </c>
      <c r="N31" s="975">
        <v>5.14</v>
      </c>
      <c r="O31" s="975">
        <v>5.1100000000000003</v>
      </c>
      <c r="P31" s="975">
        <v>5.54</v>
      </c>
      <c r="Q31" s="975">
        <v>5.83</v>
      </c>
      <c r="R31" s="975">
        <v>6.2</v>
      </c>
      <c r="S31" s="975">
        <v>6.98</v>
      </c>
      <c r="T31" s="973"/>
      <c r="U31" s="973"/>
      <c r="V31" s="157"/>
      <c r="W31" s="157"/>
    </row>
    <row r="32" spans="1:23" ht="4.3499999999999996" customHeight="1" thickBot="1" x14ac:dyDescent="0.2">
      <c r="A32" s="85"/>
      <c r="B32" s="3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</row>
    <row r="33" spans="1:19" ht="9" customHeight="1" x14ac:dyDescent="0.15">
      <c r="A33" s="468" t="s">
        <v>350</v>
      </c>
      <c r="B33" s="470"/>
      <c r="C33" s="488"/>
      <c r="D33" s="488"/>
      <c r="E33" s="488"/>
      <c r="F33" s="488"/>
      <c r="G33" s="488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</row>
    <row r="34" spans="1:19" ht="9" customHeight="1" x14ac:dyDescent="0.15">
      <c r="A34" s="468" t="s">
        <v>321</v>
      </c>
      <c r="B34" s="470"/>
      <c r="C34" s="488"/>
      <c r="D34" s="488"/>
      <c r="E34" s="488"/>
      <c r="F34" s="489"/>
      <c r="G34" s="489"/>
      <c r="H34" s="81"/>
      <c r="I34" s="81"/>
      <c r="J34" s="81"/>
      <c r="K34" s="81"/>
      <c r="L34" s="81"/>
      <c r="M34" s="81"/>
    </row>
    <row r="35" spans="1:19" ht="9" customHeight="1" x14ac:dyDescent="0.15">
      <c r="A35" s="470" t="s">
        <v>320</v>
      </c>
      <c r="B35" s="475"/>
      <c r="C35" s="488"/>
      <c r="D35" s="488"/>
      <c r="E35" s="488"/>
      <c r="F35" s="489"/>
      <c r="G35" s="489"/>
      <c r="H35" s="81"/>
      <c r="I35" s="81"/>
      <c r="J35" s="81"/>
      <c r="K35" s="81"/>
      <c r="L35" s="81"/>
      <c r="M35" s="81"/>
    </row>
    <row r="37" spans="1:19" ht="13.35" customHeight="1" x14ac:dyDescent="0.15"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N5:R5" numberStoredAsText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Hoja133">
    <tabColor theme="9" tint="0.59999389629810485"/>
  </sheetPr>
  <dimension ref="A2:W36"/>
  <sheetViews>
    <sheetView showGridLines="0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0.75" style="79" customWidth="1"/>
    <col min="2" max="2" width="10.375" style="79" customWidth="1"/>
    <col min="3" max="3" width="8" style="79" hidden="1" customWidth="1"/>
    <col min="4" max="19" width="7.75" style="79" customWidth="1"/>
    <col min="20" max="21" width="8" style="79" customWidth="1"/>
    <col min="22" max="16384" width="7" style="79"/>
  </cols>
  <sheetData>
    <row r="2" spans="1:23" ht="13.35" customHeight="1" x14ac:dyDescent="0.25">
      <c r="A2" s="216" t="s">
        <v>541</v>
      </c>
      <c r="B2" s="217"/>
      <c r="C2" s="217"/>
      <c r="D2" s="217"/>
      <c r="E2" s="217"/>
      <c r="F2" s="217"/>
      <c r="G2" s="217"/>
      <c r="H2" s="217"/>
      <c r="I2" s="217"/>
      <c r="J2" s="217"/>
    </row>
    <row r="3" spans="1:23" ht="13.35" customHeight="1" x14ac:dyDescent="0.15">
      <c r="A3" s="218" t="s">
        <v>298</v>
      </c>
      <c r="B3" s="218"/>
      <c r="C3" s="217"/>
      <c r="D3" s="217"/>
      <c r="E3" s="217"/>
      <c r="F3" s="217"/>
      <c r="G3" s="217"/>
      <c r="H3" s="217"/>
      <c r="I3" s="217"/>
      <c r="J3" s="217"/>
    </row>
    <row r="4" spans="1:23" ht="6" customHeight="1" thickBo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23" ht="18" customHeight="1" x14ac:dyDescent="0.15">
      <c r="A5" s="1071" t="s">
        <v>16</v>
      </c>
      <c r="B5" s="1071"/>
      <c r="C5" s="818">
        <v>2007</v>
      </c>
      <c r="D5" s="819">
        <v>2008</v>
      </c>
      <c r="E5" s="819">
        <v>2009</v>
      </c>
      <c r="F5" s="819">
        <v>2010</v>
      </c>
      <c r="G5" s="819">
        <v>2011</v>
      </c>
      <c r="H5" s="819">
        <v>2012</v>
      </c>
      <c r="I5" s="819">
        <v>2013</v>
      </c>
      <c r="J5" s="819">
        <v>2014</v>
      </c>
      <c r="K5" s="819">
        <v>2015</v>
      </c>
      <c r="L5" s="819">
        <v>2016</v>
      </c>
      <c r="M5" s="819">
        <v>2017</v>
      </c>
      <c r="N5" s="819" t="s">
        <v>188</v>
      </c>
      <c r="O5" s="819" t="s">
        <v>313</v>
      </c>
      <c r="P5" s="819">
        <v>2020</v>
      </c>
      <c r="Q5" s="819">
        <v>2021</v>
      </c>
      <c r="R5" s="819" t="s">
        <v>406</v>
      </c>
      <c r="S5" s="758" t="s">
        <v>424</v>
      </c>
    </row>
    <row r="6" spans="1:23" ht="18" customHeight="1" x14ac:dyDescent="0.15">
      <c r="A6" s="1069" t="s">
        <v>93</v>
      </c>
      <c r="B6" s="1069"/>
      <c r="C6" s="968">
        <v>16572.3</v>
      </c>
      <c r="D6" s="978">
        <v>17048.7</v>
      </c>
      <c r="E6" s="978">
        <v>17206.400000000001</v>
      </c>
      <c r="F6" s="978">
        <v>18156.7</v>
      </c>
      <c r="G6" s="978">
        <v>19950.7</v>
      </c>
      <c r="H6" s="978">
        <v>19846.400000000001</v>
      </c>
      <c r="I6" s="978">
        <v>21805.599999999999</v>
      </c>
      <c r="J6" s="978">
        <v>22353.3</v>
      </c>
      <c r="K6" s="978">
        <v>23883.3</v>
      </c>
      <c r="L6" s="978">
        <v>24752.1</v>
      </c>
      <c r="M6" s="978">
        <v>25559.8</v>
      </c>
      <c r="N6" s="978">
        <v>27705.7</v>
      </c>
      <c r="O6" s="976">
        <f>SUM(O8:O31)</f>
        <v>29468.986999999994</v>
      </c>
      <c r="P6" s="976">
        <f>SUM(P8:P31)</f>
        <v>29325.847000000005</v>
      </c>
      <c r="Q6" s="976">
        <f>SUM(Q8:Q31)</f>
        <v>28938.924999999999</v>
      </c>
      <c r="R6" s="976">
        <f>SUM(R8:R31)</f>
        <v>29494.58</v>
      </c>
      <c r="S6" s="976">
        <f>SUM(S8:S31)</f>
        <v>28261.108</v>
      </c>
      <c r="T6" s="973"/>
      <c r="U6" s="973"/>
    </row>
    <row r="7" spans="1:23" ht="4.3499999999999996" customHeight="1" x14ac:dyDescent="0.15">
      <c r="A7" s="80"/>
      <c r="B7" s="81"/>
      <c r="C7" s="88"/>
      <c r="D7" s="974"/>
      <c r="E7" s="974"/>
      <c r="F7" s="974"/>
      <c r="G7" s="974"/>
      <c r="H7" s="974"/>
      <c r="I7" s="974"/>
      <c r="J7" s="974"/>
      <c r="K7" s="974"/>
      <c r="L7" s="974"/>
      <c r="M7" s="974"/>
      <c r="N7" s="974"/>
      <c r="O7" s="974"/>
      <c r="P7" s="974"/>
      <c r="Q7" s="974"/>
      <c r="R7" s="974"/>
      <c r="S7" s="974"/>
      <c r="T7" s="973"/>
      <c r="U7" s="973"/>
    </row>
    <row r="8" spans="1:23" ht="15.95" customHeight="1" x14ac:dyDescent="0.15">
      <c r="A8" s="80"/>
      <c r="B8" s="21" t="s">
        <v>19</v>
      </c>
      <c r="C8" s="91">
        <v>13.5</v>
      </c>
      <c r="D8" s="970">
        <v>13.6</v>
      </c>
      <c r="E8" s="970">
        <v>13.6</v>
      </c>
      <c r="F8" s="970">
        <v>13.8</v>
      </c>
      <c r="G8" s="970">
        <v>13.9</v>
      </c>
      <c r="H8" s="970">
        <v>14.1</v>
      </c>
      <c r="I8" s="970">
        <v>14.2</v>
      </c>
      <c r="J8" s="970">
        <v>14.6</v>
      </c>
      <c r="K8" s="970">
        <v>15</v>
      </c>
      <c r="L8" s="970">
        <v>16.100000000000001</v>
      </c>
      <c r="M8" s="970">
        <v>17.8</v>
      </c>
      <c r="N8" s="970">
        <v>15</v>
      </c>
      <c r="O8" s="970">
        <v>15.503</v>
      </c>
      <c r="P8" s="970">
        <v>15.260999999999999</v>
      </c>
      <c r="Q8" s="970">
        <v>11.313000000000001</v>
      </c>
      <c r="R8" s="970">
        <v>12.593</v>
      </c>
      <c r="S8" s="970">
        <v>10.302</v>
      </c>
      <c r="T8" s="973"/>
      <c r="U8" s="973"/>
      <c r="V8" s="593"/>
      <c r="W8" s="593"/>
    </row>
    <row r="9" spans="1:23" ht="15.95" customHeight="1" x14ac:dyDescent="0.15">
      <c r="A9" s="80"/>
      <c r="B9" s="21" t="s">
        <v>20</v>
      </c>
      <c r="C9" s="91">
        <v>352.9</v>
      </c>
      <c r="D9" s="970">
        <v>373</v>
      </c>
      <c r="E9" s="970">
        <v>330.1</v>
      </c>
      <c r="F9" s="970">
        <v>226</v>
      </c>
      <c r="G9" s="970">
        <v>286.39999999999998</v>
      </c>
      <c r="H9" s="970">
        <v>380.6</v>
      </c>
      <c r="I9" s="970">
        <v>321</v>
      </c>
      <c r="J9" s="970">
        <v>337.9</v>
      </c>
      <c r="K9" s="970">
        <v>402.2</v>
      </c>
      <c r="L9" s="970">
        <v>390.6</v>
      </c>
      <c r="M9" s="970">
        <v>359.4</v>
      </c>
      <c r="N9" s="970">
        <v>373.4</v>
      </c>
      <c r="O9" s="970">
        <v>394.72899999999998</v>
      </c>
      <c r="P9" s="970">
        <v>391.27300000000002</v>
      </c>
      <c r="Q9" s="970">
        <v>391.49599999999998</v>
      </c>
      <c r="R9" s="970">
        <v>373.40300000000002</v>
      </c>
      <c r="S9" s="970">
        <v>362.95100000000002</v>
      </c>
      <c r="T9" s="973"/>
      <c r="U9" s="973"/>
      <c r="V9" s="593"/>
      <c r="W9" s="593"/>
    </row>
    <row r="10" spans="1:23" ht="15.95" customHeight="1" x14ac:dyDescent="0.15">
      <c r="A10" s="80"/>
      <c r="B10" s="21" t="s">
        <v>21</v>
      </c>
      <c r="C10" s="91">
        <v>429.6</v>
      </c>
      <c r="D10" s="970">
        <v>464.2</v>
      </c>
      <c r="E10" s="970">
        <v>532.70000000000005</v>
      </c>
      <c r="F10" s="970">
        <v>809.7</v>
      </c>
      <c r="G10" s="970">
        <v>1011.5</v>
      </c>
      <c r="H10" s="970">
        <v>744.6</v>
      </c>
      <c r="I10" s="970">
        <v>796.6</v>
      </c>
      <c r="J10" s="970">
        <v>609.20000000000005</v>
      </c>
      <c r="K10" s="970">
        <v>502.7</v>
      </c>
      <c r="L10" s="970">
        <v>460.5</v>
      </c>
      <c r="M10" s="970">
        <v>469.9</v>
      </c>
      <c r="N10" s="970">
        <v>470.6</v>
      </c>
      <c r="O10" s="970">
        <v>498.47199999999998</v>
      </c>
      <c r="P10" s="970">
        <v>499.45600000000002</v>
      </c>
      <c r="Q10" s="970">
        <v>453.90100000000001</v>
      </c>
      <c r="R10" s="970">
        <v>435.49</v>
      </c>
      <c r="S10" s="970">
        <v>421.13299999999998</v>
      </c>
      <c r="T10" s="973"/>
      <c r="U10" s="973"/>
      <c r="V10" s="593"/>
      <c r="W10" s="593"/>
    </row>
    <row r="11" spans="1:23" ht="15.95" customHeight="1" x14ac:dyDescent="0.15">
      <c r="A11" s="80"/>
      <c r="B11" s="21" t="s">
        <v>22</v>
      </c>
      <c r="C11" s="91">
        <v>2528.1</v>
      </c>
      <c r="D11" s="970">
        <v>3170.4</v>
      </c>
      <c r="E11" s="970">
        <v>3070</v>
      </c>
      <c r="F11" s="970">
        <v>3050</v>
      </c>
      <c r="G11" s="970">
        <v>3079.9</v>
      </c>
      <c r="H11" s="970">
        <v>2983</v>
      </c>
      <c r="I11" s="970">
        <v>3529.2</v>
      </c>
      <c r="J11" s="970">
        <v>3415.5</v>
      </c>
      <c r="K11" s="970">
        <v>4056</v>
      </c>
      <c r="L11" s="970">
        <v>4066.5</v>
      </c>
      <c r="M11" s="970">
        <v>3960.6</v>
      </c>
      <c r="N11" s="970">
        <v>4415.8999999999996</v>
      </c>
      <c r="O11" s="970">
        <v>4838.79</v>
      </c>
      <c r="P11" s="970">
        <v>4899.576</v>
      </c>
      <c r="Q11" s="970">
        <v>4766.95</v>
      </c>
      <c r="R11" s="970">
        <v>4832.616</v>
      </c>
      <c r="S11" s="970">
        <v>4786.6279999999997</v>
      </c>
      <c r="T11" s="973"/>
      <c r="U11" s="973"/>
      <c r="V11" s="593"/>
      <c r="W11" s="593"/>
    </row>
    <row r="12" spans="1:23" ht="15.95" customHeight="1" x14ac:dyDescent="0.15">
      <c r="A12" s="80"/>
      <c r="B12" s="21" t="s">
        <v>23</v>
      </c>
      <c r="C12" s="91">
        <v>380.6</v>
      </c>
      <c r="D12" s="970">
        <v>360.1</v>
      </c>
      <c r="E12" s="970">
        <v>363.5</v>
      </c>
      <c r="F12" s="970">
        <v>372.2</v>
      </c>
      <c r="G12" s="970">
        <v>386.1</v>
      </c>
      <c r="H12" s="970">
        <v>421.1</v>
      </c>
      <c r="I12" s="970">
        <v>422.3</v>
      </c>
      <c r="J12" s="970">
        <v>415.2</v>
      </c>
      <c r="K12" s="970">
        <v>417.8</v>
      </c>
      <c r="L12" s="970">
        <v>428.8</v>
      </c>
      <c r="M12" s="970">
        <v>408</v>
      </c>
      <c r="N12" s="970">
        <v>413.8</v>
      </c>
      <c r="O12" s="970">
        <v>429.01</v>
      </c>
      <c r="P12" s="970">
        <v>425.47199999999998</v>
      </c>
      <c r="Q12" s="970">
        <v>411.01100000000002</v>
      </c>
      <c r="R12" s="970">
        <v>401.613</v>
      </c>
      <c r="S12" s="970">
        <v>368.43799999999999</v>
      </c>
      <c r="T12" s="973"/>
      <c r="U12" s="973"/>
      <c r="V12" s="593"/>
      <c r="W12" s="593"/>
    </row>
    <row r="13" spans="1:23" ht="15.95" customHeight="1" x14ac:dyDescent="0.15">
      <c r="A13" s="80"/>
      <c r="B13" s="21" t="s">
        <v>27</v>
      </c>
      <c r="C13" s="91">
        <v>75.5</v>
      </c>
      <c r="D13" s="970">
        <v>75.900000000000006</v>
      </c>
      <c r="E13" s="970">
        <v>76.3</v>
      </c>
      <c r="F13" s="970">
        <v>77</v>
      </c>
      <c r="G13" s="970">
        <v>77.8</v>
      </c>
      <c r="H13" s="970">
        <v>98.4</v>
      </c>
      <c r="I13" s="970">
        <v>114.4</v>
      </c>
      <c r="J13" s="970">
        <v>91.4</v>
      </c>
      <c r="K13" s="970">
        <v>86.7</v>
      </c>
      <c r="L13" s="970">
        <v>105.7</v>
      </c>
      <c r="M13" s="970">
        <v>111.7</v>
      </c>
      <c r="N13" s="970">
        <v>143.5</v>
      </c>
      <c r="O13" s="970">
        <v>137.75299999999999</v>
      </c>
      <c r="P13" s="970">
        <v>129.17699999999999</v>
      </c>
      <c r="Q13" s="970">
        <v>129.59299999999999</v>
      </c>
      <c r="R13" s="970">
        <v>127.83799999999999</v>
      </c>
      <c r="S13" s="970">
        <v>131.816</v>
      </c>
      <c r="T13" s="973"/>
      <c r="U13" s="973"/>
      <c r="V13" s="593"/>
      <c r="W13" s="593"/>
    </row>
    <row r="14" spans="1:23" ht="15.95" customHeight="1" x14ac:dyDescent="0.15">
      <c r="A14" s="80"/>
      <c r="B14" s="21" t="s">
        <v>28</v>
      </c>
      <c r="C14" s="91">
        <v>262.39999999999998</v>
      </c>
      <c r="D14" s="970">
        <v>293.89999999999998</v>
      </c>
      <c r="E14" s="970">
        <v>338</v>
      </c>
      <c r="F14" s="970">
        <v>603.5</v>
      </c>
      <c r="G14" s="970">
        <v>546.4</v>
      </c>
      <c r="H14" s="970">
        <v>281.3</v>
      </c>
      <c r="I14" s="970">
        <v>265.8</v>
      </c>
      <c r="J14" s="970">
        <v>198</v>
      </c>
      <c r="K14" s="970">
        <v>192.1</v>
      </c>
      <c r="L14" s="970">
        <v>195.2</v>
      </c>
      <c r="M14" s="970">
        <v>197.9</v>
      </c>
      <c r="N14" s="970">
        <v>201.1</v>
      </c>
      <c r="O14" s="970">
        <v>206.001</v>
      </c>
      <c r="P14" s="970">
        <v>207.27500000000001</v>
      </c>
      <c r="Q14" s="970">
        <v>207.4</v>
      </c>
      <c r="R14" s="970">
        <v>200.928</v>
      </c>
      <c r="S14" s="970">
        <v>195.48099999999999</v>
      </c>
      <c r="T14" s="973"/>
      <c r="U14" s="973"/>
      <c r="V14" s="593"/>
      <c r="W14" s="593"/>
    </row>
    <row r="15" spans="1:23" ht="15.95" customHeight="1" x14ac:dyDescent="0.15">
      <c r="A15" s="80"/>
      <c r="B15" s="21" t="s">
        <v>29</v>
      </c>
      <c r="C15" s="91">
        <v>4749.5</v>
      </c>
      <c r="D15" s="970">
        <v>4605.5</v>
      </c>
      <c r="E15" s="970">
        <v>4332.5</v>
      </c>
      <c r="F15" s="970">
        <v>4096.3</v>
      </c>
      <c r="G15" s="970">
        <v>5452.2</v>
      </c>
      <c r="H15" s="970">
        <v>5265.5</v>
      </c>
      <c r="I15" s="970">
        <v>5941.7</v>
      </c>
      <c r="J15" s="970">
        <v>6304.8</v>
      </c>
      <c r="K15" s="970">
        <v>6242.4</v>
      </c>
      <c r="L15" s="970">
        <v>5956.7</v>
      </c>
      <c r="M15" s="970">
        <v>6673.7</v>
      </c>
      <c r="N15" s="970">
        <v>7076.9</v>
      </c>
      <c r="O15" s="970">
        <v>7383.0510000000004</v>
      </c>
      <c r="P15" s="970">
        <v>7463.067</v>
      </c>
      <c r="Q15" s="970">
        <v>7647.6090000000004</v>
      </c>
      <c r="R15" s="970">
        <v>7901.6559999999999</v>
      </c>
      <c r="S15" s="970">
        <v>7491.1580000000004</v>
      </c>
      <c r="T15" s="973"/>
      <c r="U15" s="973"/>
      <c r="V15" s="593"/>
      <c r="W15" s="593"/>
    </row>
    <row r="16" spans="1:23" ht="15.95" customHeight="1" x14ac:dyDescent="0.15">
      <c r="A16" s="80"/>
      <c r="B16" s="21" t="s">
        <v>30</v>
      </c>
      <c r="C16" s="91">
        <v>4557</v>
      </c>
      <c r="D16" s="970">
        <v>4375.8999999999996</v>
      </c>
      <c r="E16" s="970">
        <v>4705.8</v>
      </c>
      <c r="F16" s="970">
        <v>4964.1000000000004</v>
      </c>
      <c r="G16" s="970">
        <v>5015.7</v>
      </c>
      <c r="H16" s="970">
        <v>5738.5</v>
      </c>
      <c r="I16" s="970">
        <v>6436.2</v>
      </c>
      <c r="J16" s="970">
        <v>7183.4</v>
      </c>
      <c r="K16" s="970">
        <v>7925.5</v>
      </c>
      <c r="L16" s="970">
        <v>8904.7999999999993</v>
      </c>
      <c r="M16" s="970">
        <v>9208.5</v>
      </c>
      <c r="N16" s="970">
        <v>10108.4</v>
      </c>
      <c r="O16" s="970">
        <v>10940.573</v>
      </c>
      <c r="P16" s="970">
        <v>10644.513000000001</v>
      </c>
      <c r="Q16" s="970">
        <v>10336.665999999999</v>
      </c>
      <c r="R16" s="970">
        <v>10866.393</v>
      </c>
      <c r="S16" s="970">
        <v>10181.755999999999</v>
      </c>
      <c r="T16" s="973"/>
      <c r="U16" s="973"/>
      <c r="V16" s="593"/>
      <c r="W16" s="593"/>
    </row>
    <row r="17" spans="1:23" ht="15.95" customHeight="1" x14ac:dyDescent="0.15">
      <c r="A17" s="80"/>
      <c r="B17" s="21" t="s">
        <v>31</v>
      </c>
      <c r="C17" s="91">
        <v>157</v>
      </c>
      <c r="D17" s="970">
        <v>155.69999999999999</v>
      </c>
      <c r="E17" s="970">
        <v>155.4</v>
      </c>
      <c r="F17" s="970">
        <v>156.80000000000001</v>
      </c>
      <c r="G17" s="970">
        <v>158.4</v>
      </c>
      <c r="H17" s="970">
        <v>164.2</v>
      </c>
      <c r="I17" s="970">
        <v>180</v>
      </c>
      <c r="J17" s="970">
        <v>188.6</v>
      </c>
      <c r="K17" s="970">
        <v>179.4</v>
      </c>
      <c r="L17" s="970">
        <v>189.3</v>
      </c>
      <c r="M17" s="970">
        <v>190.1</v>
      </c>
      <c r="N17" s="970">
        <v>199.2</v>
      </c>
      <c r="O17" s="970">
        <v>202.67599999999999</v>
      </c>
      <c r="P17" s="970">
        <v>199.02</v>
      </c>
      <c r="Q17" s="970">
        <v>180.00800000000001</v>
      </c>
      <c r="R17" s="970">
        <v>171.809</v>
      </c>
      <c r="S17" s="970">
        <v>163.066</v>
      </c>
      <c r="T17" s="973"/>
      <c r="U17" s="973"/>
      <c r="V17" s="593"/>
      <c r="W17" s="593"/>
    </row>
    <row r="18" spans="1:23" ht="15.95" customHeight="1" x14ac:dyDescent="0.15">
      <c r="A18" s="80"/>
      <c r="B18" s="21" t="s">
        <v>32</v>
      </c>
      <c r="C18" s="91">
        <v>34.5</v>
      </c>
      <c r="D18" s="970">
        <v>34.6</v>
      </c>
      <c r="E18" s="970">
        <v>34.799999999999997</v>
      </c>
      <c r="F18" s="970">
        <v>35.200000000000003</v>
      </c>
      <c r="G18" s="970">
        <v>35.5</v>
      </c>
      <c r="H18" s="970">
        <v>35.9</v>
      </c>
      <c r="I18" s="970">
        <v>36.6</v>
      </c>
      <c r="J18" s="970">
        <v>36.700000000000003</v>
      </c>
      <c r="K18" s="970">
        <v>36.9</v>
      </c>
      <c r="L18" s="970">
        <v>37.4</v>
      </c>
      <c r="M18" s="970">
        <v>36.9</v>
      </c>
      <c r="N18" s="970">
        <v>37.799999999999997</v>
      </c>
      <c r="O18" s="970">
        <v>38.808999999999997</v>
      </c>
      <c r="P18" s="970">
        <v>37.311</v>
      </c>
      <c r="Q18" s="970">
        <v>34.994</v>
      </c>
      <c r="R18" s="970">
        <v>32.811999999999998</v>
      </c>
      <c r="S18" s="970">
        <v>27.763000000000002</v>
      </c>
      <c r="T18" s="973"/>
      <c r="U18" s="973"/>
      <c r="V18" s="593"/>
      <c r="W18" s="593"/>
    </row>
    <row r="19" spans="1:23" ht="15.95" customHeight="1" x14ac:dyDescent="0.15">
      <c r="A19" s="80"/>
      <c r="B19" s="21" t="s">
        <v>33</v>
      </c>
      <c r="C19" s="91">
        <v>136.9</v>
      </c>
      <c r="D19" s="970">
        <v>138.1</v>
      </c>
      <c r="E19" s="970">
        <v>134.69999999999999</v>
      </c>
      <c r="F19" s="970">
        <v>136.6</v>
      </c>
      <c r="G19" s="970">
        <v>149.5</v>
      </c>
      <c r="H19" s="970">
        <v>168.2</v>
      </c>
      <c r="I19" s="970">
        <v>178</v>
      </c>
      <c r="J19" s="970">
        <v>168.4</v>
      </c>
      <c r="K19" s="970">
        <v>191.6</v>
      </c>
      <c r="L19" s="970">
        <v>183.3</v>
      </c>
      <c r="M19" s="970">
        <v>167.2</v>
      </c>
      <c r="N19" s="970">
        <v>169.9</v>
      </c>
      <c r="O19" s="970">
        <v>170.10300000000001</v>
      </c>
      <c r="P19" s="970">
        <v>166.68100000000001</v>
      </c>
      <c r="Q19" s="970">
        <v>159.119</v>
      </c>
      <c r="R19" s="970">
        <v>132.42099999999999</v>
      </c>
      <c r="S19" s="970">
        <v>132.97300000000001</v>
      </c>
      <c r="T19" s="973"/>
      <c r="U19" s="973"/>
      <c r="V19" s="593"/>
      <c r="W19" s="593"/>
    </row>
    <row r="20" spans="1:23" ht="15.95" customHeight="1" x14ac:dyDescent="0.15">
      <c r="A20" s="80"/>
      <c r="B20" s="21" t="s">
        <v>34</v>
      </c>
      <c r="C20" s="91">
        <v>127.9</v>
      </c>
      <c r="D20" s="970">
        <v>128.6</v>
      </c>
      <c r="E20" s="970">
        <v>129.19999999999999</v>
      </c>
      <c r="F20" s="970">
        <v>130.5</v>
      </c>
      <c r="G20" s="970">
        <v>131.80000000000001</v>
      </c>
      <c r="H20" s="970">
        <v>133.1</v>
      </c>
      <c r="I20" s="970">
        <v>134.4</v>
      </c>
      <c r="J20" s="970">
        <v>135.19999999999999</v>
      </c>
      <c r="K20" s="970">
        <v>135.19999999999999</v>
      </c>
      <c r="L20" s="970">
        <v>137.80000000000001</v>
      </c>
      <c r="M20" s="970">
        <v>139.9</v>
      </c>
      <c r="N20" s="970">
        <v>140.1</v>
      </c>
      <c r="O20" s="970">
        <v>142.81800000000001</v>
      </c>
      <c r="P20" s="970">
        <v>142.65100000000001</v>
      </c>
      <c r="Q20" s="970">
        <v>141.565</v>
      </c>
      <c r="R20" s="970">
        <v>135.40600000000001</v>
      </c>
      <c r="S20" s="970">
        <v>116.634</v>
      </c>
      <c r="T20" s="973"/>
      <c r="U20" s="973"/>
      <c r="V20" s="593"/>
      <c r="W20" s="593"/>
    </row>
    <row r="21" spans="1:23" ht="15.95" customHeight="1" x14ac:dyDescent="0.15">
      <c r="A21" s="80"/>
      <c r="B21" s="21" t="s">
        <v>35</v>
      </c>
      <c r="C21" s="91">
        <v>411</v>
      </c>
      <c r="D21" s="970">
        <v>437.1</v>
      </c>
      <c r="E21" s="970">
        <v>555.70000000000005</v>
      </c>
      <c r="F21" s="970">
        <v>831.2</v>
      </c>
      <c r="G21" s="970">
        <v>839.4</v>
      </c>
      <c r="H21" s="970">
        <v>654.70000000000005</v>
      </c>
      <c r="I21" s="970">
        <v>523.6</v>
      </c>
      <c r="J21" s="970">
        <v>658.8</v>
      </c>
      <c r="K21" s="970">
        <v>732.2</v>
      </c>
      <c r="L21" s="970">
        <v>747.3</v>
      </c>
      <c r="M21" s="970">
        <v>675.7</v>
      </c>
      <c r="N21" s="970">
        <v>973.3</v>
      </c>
      <c r="O21" s="970">
        <v>1050.3340000000001</v>
      </c>
      <c r="P21" s="970">
        <v>1068.9079999999999</v>
      </c>
      <c r="Q21" s="970">
        <v>1088.5070000000001</v>
      </c>
      <c r="R21" s="970">
        <v>1154.7940000000001</v>
      </c>
      <c r="S21" s="970">
        <v>1136.32</v>
      </c>
      <c r="T21" s="973"/>
      <c r="U21" s="973"/>
      <c r="V21" s="593"/>
      <c r="W21" s="593"/>
    </row>
    <row r="22" spans="1:23" ht="15.95" customHeight="1" x14ac:dyDescent="0.15">
      <c r="A22" s="80"/>
      <c r="B22" s="21" t="s">
        <v>36</v>
      </c>
      <c r="C22" s="91">
        <v>43</v>
      </c>
      <c r="D22" s="970">
        <v>42.9</v>
      </c>
      <c r="E22" s="970">
        <v>31.7</v>
      </c>
      <c r="F22" s="970">
        <v>56.3</v>
      </c>
      <c r="G22" s="970">
        <v>45.3</v>
      </c>
      <c r="H22" s="970">
        <v>42.9</v>
      </c>
      <c r="I22" s="970">
        <v>57.2</v>
      </c>
      <c r="J22" s="970">
        <v>62.9</v>
      </c>
      <c r="K22" s="970">
        <v>51.2</v>
      </c>
      <c r="L22" s="970">
        <v>27.7</v>
      </c>
      <c r="M22" s="970">
        <v>25.3</v>
      </c>
      <c r="N22" s="970">
        <v>35</v>
      </c>
      <c r="O22" s="970">
        <v>33.14</v>
      </c>
      <c r="P22" s="970">
        <v>32.127000000000002</v>
      </c>
      <c r="Q22" s="970">
        <v>31.481999999999999</v>
      </c>
      <c r="R22" s="970">
        <v>32.011000000000003</v>
      </c>
      <c r="S22" s="970">
        <v>33.664999999999999</v>
      </c>
      <c r="T22" s="973"/>
      <c r="U22" s="973"/>
      <c r="V22" s="593"/>
      <c r="W22" s="593"/>
    </row>
    <row r="23" spans="1:23" ht="15.95" customHeight="1" x14ac:dyDescent="0.15">
      <c r="A23" s="80"/>
      <c r="B23" s="21" t="s">
        <v>37</v>
      </c>
      <c r="C23" s="91">
        <v>183.9</v>
      </c>
      <c r="D23" s="970">
        <v>193.1</v>
      </c>
      <c r="E23" s="970">
        <v>219.5</v>
      </c>
      <c r="F23" s="970">
        <v>289.2</v>
      </c>
      <c r="G23" s="970">
        <v>305</v>
      </c>
      <c r="H23" s="970">
        <v>266.39999999999998</v>
      </c>
      <c r="I23" s="970">
        <v>272.10000000000002</v>
      </c>
      <c r="J23" s="970">
        <v>231.2</v>
      </c>
      <c r="K23" s="970">
        <v>282.2</v>
      </c>
      <c r="L23" s="970">
        <v>327.5</v>
      </c>
      <c r="M23" s="970">
        <v>308.7</v>
      </c>
      <c r="N23" s="970">
        <v>321.89999999999998</v>
      </c>
      <c r="O23" s="970">
        <v>333.26799999999997</v>
      </c>
      <c r="P23" s="970">
        <v>332.79899999999998</v>
      </c>
      <c r="Q23" s="970">
        <v>323.053</v>
      </c>
      <c r="R23" s="970">
        <v>311.57499999999999</v>
      </c>
      <c r="S23" s="970">
        <v>305.19099999999997</v>
      </c>
      <c r="T23" s="973"/>
      <c r="U23" s="973"/>
      <c r="V23" s="593"/>
      <c r="W23" s="593"/>
    </row>
    <row r="24" spans="1:23" ht="15.95" customHeight="1" x14ac:dyDescent="0.15">
      <c r="A24" s="80"/>
      <c r="B24" s="21" t="s">
        <v>38</v>
      </c>
      <c r="C24" s="91">
        <v>137.69999999999999</v>
      </c>
      <c r="D24" s="970">
        <v>137.9</v>
      </c>
      <c r="E24" s="970">
        <v>138.6</v>
      </c>
      <c r="F24" s="970">
        <v>140</v>
      </c>
      <c r="G24" s="970">
        <v>141.5</v>
      </c>
      <c r="H24" s="970">
        <v>146.9</v>
      </c>
      <c r="I24" s="970">
        <v>148.69999999999999</v>
      </c>
      <c r="J24" s="970">
        <v>151.19999999999999</v>
      </c>
      <c r="K24" s="970">
        <v>151</v>
      </c>
      <c r="L24" s="970">
        <v>166</v>
      </c>
      <c r="M24" s="970">
        <v>160</v>
      </c>
      <c r="N24" s="970">
        <v>161.30000000000001</v>
      </c>
      <c r="O24" s="970">
        <v>162.89099999999999</v>
      </c>
      <c r="P24" s="970">
        <v>160.71600000000001</v>
      </c>
      <c r="Q24" s="970">
        <v>157.65299999999999</v>
      </c>
      <c r="R24" s="970">
        <v>117.762</v>
      </c>
      <c r="S24" s="970">
        <v>111.24</v>
      </c>
      <c r="T24" s="973"/>
      <c r="U24" s="973"/>
      <c r="V24" s="593"/>
      <c r="W24" s="593"/>
    </row>
    <row r="25" spans="1:23" ht="15.95" customHeight="1" x14ac:dyDescent="0.15">
      <c r="A25" s="80"/>
      <c r="B25" s="21" t="s">
        <v>39</v>
      </c>
      <c r="C25" s="91">
        <v>102.9</v>
      </c>
      <c r="D25" s="970">
        <v>103.1</v>
      </c>
      <c r="E25" s="970">
        <v>103.6</v>
      </c>
      <c r="F25" s="970">
        <v>104.6</v>
      </c>
      <c r="G25" s="970">
        <v>106.8</v>
      </c>
      <c r="H25" s="970">
        <v>118.6</v>
      </c>
      <c r="I25" s="970">
        <v>131.69999999999999</v>
      </c>
      <c r="J25" s="970">
        <v>114.3</v>
      </c>
      <c r="K25" s="970">
        <v>111.6</v>
      </c>
      <c r="L25" s="970">
        <v>111.6</v>
      </c>
      <c r="M25" s="970">
        <v>112.3</v>
      </c>
      <c r="N25" s="970">
        <v>112.3</v>
      </c>
      <c r="O25" s="970">
        <v>114.81</v>
      </c>
      <c r="P25" s="970">
        <v>114.09099999999999</v>
      </c>
      <c r="Q25" s="970">
        <v>106.379</v>
      </c>
      <c r="R25" s="970">
        <v>100.11799999999999</v>
      </c>
      <c r="S25" s="970">
        <v>90.528000000000006</v>
      </c>
      <c r="T25" s="973"/>
      <c r="U25" s="973"/>
      <c r="V25" s="593"/>
      <c r="W25" s="593"/>
    </row>
    <row r="26" spans="1:23" ht="15.95" customHeight="1" x14ac:dyDescent="0.15">
      <c r="A26" s="80"/>
      <c r="B26" s="21" t="s">
        <v>42</v>
      </c>
      <c r="C26" s="91">
        <v>246.4</v>
      </c>
      <c r="D26" s="970">
        <v>219.4</v>
      </c>
      <c r="E26" s="970">
        <v>215.3</v>
      </c>
      <c r="F26" s="970">
        <v>217.5</v>
      </c>
      <c r="G26" s="970">
        <v>224.1</v>
      </c>
      <c r="H26" s="970">
        <v>244.7</v>
      </c>
      <c r="I26" s="970">
        <v>267</v>
      </c>
      <c r="J26" s="970">
        <v>257.3</v>
      </c>
      <c r="K26" s="970">
        <v>269</v>
      </c>
      <c r="L26" s="970">
        <v>269.10000000000002</v>
      </c>
      <c r="M26" s="970">
        <v>249.1</v>
      </c>
      <c r="N26" s="970">
        <v>243.9</v>
      </c>
      <c r="O26" s="970">
        <v>247.387</v>
      </c>
      <c r="P26" s="970">
        <v>237.565</v>
      </c>
      <c r="Q26" s="970">
        <v>228.92099999999999</v>
      </c>
      <c r="R26" s="970">
        <v>251.61799999999999</v>
      </c>
      <c r="S26" s="970">
        <v>227.43299999999999</v>
      </c>
      <c r="T26" s="973"/>
      <c r="U26" s="973"/>
      <c r="V26" s="593"/>
      <c r="W26" s="593"/>
    </row>
    <row r="27" spans="1:23" ht="15.95" customHeight="1" x14ac:dyDescent="0.15">
      <c r="A27" s="80"/>
      <c r="B27" s="21" t="s">
        <v>43</v>
      </c>
      <c r="C27" s="91">
        <v>341.9</v>
      </c>
      <c r="D27" s="970">
        <v>341.1</v>
      </c>
      <c r="E27" s="970">
        <v>342.6</v>
      </c>
      <c r="F27" s="970">
        <v>346</v>
      </c>
      <c r="G27" s="970">
        <v>349.5</v>
      </c>
      <c r="H27" s="970">
        <v>355.1</v>
      </c>
      <c r="I27" s="970">
        <v>368.5</v>
      </c>
      <c r="J27" s="970">
        <v>394.3</v>
      </c>
      <c r="K27" s="970">
        <v>396.5</v>
      </c>
      <c r="L27" s="970">
        <v>376.7</v>
      </c>
      <c r="M27" s="970">
        <v>368</v>
      </c>
      <c r="N27" s="970">
        <v>374.2</v>
      </c>
      <c r="O27" s="970">
        <v>382.35</v>
      </c>
      <c r="P27" s="970">
        <v>379.69200000000001</v>
      </c>
      <c r="Q27" s="970">
        <v>371.55399999999997</v>
      </c>
      <c r="R27" s="970">
        <v>341.82799999999997</v>
      </c>
      <c r="S27" s="970">
        <v>321.75700000000001</v>
      </c>
      <c r="T27" s="973"/>
      <c r="U27" s="973"/>
      <c r="V27" s="593"/>
      <c r="W27" s="593"/>
    </row>
    <row r="28" spans="1:23" ht="15.95" customHeight="1" x14ac:dyDescent="0.15">
      <c r="A28" s="80"/>
      <c r="B28" s="79" t="s">
        <v>44</v>
      </c>
      <c r="C28" s="91">
        <v>592.9</v>
      </c>
      <c r="D28" s="970">
        <v>623.4</v>
      </c>
      <c r="E28" s="970">
        <v>658.5</v>
      </c>
      <c r="F28" s="970">
        <v>618.6</v>
      </c>
      <c r="G28" s="970">
        <v>711.6</v>
      </c>
      <c r="H28" s="970">
        <v>780.3</v>
      </c>
      <c r="I28" s="970">
        <v>857.2</v>
      </c>
      <c r="J28" s="970">
        <v>650.79999999999995</v>
      </c>
      <c r="K28" s="970">
        <v>747.3</v>
      </c>
      <c r="L28" s="970">
        <v>856.2</v>
      </c>
      <c r="M28" s="970">
        <v>851.5</v>
      </c>
      <c r="N28" s="970">
        <v>864.5</v>
      </c>
      <c r="O28" s="970">
        <v>880.52700000000004</v>
      </c>
      <c r="P28" s="970">
        <v>897.04200000000003</v>
      </c>
      <c r="Q28" s="970">
        <v>926.86400000000003</v>
      </c>
      <c r="R28" s="970">
        <v>770.68100000000004</v>
      </c>
      <c r="S28" s="970">
        <v>865.88400000000001</v>
      </c>
      <c r="T28" s="973"/>
      <c r="U28" s="973"/>
      <c r="V28" s="593"/>
      <c r="W28" s="593"/>
    </row>
    <row r="29" spans="1:23" ht="15.95" customHeight="1" x14ac:dyDescent="0.15">
      <c r="A29" s="80"/>
      <c r="B29" s="21" t="s">
        <v>45</v>
      </c>
      <c r="C29" s="91">
        <v>358.9</v>
      </c>
      <c r="D29" s="970">
        <v>441</v>
      </c>
      <c r="E29" s="970">
        <v>429.5</v>
      </c>
      <c r="F29" s="970">
        <v>546</v>
      </c>
      <c r="G29" s="970">
        <v>549.4</v>
      </c>
      <c r="H29" s="970">
        <v>394.7</v>
      </c>
      <c r="I29" s="970">
        <v>357.7</v>
      </c>
      <c r="J29" s="970">
        <v>337.6</v>
      </c>
      <c r="K29" s="970">
        <v>329.1</v>
      </c>
      <c r="L29" s="970">
        <v>364.6</v>
      </c>
      <c r="M29" s="970">
        <v>389.7</v>
      </c>
      <c r="N29" s="970">
        <v>393.9</v>
      </c>
      <c r="O29" s="970">
        <v>399.74400000000003</v>
      </c>
      <c r="P29" s="970">
        <v>404.39699999999999</v>
      </c>
      <c r="Q29" s="970">
        <v>376.09399999999999</v>
      </c>
      <c r="R29" s="970">
        <v>335.06099999999998</v>
      </c>
      <c r="S29" s="970">
        <v>354.43099999999998</v>
      </c>
      <c r="T29" s="973"/>
      <c r="U29" s="973"/>
      <c r="V29" s="593"/>
      <c r="W29" s="593"/>
    </row>
    <row r="30" spans="1:23" ht="15.95" customHeight="1" x14ac:dyDescent="0.15">
      <c r="A30" s="80"/>
      <c r="B30" s="21" t="s">
        <v>46</v>
      </c>
      <c r="C30" s="91">
        <v>304.7</v>
      </c>
      <c r="D30" s="970">
        <v>271.60000000000002</v>
      </c>
      <c r="E30" s="970">
        <v>226.4</v>
      </c>
      <c r="F30" s="970">
        <v>242.4</v>
      </c>
      <c r="G30" s="970">
        <v>241.8</v>
      </c>
      <c r="H30" s="970">
        <v>287.39999999999998</v>
      </c>
      <c r="I30" s="970">
        <v>330.4</v>
      </c>
      <c r="J30" s="970">
        <v>286.3</v>
      </c>
      <c r="K30" s="970">
        <v>276.7</v>
      </c>
      <c r="L30" s="970">
        <v>271.7</v>
      </c>
      <c r="M30" s="970">
        <v>282.60000000000002</v>
      </c>
      <c r="N30" s="970">
        <v>248.3</v>
      </c>
      <c r="O30" s="970">
        <v>256.34199999999998</v>
      </c>
      <c r="P30" s="970">
        <v>265.39699999999999</v>
      </c>
      <c r="Q30" s="970">
        <v>253.64400000000001</v>
      </c>
      <c r="R30" s="970">
        <v>250.96799999999999</v>
      </c>
      <c r="S30" s="970">
        <v>226.26900000000001</v>
      </c>
      <c r="T30" s="973"/>
      <c r="U30" s="973"/>
      <c r="V30" s="593"/>
      <c r="W30" s="593"/>
    </row>
    <row r="31" spans="1:23" ht="15.95" customHeight="1" x14ac:dyDescent="0.15">
      <c r="A31" s="80"/>
      <c r="B31" s="21" t="s">
        <v>47</v>
      </c>
      <c r="C31" s="91">
        <v>43.8</v>
      </c>
      <c r="D31" s="970">
        <v>48.6</v>
      </c>
      <c r="E31" s="970">
        <v>68.3</v>
      </c>
      <c r="F31" s="970">
        <v>93</v>
      </c>
      <c r="G31" s="970">
        <v>91</v>
      </c>
      <c r="H31" s="970">
        <v>126</v>
      </c>
      <c r="I31" s="970">
        <v>121.3</v>
      </c>
      <c r="J31" s="970">
        <v>109.6</v>
      </c>
      <c r="K31" s="970">
        <v>153</v>
      </c>
      <c r="L31" s="970">
        <v>161.19999999999999</v>
      </c>
      <c r="M31" s="970">
        <v>195</v>
      </c>
      <c r="N31" s="970">
        <v>211.3</v>
      </c>
      <c r="O31" s="970">
        <v>209.90600000000001</v>
      </c>
      <c r="P31" s="970">
        <v>212.38</v>
      </c>
      <c r="Q31" s="970">
        <v>203.149</v>
      </c>
      <c r="R31" s="970">
        <v>203.18600000000001</v>
      </c>
      <c r="S31" s="970">
        <v>198.291</v>
      </c>
      <c r="T31" s="973"/>
      <c r="U31" s="973"/>
      <c r="V31" s="593"/>
      <c r="W31" s="593"/>
    </row>
    <row r="32" spans="1:23" ht="4.3499999999999996" customHeight="1" thickBot="1" x14ac:dyDescent="0.2">
      <c r="A32" s="8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593"/>
      <c r="U32" s="593"/>
      <c r="V32" s="593"/>
      <c r="W32" s="593"/>
    </row>
    <row r="33" spans="1:19" ht="9" customHeight="1" x14ac:dyDescent="0.15">
      <c r="A33" s="468" t="s">
        <v>350</v>
      </c>
      <c r="B33" s="470"/>
      <c r="C33" s="488"/>
      <c r="D33" s="488"/>
      <c r="E33" s="488"/>
      <c r="F33" s="488"/>
      <c r="G33" s="488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</row>
    <row r="34" spans="1:19" ht="9" customHeight="1" x14ac:dyDescent="0.15">
      <c r="A34" s="468" t="s">
        <v>321</v>
      </c>
      <c r="B34" s="470"/>
      <c r="C34" s="488"/>
      <c r="D34" s="488"/>
      <c r="E34" s="488"/>
      <c r="F34" s="489"/>
      <c r="G34" s="489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</row>
    <row r="35" spans="1:19" ht="9" customHeight="1" x14ac:dyDescent="0.15">
      <c r="A35" s="470" t="s">
        <v>320</v>
      </c>
      <c r="B35" s="475"/>
      <c r="C35" s="488"/>
      <c r="D35" s="488"/>
      <c r="E35" s="488"/>
      <c r="F35" s="489"/>
      <c r="G35" s="489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</row>
    <row r="36" spans="1:19" ht="13.35" customHeight="1" x14ac:dyDescent="0.15">
      <c r="A36" s="490"/>
      <c r="B36" s="490"/>
      <c r="C36" s="490"/>
      <c r="D36" s="490"/>
      <c r="E36" s="490"/>
      <c r="F36" s="490"/>
      <c r="G36" s="4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N5:R5" numberStoredAsText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Hoja134">
    <tabColor theme="9" tint="0.59999389629810485"/>
  </sheetPr>
  <dimension ref="A2:Z35"/>
  <sheetViews>
    <sheetView showGridLines="0" zoomScaleNormal="100" zoomScaleSheetLayoutView="100" workbookViewId="0">
      <selection activeCell="B28" sqref="B28:G28"/>
    </sheetView>
  </sheetViews>
  <sheetFormatPr baseColWidth="10" defaultColWidth="7" defaultRowHeight="13.35" customHeight="1" x14ac:dyDescent="0.15"/>
  <cols>
    <col min="1" max="1" width="0.75" style="79" customWidth="1"/>
    <col min="2" max="2" width="10.375" style="79" customWidth="1"/>
    <col min="3" max="3" width="8" style="79" hidden="1" customWidth="1"/>
    <col min="4" max="5" width="9" style="79" hidden="1" customWidth="1"/>
    <col min="6" max="21" width="7.75" style="79" customWidth="1"/>
    <col min="22" max="23" width="8.625" style="79" customWidth="1"/>
    <col min="24" max="16384" width="7" style="79"/>
  </cols>
  <sheetData>
    <row r="2" spans="1:26" ht="15" customHeight="1" x14ac:dyDescent="0.25">
      <c r="A2" s="216" t="s">
        <v>644</v>
      </c>
      <c r="B2" s="217"/>
      <c r="C2" s="217"/>
      <c r="D2" s="217"/>
      <c r="E2" s="217"/>
      <c r="F2" s="217"/>
    </row>
    <row r="3" spans="1:26" ht="13.35" customHeight="1" x14ac:dyDescent="0.15">
      <c r="A3" s="412" t="s">
        <v>268</v>
      </c>
      <c r="B3" s="217"/>
      <c r="C3" s="217"/>
      <c r="D3" s="217"/>
      <c r="E3" s="217"/>
      <c r="F3" s="217"/>
    </row>
    <row r="4" spans="1:26" ht="6" customHeight="1" thickBo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spans="1:26" ht="18" customHeight="1" x14ac:dyDescent="0.15">
      <c r="A5" s="1070" t="s">
        <v>16</v>
      </c>
      <c r="B5" s="1070"/>
      <c r="C5" s="817">
        <v>2005</v>
      </c>
      <c r="D5" s="817">
        <v>2006</v>
      </c>
      <c r="E5" s="817">
        <v>2007</v>
      </c>
      <c r="F5" s="817">
        <v>2008</v>
      </c>
      <c r="G5" s="817">
        <v>2009</v>
      </c>
      <c r="H5" s="817">
        <v>2010</v>
      </c>
      <c r="I5" s="817">
        <v>2011</v>
      </c>
      <c r="J5" s="817">
        <v>2012</v>
      </c>
      <c r="K5" s="817">
        <v>2013</v>
      </c>
      <c r="L5" s="817">
        <v>2014</v>
      </c>
      <c r="M5" s="817">
        <v>2015</v>
      </c>
      <c r="N5" s="817">
        <v>2016</v>
      </c>
      <c r="O5" s="817">
        <v>2017</v>
      </c>
      <c r="P5" s="817" t="s">
        <v>188</v>
      </c>
      <c r="Q5" s="817" t="s">
        <v>313</v>
      </c>
      <c r="R5" s="817">
        <v>2020</v>
      </c>
      <c r="S5" s="817">
        <v>2021</v>
      </c>
      <c r="T5" s="817" t="s">
        <v>406</v>
      </c>
      <c r="U5" s="758" t="s">
        <v>424</v>
      </c>
    </row>
    <row r="6" spans="1:26" ht="18" customHeight="1" x14ac:dyDescent="0.15">
      <c r="A6" s="1069" t="s">
        <v>93</v>
      </c>
      <c r="B6" s="1069"/>
      <c r="C6" s="745">
        <f>(C8+C9+C10+C11+C12+C13+C14+C15+C16+C17+C18+C19+C20+C21+C22+C23+C24+C25+C26+C27+C28+C29+C30+C31)</f>
        <v>1236833</v>
      </c>
      <c r="D6" s="745">
        <f>(D8+D9+D10+D11+D12+D13+D14+D15+D16+D17+D18+D19+D20+D21+D22+D23+D24+D25+D26+D27+D28+D29+D30+D31)</f>
        <v>1346991</v>
      </c>
      <c r="E6" s="746">
        <v>257621</v>
      </c>
      <c r="F6" s="976">
        <v>266541</v>
      </c>
      <c r="G6" s="976">
        <v>268707</v>
      </c>
      <c r="H6" s="976">
        <v>285102</v>
      </c>
      <c r="I6" s="976">
        <v>317654</v>
      </c>
      <c r="J6" s="976">
        <v>314024</v>
      </c>
      <c r="K6" s="976">
        <v>349791</v>
      </c>
      <c r="L6" s="976">
        <v>358630</v>
      </c>
      <c r="M6" s="976">
        <v>386255</v>
      </c>
      <c r="N6" s="976">
        <v>400980</v>
      </c>
      <c r="O6" s="976">
        <v>415336</v>
      </c>
      <c r="P6" s="976">
        <v>452234</v>
      </c>
      <c r="Q6" s="976">
        <v>488484</v>
      </c>
      <c r="R6" s="976">
        <f>SUM(R8:R31)</f>
        <v>497525.38000000006</v>
      </c>
      <c r="S6" s="976">
        <f>SUM(S8:S31)</f>
        <v>504112.04999999993</v>
      </c>
      <c r="T6" s="976">
        <f>SUM(T8:T31)</f>
        <v>510961.6</v>
      </c>
      <c r="U6" s="976">
        <f>SUM(U8:U31)</f>
        <v>503080.00299999991</v>
      </c>
    </row>
    <row r="7" spans="1:26" ht="4.3499999999999996" customHeight="1" x14ac:dyDescent="0.15">
      <c r="A7" s="80"/>
      <c r="B7" s="81"/>
      <c r="C7" s="88"/>
      <c r="D7" s="88"/>
      <c r="E7" s="88"/>
      <c r="F7" s="969"/>
      <c r="G7" s="969"/>
      <c r="H7" s="969"/>
      <c r="I7" s="969"/>
      <c r="J7" s="969"/>
      <c r="K7" s="969"/>
      <c r="L7" s="969"/>
      <c r="M7" s="969"/>
      <c r="N7" s="969"/>
      <c r="O7" s="969"/>
      <c r="P7" s="969"/>
      <c r="Q7" s="969"/>
      <c r="R7" s="969"/>
      <c r="S7" s="969"/>
      <c r="T7" s="969"/>
      <c r="U7" s="969"/>
    </row>
    <row r="8" spans="1:26" ht="15.95" customHeight="1" x14ac:dyDescent="0.15">
      <c r="A8" s="80"/>
      <c r="B8" s="21" t="s">
        <v>19</v>
      </c>
      <c r="C8" s="89">
        <v>362</v>
      </c>
      <c r="D8" s="89">
        <v>397</v>
      </c>
      <c r="E8" s="91">
        <v>87</v>
      </c>
      <c r="F8" s="970">
        <v>87</v>
      </c>
      <c r="G8" s="970">
        <v>87</v>
      </c>
      <c r="H8" s="970">
        <v>88</v>
      </c>
      <c r="I8" s="970">
        <v>89</v>
      </c>
      <c r="J8" s="970">
        <v>90</v>
      </c>
      <c r="K8" s="970">
        <v>91</v>
      </c>
      <c r="L8" s="970">
        <v>97</v>
      </c>
      <c r="M8" s="970">
        <v>105</v>
      </c>
      <c r="N8" s="970">
        <v>124</v>
      </c>
      <c r="O8" s="970">
        <v>153</v>
      </c>
      <c r="P8" s="970">
        <v>98</v>
      </c>
      <c r="Q8" s="970">
        <v>103</v>
      </c>
      <c r="R8" s="970">
        <v>100.77</v>
      </c>
      <c r="S8" s="970">
        <v>101.94</v>
      </c>
      <c r="T8" s="970">
        <v>96.41</v>
      </c>
      <c r="U8" s="970">
        <v>92.668000000000006</v>
      </c>
      <c r="V8" s="589"/>
      <c r="W8" s="589"/>
      <c r="X8" s="589"/>
      <c r="Y8" s="589"/>
      <c r="Z8" s="589"/>
    </row>
    <row r="9" spans="1:26" ht="15.95" customHeight="1" x14ac:dyDescent="0.15">
      <c r="A9" s="80"/>
      <c r="B9" s="21" t="s">
        <v>20</v>
      </c>
      <c r="C9" s="89">
        <v>29012</v>
      </c>
      <c r="D9" s="89">
        <v>33615</v>
      </c>
      <c r="E9" s="91">
        <v>4254</v>
      </c>
      <c r="F9" s="970">
        <v>4618</v>
      </c>
      <c r="G9" s="970">
        <v>3899</v>
      </c>
      <c r="H9" s="970">
        <v>1942</v>
      </c>
      <c r="I9" s="970">
        <v>2981</v>
      </c>
      <c r="J9" s="970">
        <v>4676</v>
      </c>
      <c r="K9" s="970">
        <v>3572</v>
      </c>
      <c r="L9" s="970">
        <v>3952</v>
      </c>
      <c r="M9" s="970">
        <v>5019</v>
      </c>
      <c r="N9" s="970">
        <v>4814</v>
      </c>
      <c r="O9" s="970">
        <v>4248</v>
      </c>
      <c r="P9" s="970">
        <v>4422</v>
      </c>
      <c r="Q9" s="970">
        <v>4739</v>
      </c>
      <c r="R9" s="970">
        <v>4715.95</v>
      </c>
      <c r="S9" s="970">
        <v>4859.87</v>
      </c>
      <c r="T9" s="970">
        <v>4838.59</v>
      </c>
      <c r="U9" s="970">
        <v>4656.8230000000003</v>
      </c>
      <c r="V9" s="589"/>
      <c r="W9" s="589"/>
      <c r="X9" s="589"/>
      <c r="Y9" s="589"/>
      <c r="Z9" s="589"/>
    </row>
    <row r="10" spans="1:26" ht="15.95" customHeight="1" x14ac:dyDescent="0.15">
      <c r="A10" s="80"/>
      <c r="B10" s="21" t="s">
        <v>21</v>
      </c>
      <c r="C10" s="89">
        <v>29656</v>
      </c>
      <c r="D10" s="89">
        <v>28602</v>
      </c>
      <c r="E10" s="91">
        <v>6548</v>
      </c>
      <c r="F10" s="970">
        <v>7190</v>
      </c>
      <c r="G10" s="970">
        <v>8261</v>
      </c>
      <c r="H10" s="970">
        <v>13328</v>
      </c>
      <c r="I10" s="970">
        <v>17064</v>
      </c>
      <c r="J10" s="970">
        <v>12065</v>
      </c>
      <c r="K10" s="970">
        <v>13116</v>
      </c>
      <c r="L10" s="970">
        <v>9427</v>
      </c>
      <c r="M10" s="970">
        <v>7815</v>
      </c>
      <c r="N10" s="970">
        <v>7068</v>
      </c>
      <c r="O10" s="970">
        <v>7233</v>
      </c>
      <c r="P10" s="970">
        <v>7173</v>
      </c>
      <c r="Q10" s="970">
        <v>7663</v>
      </c>
      <c r="R10" s="970">
        <v>7811.07</v>
      </c>
      <c r="S10" s="970">
        <v>7410.39</v>
      </c>
      <c r="T10" s="970">
        <v>7320.03</v>
      </c>
      <c r="U10" s="970">
        <v>7015.9449999999997</v>
      </c>
      <c r="V10" s="589"/>
      <c r="W10" s="589"/>
      <c r="X10" s="589"/>
      <c r="Y10" s="589"/>
      <c r="Z10" s="589"/>
    </row>
    <row r="11" spans="1:26" ht="15.95" customHeight="1" x14ac:dyDescent="0.15">
      <c r="A11" s="80"/>
      <c r="B11" s="21" t="s">
        <v>22</v>
      </c>
      <c r="C11" s="89">
        <v>79695</v>
      </c>
      <c r="D11" s="89">
        <v>90775</v>
      </c>
      <c r="E11" s="91">
        <v>42798</v>
      </c>
      <c r="F11" s="970">
        <v>54478</v>
      </c>
      <c r="G11" s="970">
        <v>52555</v>
      </c>
      <c r="H11" s="970">
        <v>52259</v>
      </c>
      <c r="I11" s="970">
        <v>52879</v>
      </c>
      <c r="J11" s="970">
        <v>50781</v>
      </c>
      <c r="K11" s="970">
        <v>60891</v>
      </c>
      <c r="L11" s="970">
        <v>58496</v>
      </c>
      <c r="M11" s="970">
        <v>70267</v>
      </c>
      <c r="N11" s="970">
        <v>70027</v>
      </c>
      <c r="O11" s="970">
        <v>68536</v>
      </c>
      <c r="P11" s="970">
        <v>76210</v>
      </c>
      <c r="Q11" s="970">
        <v>84438</v>
      </c>
      <c r="R11" s="970">
        <v>86530.85</v>
      </c>
      <c r="S11" s="970">
        <v>87763.02</v>
      </c>
      <c r="T11" s="970">
        <v>88835.6</v>
      </c>
      <c r="U11" s="970">
        <v>85696.811000000002</v>
      </c>
      <c r="V11" s="589"/>
      <c r="W11" s="589"/>
      <c r="X11" s="589"/>
      <c r="Y11" s="589"/>
      <c r="Z11" s="589"/>
    </row>
    <row r="12" spans="1:26" ht="15.95" customHeight="1" x14ac:dyDescent="0.15">
      <c r="A12" s="80"/>
      <c r="B12" s="21" t="s">
        <v>23</v>
      </c>
      <c r="C12" s="89">
        <v>225648</v>
      </c>
      <c r="D12" s="89">
        <v>239969</v>
      </c>
      <c r="E12" s="91">
        <v>2179</v>
      </c>
      <c r="F12" s="970">
        <v>1782</v>
      </c>
      <c r="G12" s="970">
        <v>1792</v>
      </c>
      <c r="H12" s="970">
        <v>1931</v>
      </c>
      <c r="I12" s="970">
        <v>2128</v>
      </c>
      <c r="J12" s="970">
        <v>2708</v>
      </c>
      <c r="K12" s="970">
        <v>2706</v>
      </c>
      <c r="L12" s="970">
        <v>2526</v>
      </c>
      <c r="M12" s="970">
        <v>2590</v>
      </c>
      <c r="N12" s="970">
        <v>2762</v>
      </c>
      <c r="O12" s="970">
        <v>2354</v>
      </c>
      <c r="P12" s="970">
        <v>2318</v>
      </c>
      <c r="Q12" s="970">
        <v>2392</v>
      </c>
      <c r="R12" s="970">
        <v>2364.84</v>
      </c>
      <c r="S12" s="970">
        <v>2307.5700000000002</v>
      </c>
      <c r="T12" s="970">
        <v>2203.92</v>
      </c>
      <c r="U12" s="970">
        <v>2087.4850000000001</v>
      </c>
      <c r="V12" s="589"/>
      <c r="W12" s="589"/>
      <c r="X12" s="589"/>
      <c r="Y12" s="589"/>
      <c r="Z12" s="589"/>
    </row>
    <row r="13" spans="1:26" ht="15.95" customHeight="1" x14ac:dyDescent="0.15">
      <c r="A13" s="80"/>
      <c r="B13" s="21" t="s">
        <v>27</v>
      </c>
      <c r="C13" s="89">
        <v>58117</v>
      </c>
      <c r="D13" s="89">
        <v>59002</v>
      </c>
      <c r="E13" s="91">
        <v>357</v>
      </c>
      <c r="F13" s="970">
        <v>359</v>
      </c>
      <c r="G13" s="970">
        <v>361</v>
      </c>
      <c r="H13" s="970">
        <v>364</v>
      </c>
      <c r="I13" s="970">
        <v>368</v>
      </c>
      <c r="J13" s="970">
        <v>704</v>
      </c>
      <c r="K13" s="970">
        <v>957</v>
      </c>
      <c r="L13" s="970">
        <v>537</v>
      </c>
      <c r="M13" s="970">
        <v>498</v>
      </c>
      <c r="N13" s="970">
        <v>840</v>
      </c>
      <c r="O13" s="970">
        <v>915</v>
      </c>
      <c r="P13" s="970">
        <v>1474</v>
      </c>
      <c r="Q13" s="970">
        <v>1458</v>
      </c>
      <c r="R13" s="970">
        <v>1446.18</v>
      </c>
      <c r="S13" s="970">
        <v>1423.71</v>
      </c>
      <c r="T13" s="970">
        <v>1374.58</v>
      </c>
      <c r="U13" s="970">
        <v>1296.549</v>
      </c>
      <c r="V13" s="589"/>
      <c r="W13" s="589"/>
      <c r="X13" s="589"/>
      <c r="Y13" s="589"/>
      <c r="Z13" s="589"/>
    </row>
    <row r="14" spans="1:26" ht="15.95" customHeight="1" x14ac:dyDescent="0.15">
      <c r="A14" s="80"/>
      <c r="B14" s="21" t="s">
        <v>28</v>
      </c>
      <c r="C14" s="405">
        <v>17683</v>
      </c>
      <c r="D14" s="405">
        <v>17603</v>
      </c>
      <c r="E14" s="406">
        <v>2555</v>
      </c>
      <c r="F14" s="970">
        <v>3117</v>
      </c>
      <c r="G14" s="970">
        <v>3687</v>
      </c>
      <c r="H14" s="970">
        <v>8627</v>
      </c>
      <c r="I14" s="970">
        <v>7608</v>
      </c>
      <c r="J14" s="970">
        <v>2814</v>
      </c>
      <c r="K14" s="970">
        <v>2554</v>
      </c>
      <c r="L14" s="970">
        <v>1080</v>
      </c>
      <c r="M14" s="970">
        <v>1197</v>
      </c>
      <c r="N14" s="970">
        <v>1236</v>
      </c>
      <c r="O14" s="970">
        <v>1271</v>
      </c>
      <c r="P14" s="970">
        <v>1270</v>
      </c>
      <c r="Q14" s="970">
        <v>1324</v>
      </c>
      <c r="R14" s="970">
        <v>1354.99</v>
      </c>
      <c r="S14" s="970">
        <v>1339.48</v>
      </c>
      <c r="T14" s="970">
        <v>1309.96</v>
      </c>
      <c r="U14" s="970">
        <v>1225.2149999999999</v>
      </c>
      <c r="V14" s="589"/>
      <c r="W14" s="589"/>
      <c r="X14" s="589"/>
      <c r="Y14" s="589"/>
      <c r="Z14" s="589"/>
    </row>
    <row r="15" spans="1:26" ht="15.95" customHeight="1" x14ac:dyDescent="0.15">
      <c r="A15" s="80"/>
      <c r="B15" s="21" t="s">
        <v>29</v>
      </c>
      <c r="C15" s="405">
        <v>222553</v>
      </c>
      <c r="D15" s="405">
        <v>238193</v>
      </c>
      <c r="E15" s="406">
        <v>83226</v>
      </c>
      <c r="F15" s="970">
        <v>80710</v>
      </c>
      <c r="G15" s="970">
        <v>76004</v>
      </c>
      <c r="H15" s="970">
        <v>71616</v>
      </c>
      <c r="I15" s="970">
        <v>96060</v>
      </c>
      <c r="J15" s="970">
        <v>92103</v>
      </c>
      <c r="K15" s="970">
        <v>104779</v>
      </c>
      <c r="L15" s="970">
        <v>111433</v>
      </c>
      <c r="M15" s="970">
        <v>109786</v>
      </c>
      <c r="N15" s="970">
        <v>104632</v>
      </c>
      <c r="O15" s="970">
        <v>117504</v>
      </c>
      <c r="P15" s="970">
        <v>124540</v>
      </c>
      <c r="Q15" s="970">
        <v>131293</v>
      </c>
      <c r="R15" s="970">
        <v>134863.95000000001</v>
      </c>
      <c r="S15" s="970">
        <v>138207.82</v>
      </c>
      <c r="T15" s="970">
        <v>139738.71</v>
      </c>
      <c r="U15" s="970">
        <v>139296.429</v>
      </c>
      <c r="V15" s="589"/>
      <c r="W15" s="589"/>
      <c r="X15" s="589"/>
      <c r="Y15" s="589"/>
      <c r="Z15" s="589"/>
    </row>
    <row r="16" spans="1:26" ht="15.95" customHeight="1" x14ac:dyDescent="0.15">
      <c r="A16" s="80"/>
      <c r="B16" s="21" t="s">
        <v>30</v>
      </c>
      <c r="C16" s="405">
        <v>17112</v>
      </c>
      <c r="D16" s="405">
        <v>18626</v>
      </c>
      <c r="E16" s="406">
        <v>80717</v>
      </c>
      <c r="F16" s="970">
        <v>77445</v>
      </c>
      <c r="G16" s="970">
        <v>83572</v>
      </c>
      <c r="H16" s="970">
        <v>88097</v>
      </c>
      <c r="I16" s="970">
        <v>88875</v>
      </c>
      <c r="J16" s="970">
        <v>101697</v>
      </c>
      <c r="K16" s="970">
        <v>114131</v>
      </c>
      <c r="L16" s="970">
        <v>127638</v>
      </c>
      <c r="M16" s="970">
        <v>140610</v>
      </c>
      <c r="N16" s="970">
        <v>158326</v>
      </c>
      <c r="O16" s="970">
        <v>163569</v>
      </c>
      <c r="P16" s="970">
        <v>179607</v>
      </c>
      <c r="Q16" s="970">
        <v>197407</v>
      </c>
      <c r="R16" s="970">
        <v>200811.02</v>
      </c>
      <c r="S16" s="970">
        <v>203352.31</v>
      </c>
      <c r="T16" s="970">
        <v>208428.29</v>
      </c>
      <c r="U16" s="970">
        <v>207306.33600000001</v>
      </c>
      <c r="V16" s="589"/>
      <c r="W16" s="589"/>
      <c r="X16" s="589"/>
      <c r="Y16" s="589"/>
      <c r="Z16" s="589"/>
    </row>
    <row r="17" spans="1:26" ht="15.95" customHeight="1" x14ac:dyDescent="0.15">
      <c r="A17" s="80"/>
      <c r="B17" s="21" t="s">
        <v>31</v>
      </c>
      <c r="C17" s="89">
        <v>21338</v>
      </c>
      <c r="D17" s="89">
        <v>25715</v>
      </c>
      <c r="E17" s="91">
        <v>788</v>
      </c>
      <c r="F17" s="970">
        <v>752</v>
      </c>
      <c r="G17" s="970">
        <v>736</v>
      </c>
      <c r="H17" s="970">
        <v>742</v>
      </c>
      <c r="I17" s="970">
        <v>749</v>
      </c>
      <c r="J17" s="970">
        <v>829</v>
      </c>
      <c r="K17" s="970">
        <v>1093</v>
      </c>
      <c r="L17" s="970">
        <v>1236</v>
      </c>
      <c r="M17" s="970">
        <v>1069</v>
      </c>
      <c r="N17" s="970">
        <v>1255</v>
      </c>
      <c r="O17" s="970">
        <v>1238</v>
      </c>
      <c r="P17" s="970">
        <v>1344</v>
      </c>
      <c r="Q17" s="970">
        <v>1376</v>
      </c>
      <c r="R17" s="970">
        <v>1363.94</v>
      </c>
      <c r="S17" s="970">
        <v>1289.04</v>
      </c>
      <c r="T17" s="970">
        <v>1237.52</v>
      </c>
      <c r="U17" s="970">
        <v>1160.2950000000001</v>
      </c>
      <c r="V17" s="589"/>
      <c r="W17" s="589"/>
      <c r="X17" s="589"/>
      <c r="Y17" s="589"/>
      <c r="Z17" s="589"/>
    </row>
    <row r="18" spans="1:26" ht="15.95" customHeight="1" x14ac:dyDescent="0.15">
      <c r="A18" s="80"/>
      <c r="B18" s="21" t="s">
        <v>32</v>
      </c>
      <c r="C18" s="89">
        <v>18055</v>
      </c>
      <c r="D18" s="89">
        <v>18298</v>
      </c>
      <c r="E18" s="91">
        <v>163</v>
      </c>
      <c r="F18" s="970">
        <v>164</v>
      </c>
      <c r="G18" s="970">
        <v>165</v>
      </c>
      <c r="H18" s="970">
        <v>166</v>
      </c>
      <c r="I18" s="970">
        <v>168</v>
      </c>
      <c r="J18" s="970">
        <v>170</v>
      </c>
      <c r="K18" s="970">
        <v>177</v>
      </c>
      <c r="L18" s="970">
        <v>177</v>
      </c>
      <c r="M18" s="970">
        <v>182</v>
      </c>
      <c r="N18" s="970">
        <v>187</v>
      </c>
      <c r="O18" s="970">
        <v>178</v>
      </c>
      <c r="P18" s="970">
        <v>179</v>
      </c>
      <c r="Q18" s="970">
        <v>183</v>
      </c>
      <c r="R18" s="970">
        <v>178.94</v>
      </c>
      <c r="S18" s="970">
        <v>166.88</v>
      </c>
      <c r="T18" s="970">
        <v>152.12</v>
      </c>
      <c r="U18" s="970">
        <v>142.977</v>
      </c>
      <c r="V18" s="589"/>
      <c r="W18" s="589"/>
      <c r="X18" s="589"/>
      <c r="Y18" s="589"/>
      <c r="Z18" s="589"/>
    </row>
    <row r="19" spans="1:26" ht="15.95" customHeight="1" x14ac:dyDescent="0.15">
      <c r="A19" s="80"/>
      <c r="B19" s="21" t="s">
        <v>33</v>
      </c>
      <c r="C19" s="89">
        <v>18612</v>
      </c>
      <c r="D19" s="89">
        <v>19206</v>
      </c>
      <c r="E19" s="91">
        <v>702</v>
      </c>
      <c r="F19" s="970">
        <v>715</v>
      </c>
      <c r="G19" s="970">
        <v>643</v>
      </c>
      <c r="H19" s="970">
        <v>659</v>
      </c>
      <c r="I19" s="970">
        <v>866</v>
      </c>
      <c r="J19" s="970">
        <v>1191</v>
      </c>
      <c r="K19" s="970">
        <v>1350</v>
      </c>
      <c r="L19" s="970">
        <v>1155</v>
      </c>
      <c r="M19" s="970">
        <v>1586</v>
      </c>
      <c r="N19" s="970">
        <v>1429</v>
      </c>
      <c r="O19" s="970">
        <v>1129</v>
      </c>
      <c r="P19" s="970">
        <v>1124</v>
      </c>
      <c r="Q19" s="970">
        <v>1112</v>
      </c>
      <c r="R19" s="970">
        <v>1095.96</v>
      </c>
      <c r="S19" s="970">
        <v>1065.6600000000001</v>
      </c>
      <c r="T19" s="970">
        <v>1024.8599999999999</v>
      </c>
      <c r="U19" s="970">
        <v>977.86300000000006</v>
      </c>
      <c r="V19" s="589"/>
      <c r="W19" s="589"/>
      <c r="X19" s="589"/>
      <c r="Y19" s="589"/>
      <c r="Z19" s="589"/>
    </row>
    <row r="20" spans="1:26" ht="15.95" customHeight="1" x14ac:dyDescent="0.15">
      <c r="A20" s="80"/>
      <c r="B20" s="21" t="s">
        <v>34</v>
      </c>
      <c r="C20" s="89">
        <v>13276</v>
      </c>
      <c r="D20" s="89">
        <v>14808</v>
      </c>
      <c r="E20" s="91">
        <v>605</v>
      </c>
      <c r="F20" s="970">
        <v>608</v>
      </c>
      <c r="G20" s="970">
        <v>611</v>
      </c>
      <c r="H20" s="970">
        <v>617</v>
      </c>
      <c r="I20" s="970">
        <v>623</v>
      </c>
      <c r="J20" s="970">
        <v>629</v>
      </c>
      <c r="K20" s="970">
        <v>635</v>
      </c>
      <c r="L20" s="970">
        <v>639</v>
      </c>
      <c r="M20" s="970">
        <v>643</v>
      </c>
      <c r="N20" s="970">
        <v>680</v>
      </c>
      <c r="O20" s="970">
        <v>710</v>
      </c>
      <c r="P20" s="970">
        <v>662</v>
      </c>
      <c r="Q20" s="970">
        <v>670</v>
      </c>
      <c r="R20" s="970">
        <v>657.39</v>
      </c>
      <c r="S20" s="970">
        <v>619.77</v>
      </c>
      <c r="T20" s="970">
        <v>589.72</v>
      </c>
      <c r="U20" s="970">
        <v>555.02700000000004</v>
      </c>
      <c r="V20" s="589"/>
      <c r="W20" s="589"/>
      <c r="X20" s="589"/>
      <c r="Y20" s="589"/>
      <c r="Z20" s="589"/>
    </row>
    <row r="21" spans="1:26" ht="15.95" customHeight="1" x14ac:dyDescent="0.15">
      <c r="A21" s="80"/>
      <c r="B21" s="21" t="s">
        <v>35</v>
      </c>
      <c r="C21" s="89">
        <v>296833</v>
      </c>
      <c r="D21" s="89">
        <v>328025</v>
      </c>
      <c r="E21" s="91">
        <v>6432</v>
      </c>
      <c r="F21" s="970">
        <v>6915</v>
      </c>
      <c r="G21" s="970">
        <v>8763</v>
      </c>
      <c r="H21" s="970">
        <v>13918</v>
      </c>
      <c r="I21" s="970">
        <v>14119</v>
      </c>
      <c r="J21" s="970">
        <v>10772</v>
      </c>
      <c r="K21" s="970">
        <v>8349</v>
      </c>
      <c r="L21" s="970">
        <v>10806</v>
      </c>
      <c r="M21" s="970">
        <v>12132</v>
      </c>
      <c r="N21" s="970">
        <v>12407</v>
      </c>
      <c r="O21" s="970">
        <v>11007</v>
      </c>
      <c r="P21" s="970">
        <v>16454</v>
      </c>
      <c r="Q21" s="970">
        <v>17890</v>
      </c>
      <c r="R21" s="970">
        <v>17795.97</v>
      </c>
      <c r="S21" s="970">
        <v>18131.349999999999</v>
      </c>
      <c r="T21" s="970">
        <v>18219.45</v>
      </c>
      <c r="U21" s="970">
        <v>17769.918000000001</v>
      </c>
      <c r="V21" s="589"/>
      <c r="W21" s="589"/>
      <c r="X21" s="589"/>
      <c r="Y21" s="589"/>
      <c r="Z21" s="589"/>
    </row>
    <row r="22" spans="1:26" ht="15.95" customHeight="1" x14ac:dyDescent="0.15">
      <c r="A22" s="80"/>
      <c r="B22" s="21" t="s">
        <v>36</v>
      </c>
      <c r="C22" s="89">
        <v>16361</v>
      </c>
      <c r="D22" s="89">
        <v>16034</v>
      </c>
      <c r="E22" s="91">
        <v>519</v>
      </c>
      <c r="F22" s="970">
        <v>681</v>
      </c>
      <c r="G22" s="970">
        <v>522</v>
      </c>
      <c r="H22" s="970">
        <v>398</v>
      </c>
      <c r="I22" s="970">
        <v>506</v>
      </c>
      <c r="J22" s="970">
        <v>521</v>
      </c>
      <c r="K22" s="970">
        <v>773</v>
      </c>
      <c r="L22" s="970">
        <v>876</v>
      </c>
      <c r="M22" s="970">
        <v>667</v>
      </c>
      <c r="N22" s="970">
        <v>242</v>
      </c>
      <c r="O22" s="970">
        <v>196</v>
      </c>
      <c r="P22" s="970">
        <v>370</v>
      </c>
      <c r="Q22" s="970">
        <v>355</v>
      </c>
      <c r="R22" s="970">
        <v>350.36</v>
      </c>
      <c r="S22" s="970">
        <v>342.01</v>
      </c>
      <c r="T22" s="970">
        <v>331.77</v>
      </c>
      <c r="U22" s="970">
        <v>309.29000000000002</v>
      </c>
      <c r="V22" s="589"/>
      <c r="W22" s="589"/>
      <c r="X22" s="589"/>
      <c r="Y22" s="589"/>
      <c r="Z22" s="589"/>
    </row>
    <row r="23" spans="1:26" ht="15.95" customHeight="1" x14ac:dyDescent="0.15">
      <c r="A23" s="80"/>
      <c r="B23" s="21" t="s">
        <v>37</v>
      </c>
      <c r="C23" s="89">
        <v>21868</v>
      </c>
      <c r="D23" s="89">
        <v>22100</v>
      </c>
      <c r="E23" s="91">
        <v>2971</v>
      </c>
      <c r="F23" s="970">
        <v>3150</v>
      </c>
      <c r="G23" s="970">
        <v>3454</v>
      </c>
      <c r="H23" s="970">
        <v>4770</v>
      </c>
      <c r="I23" s="970">
        <v>5139</v>
      </c>
      <c r="J23" s="970">
        <v>4422</v>
      </c>
      <c r="K23" s="970">
        <v>4520</v>
      </c>
      <c r="L23" s="970">
        <v>3919</v>
      </c>
      <c r="M23" s="970">
        <v>4712</v>
      </c>
      <c r="N23" s="970">
        <v>5535</v>
      </c>
      <c r="O23" s="970">
        <v>5182</v>
      </c>
      <c r="P23" s="970">
        <v>5404</v>
      </c>
      <c r="Q23" s="970">
        <v>5674</v>
      </c>
      <c r="R23" s="970">
        <v>5672.27</v>
      </c>
      <c r="S23" s="970">
        <v>5486.54</v>
      </c>
      <c r="T23" s="970">
        <v>5267.25</v>
      </c>
      <c r="U23" s="970">
        <v>4951.8720000000003</v>
      </c>
      <c r="V23" s="589"/>
      <c r="W23" s="589"/>
      <c r="X23" s="589"/>
      <c r="Y23" s="589"/>
      <c r="Z23" s="589"/>
    </row>
    <row r="24" spans="1:26" ht="15.95" customHeight="1" x14ac:dyDescent="0.15">
      <c r="A24" s="80"/>
      <c r="B24" s="21" t="s">
        <v>38</v>
      </c>
      <c r="C24" s="89">
        <v>22805</v>
      </c>
      <c r="D24" s="89">
        <v>22700</v>
      </c>
      <c r="E24" s="91">
        <v>658</v>
      </c>
      <c r="F24" s="970">
        <v>652</v>
      </c>
      <c r="G24" s="970">
        <v>655</v>
      </c>
      <c r="H24" s="970">
        <v>662</v>
      </c>
      <c r="I24" s="970">
        <v>670</v>
      </c>
      <c r="J24" s="970">
        <v>750</v>
      </c>
      <c r="K24" s="970">
        <v>762</v>
      </c>
      <c r="L24" s="970">
        <v>797</v>
      </c>
      <c r="M24" s="970">
        <v>795</v>
      </c>
      <c r="N24" s="970">
        <v>1058</v>
      </c>
      <c r="O24" s="970">
        <v>934</v>
      </c>
      <c r="P24" s="970">
        <v>907</v>
      </c>
      <c r="Q24" s="970">
        <v>895</v>
      </c>
      <c r="R24" s="970">
        <v>882.08</v>
      </c>
      <c r="S24" s="970">
        <v>842.02</v>
      </c>
      <c r="T24" s="970">
        <v>784.91</v>
      </c>
      <c r="U24" s="970">
        <v>725.87199999999996</v>
      </c>
      <c r="V24" s="589"/>
      <c r="W24" s="589"/>
      <c r="X24" s="589"/>
      <c r="Y24" s="589"/>
      <c r="Z24" s="589"/>
    </row>
    <row r="25" spans="1:26" ht="15.95" customHeight="1" x14ac:dyDescent="0.15">
      <c r="A25" s="80"/>
      <c r="B25" s="21" t="s">
        <v>39</v>
      </c>
      <c r="C25" s="89">
        <v>29143</v>
      </c>
      <c r="D25" s="89">
        <v>34380</v>
      </c>
      <c r="E25" s="91">
        <v>492</v>
      </c>
      <c r="F25" s="970">
        <v>487</v>
      </c>
      <c r="G25" s="970">
        <v>490</v>
      </c>
      <c r="H25" s="970">
        <v>495</v>
      </c>
      <c r="I25" s="970">
        <v>517</v>
      </c>
      <c r="J25" s="970">
        <v>703</v>
      </c>
      <c r="K25" s="970">
        <v>918</v>
      </c>
      <c r="L25" s="970">
        <v>590</v>
      </c>
      <c r="M25" s="970">
        <v>545</v>
      </c>
      <c r="N25" s="970">
        <v>536</v>
      </c>
      <c r="O25" s="970">
        <v>542</v>
      </c>
      <c r="P25" s="970">
        <v>565</v>
      </c>
      <c r="Q25" s="970">
        <v>587</v>
      </c>
      <c r="R25" s="970">
        <v>579.21</v>
      </c>
      <c r="S25" s="970">
        <v>527.69000000000005</v>
      </c>
      <c r="T25" s="970">
        <v>481.3</v>
      </c>
      <c r="U25" s="970">
        <v>440.21800000000002</v>
      </c>
      <c r="V25" s="589"/>
      <c r="W25" s="589"/>
      <c r="X25" s="589"/>
      <c r="Y25" s="589"/>
      <c r="Z25" s="589"/>
    </row>
    <row r="26" spans="1:26" ht="15.95" customHeight="1" x14ac:dyDescent="0.15">
      <c r="A26" s="80"/>
      <c r="B26" s="21" t="s">
        <v>42</v>
      </c>
      <c r="C26" s="89">
        <v>30479</v>
      </c>
      <c r="D26" s="89">
        <v>35953</v>
      </c>
      <c r="E26" s="91">
        <v>1608</v>
      </c>
      <c r="F26" s="970">
        <v>1101</v>
      </c>
      <c r="G26" s="970">
        <v>1018</v>
      </c>
      <c r="H26" s="970">
        <v>1028</v>
      </c>
      <c r="I26" s="970">
        <v>1117</v>
      </c>
      <c r="J26" s="970">
        <v>1433</v>
      </c>
      <c r="K26" s="970">
        <v>1798</v>
      </c>
      <c r="L26" s="970">
        <v>1632</v>
      </c>
      <c r="M26" s="970">
        <v>1854</v>
      </c>
      <c r="N26" s="970">
        <v>1459</v>
      </c>
      <c r="O26" s="970">
        <v>1075</v>
      </c>
      <c r="P26" s="970">
        <v>899</v>
      </c>
      <c r="Q26" s="970">
        <v>905</v>
      </c>
      <c r="R26" s="970">
        <v>889</v>
      </c>
      <c r="S26" s="970">
        <v>855.84</v>
      </c>
      <c r="T26" s="970">
        <v>810.59</v>
      </c>
      <c r="U26" s="970">
        <v>749.23599999999999</v>
      </c>
      <c r="V26" s="589"/>
      <c r="W26" s="589"/>
      <c r="X26" s="589"/>
      <c r="Y26" s="589"/>
      <c r="Z26" s="589"/>
    </row>
    <row r="27" spans="1:26" ht="15.95" customHeight="1" x14ac:dyDescent="0.15">
      <c r="A27" s="80"/>
      <c r="B27" s="21" t="s">
        <v>43</v>
      </c>
      <c r="C27" s="89">
        <v>49453</v>
      </c>
      <c r="D27" s="89">
        <v>62011</v>
      </c>
      <c r="E27" s="91">
        <v>1655</v>
      </c>
      <c r="F27" s="970">
        <v>1616</v>
      </c>
      <c r="G27" s="970">
        <v>1620</v>
      </c>
      <c r="H27" s="970">
        <v>1636</v>
      </c>
      <c r="I27" s="970">
        <v>1652</v>
      </c>
      <c r="J27" s="970">
        <v>1706</v>
      </c>
      <c r="K27" s="970">
        <v>1900</v>
      </c>
      <c r="L27" s="970">
        <v>2336</v>
      </c>
      <c r="M27" s="970">
        <v>2385</v>
      </c>
      <c r="N27" s="970">
        <v>2006</v>
      </c>
      <c r="O27" s="970">
        <v>1827</v>
      </c>
      <c r="P27" s="970">
        <v>1807</v>
      </c>
      <c r="Q27" s="970">
        <v>1830</v>
      </c>
      <c r="R27" s="970">
        <v>1814.92</v>
      </c>
      <c r="S27" s="970">
        <v>1752.35</v>
      </c>
      <c r="T27" s="970">
        <v>1661.47</v>
      </c>
      <c r="U27" s="970">
        <v>1525.557</v>
      </c>
      <c r="V27" s="589"/>
      <c r="W27" s="589"/>
      <c r="X27" s="589"/>
      <c r="Y27" s="589"/>
      <c r="Z27" s="589"/>
    </row>
    <row r="28" spans="1:26" ht="15.95" customHeight="1" x14ac:dyDescent="0.15">
      <c r="A28" s="80"/>
      <c r="B28" s="79" t="s">
        <v>44</v>
      </c>
      <c r="C28" s="89">
        <v>12182</v>
      </c>
      <c r="D28" s="89">
        <v>13426</v>
      </c>
      <c r="E28" s="91">
        <v>8751</v>
      </c>
      <c r="F28" s="970">
        <v>9297</v>
      </c>
      <c r="G28" s="970">
        <v>9954</v>
      </c>
      <c r="H28" s="970">
        <v>9142</v>
      </c>
      <c r="I28" s="970">
        <v>10816</v>
      </c>
      <c r="J28" s="970">
        <v>12034</v>
      </c>
      <c r="K28" s="970">
        <v>13459</v>
      </c>
      <c r="L28" s="970">
        <v>9411</v>
      </c>
      <c r="M28" s="970">
        <v>11423</v>
      </c>
      <c r="N28" s="970">
        <v>13400</v>
      </c>
      <c r="O28" s="970">
        <v>13261</v>
      </c>
      <c r="P28" s="970">
        <v>13467</v>
      </c>
      <c r="Q28" s="970">
        <v>13861</v>
      </c>
      <c r="R28" s="970">
        <v>13980.54</v>
      </c>
      <c r="S28" s="970">
        <v>14240.25</v>
      </c>
      <c r="T28" s="970">
        <v>14508.86</v>
      </c>
      <c r="U28" s="970">
        <v>13975.591</v>
      </c>
      <c r="V28" s="589"/>
      <c r="W28" s="589"/>
      <c r="X28" s="589"/>
      <c r="Y28" s="589"/>
      <c r="Z28" s="589"/>
    </row>
    <row r="29" spans="1:26" ht="15.95" customHeight="1" x14ac:dyDescent="0.15">
      <c r="A29" s="80"/>
      <c r="B29" s="21" t="s">
        <v>45</v>
      </c>
      <c r="C29" s="89">
        <v>1246</v>
      </c>
      <c r="D29" s="89">
        <v>1439</v>
      </c>
      <c r="E29" s="91">
        <v>4449</v>
      </c>
      <c r="F29" s="970">
        <v>5934</v>
      </c>
      <c r="G29" s="970">
        <v>5688</v>
      </c>
      <c r="H29" s="970">
        <v>7745</v>
      </c>
      <c r="I29" s="970">
        <v>7859</v>
      </c>
      <c r="J29" s="970">
        <v>5023</v>
      </c>
      <c r="K29" s="970">
        <v>4356</v>
      </c>
      <c r="L29" s="970">
        <v>3973</v>
      </c>
      <c r="M29" s="970">
        <v>3831</v>
      </c>
      <c r="N29" s="970">
        <v>4457</v>
      </c>
      <c r="O29" s="970">
        <v>4896</v>
      </c>
      <c r="P29" s="970">
        <v>4918</v>
      </c>
      <c r="Q29" s="970">
        <v>5150</v>
      </c>
      <c r="R29" s="970">
        <v>5124.6899999999996</v>
      </c>
      <c r="S29" s="970">
        <v>5061.9799999999996</v>
      </c>
      <c r="T29" s="970">
        <v>4907.28</v>
      </c>
      <c r="U29" s="970">
        <v>4643.7209999999995</v>
      </c>
      <c r="V29" s="589"/>
      <c r="W29" s="589"/>
      <c r="X29" s="589"/>
      <c r="Y29" s="589"/>
      <c r="Z29" s="589"/>
    </row>
    <row r="30" spans="1:26" ht="15.95" customHeight="1" x14ac:dyDescent="0.15">
      <c r="A30" s="80"/>
      <c r="B30" s="21" t="s">
        <v>46</v>
      </c>
      <c r="C30" s="89">
        <v>3153</v>
      </c>
      <c r="D30" s="89">
        <v>3693</v>
      </c>
      <c r="E30" s="91">
        <v>4597</v>
      </c>
      <c r="F30" s="970">
        <v>4024</v>
      </c>
      <c r="G30" s="970">
        <v>3234</v>
      </c>
      <c r="H30" s="970">
        <v>3481</v>
      </c>
      <c r="I30" s="970">
        <v>3473</v>
      </c>
      <c r="J30" s="970">
        <v>4239</v>
      </c>
      <c r="K30" s="970">
        <v>5023</v>
      </c>
      <c r="L30" s="970">
        <v>4222</v>
      </c>
      <c r="M30" s="970">
        <v>4089</v>
      </c>
      <c r="N30" s="970">
        <v>3946</v>
      </c>
      <c r="O30" s="970">
        <v>4175</v>
      </c>
      <c r="P30" s="970">
        <v>3543</v>
      </c>
      <c r="Q30" s="970">
        <v>3711</v>
      </c>
      <c r="R30" s="970">
        <v>3703.24</v>
      </c>
      <c r="S30" s="970">
        <v>3562.84</v>
      </c>
      <c r="T30" s="970">
        <v>3482.13</v>
      </c>
      <c r="U30" s="970">
        <v>3326.92</v>
      </c>
      <c r="V30" s="589"/>
      <c r="W30" s="589"/>
      <c r="X30" s="589"/>
      <c r="Y30" s="589"/>
      <c r="Z30" s="589"/>
    </row>
    <row r="31" spans="1:26" ht="15.95" customHeight="1" x14ac:dyDescent="0.15">
      <c r="A31" s="80"/>
      <c r="B31" s="21" t="s">
        <v>47</v>
      </c>
      <c r="C31" s="89">
        <v>2191</v>
      </c>
      <c r="D31" s="89">
        <v>2421</v>
      </c>
      <c r="E31" s="91">
        <v>511</v>
      </c>
      <c r="F31" s="970">
        <v>659</v>
      </c>
      <c r="G31" s="970">
        <v>936</v>
      </c>
      <c r="H31" s="970">
        <v>1391</v>
      </c>
      <c r="I31" s="970">
        <v>1329</v>
      </c>
      <c r="J31" s="970">
        <v>1962</v>
      </c>
      <c r="K31" s="970">
        <v>1879</v>
      </c>
      <c r="L31" s="970">
        <v>1675</v>
      </c>
      <c r="M31" s="970">
        <v>2454</v>
      </c>
      <c r="N31" s="970">
        <v>2554</v>
      </c>
      <c r="O31" s="970">
        <v>3204</v>
      </c>
      <c r="P31" s="970">
        <v>3481</v>
      </c>
      <c r="Q31" s="970">
        <v>3471</v>
      </c>
      <c r="R31" s="970">
        <v>3437.25</v>
      </c>
      <c r="S31" s="970">
        <v>3401.72</v>
      </c>
      <c r="T31" s="970">
        <v>3356.28</v>
      </c>
      <c r="U31" s="970">
        <v>3151.3850000000002</v>
      </c>
      <c r="V31" s="589"/>
      <c r="W31" s="589"/>
      <c r="X31" s="589"/>
      <c r="Y31" s="589"/>
      <c r="Z31" s="589"/>
    </row>
    <row r="32" spans="1:26" ht="5.0999999999999996" customHeight="1" thickBot="1" x14ac:dyDescent="0.2">
      <c r="A32" s="8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589"/>
    </row>
    <row r="33" spans="1:21" ht="9" customHeight="1" x14ac:dyDescent="0.15">
      <c r="A33" s="468" t="s">
        <v>350</v>
      </c>
      <c r="B33" s="470"/>
      <c r="C33" s="488"/>
      <c r="D33" s="488"/>
      <c r="E33" s="488"/>
      <c r="F33" s="488"/>
      <c r="G33" s="488"/>
      <c r="H33" s="488"/>
      <c r="I33" s="488"/>
      <c r="J33" s="204"/>
      <c r="K33" s="204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ht="9" customHeight="1" x14ac:dyDescent="0.15">
      <c r="A34" s="468" t="s">
        <v>321</v>
      </c>
      <c r="B34" s="470"/>
      <c r="C34" s="488"/>
      <c r="D34" s="488"/>
      <c r="E34" s="488"/>
      <c r="F34" s="488"/>
      <c r="G34" s="488"/>
      <c r="H34" s="489"/>
      <c r="I34" s="489"/>
      <c r="J34" s="211"/>
      <c r="K34" s="211"/>
      <c r="L34" s="81"/>
      <c r="M34" s="81"/>
      <c r="N34" s="81"/>
      <c r="O34" s="81"/>
      <c r="P34" s="81"/>
      <c r="Q34" s="81"/>
      <c r="R34" s="81"/>
      <c r="S34" s="81"/>
      <c r="T34" s="81"/>
      <c r="U34" s="81"/>
    </row>
    <row r="35" spans="1:21" ht="9" customHeight="1" x14ac:dyDescent="0.15">
      <c r="A35" s="470" t="s">
        <v>320</v>
      </c>
      <c r="B35" s="470" t="s">
        <v>320</v>
      </c>
      <c r="C35" s="488"/>
      <c r="D35" s="488"/>
      <c r="E35" s="488"/>
      <c r="F35" s="488"/>
      <c r="G35" s="488"/>
      <c r="H35" s="489"/>
      <c r="I35" s="489"/>
      <c r="J35" s="211"/>
      <c r="K35" s="211"/>
      <c r="L35" s="81"/>
      <c r="M35" s="81"/>
      <c r="N35" s="81"/>
      <c r="O35" s="81"/>
      <c r="P35" s="81"/>
      <c r="Q35" s="81"/>
      <c r="R35" s="81"/>
      <c r="S35" s="81"/>
      <c r="T35" s="81"/>
      <c r="U35" s="81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T5" numberStoredAsText="1"/>
  </ignoredError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Hoja135">
    <tabColor theme="9" tint="0.59999389629810485"/>
  </sheetPr>
  <dimension ref="A2:Y35"/>
  <sheetViews>
    <sheetView showGridLines="0" zoomScaleNormal="100" workbookViewId="0">
      <selection activeCell="A3" sqref="A3"/>
    </sheetView>
  </sheetViews>
  <sheetFormatPr baseColWidth="10" defaultColWidth="7" defaultRowHeight="13.35" customHeight="1" x14ac:dyDescent="0.15"/>
  <cols>
    <col min="1" max="1" width="0.75" style="79" customWidth="1"/>
    <col min="2" max="2" width="10.375" style="79" customWidth="1"/>
    <col min="3" max="5" width="8" style="79" hidden="1" customWidth="1"/>
    <col min="6" max="21" width="7.75" style="79" customWidth="1"/>
    <col min="22" max="24" width="8.25" style="79" customWidth="1"/>
    <col min="25" max="16384" width="7" style="79"/>
  </cols>
  <sheetData>
    <row r="2" spans="1:25" ht="15" customHeight="1" x14ac:dyDescent="0.25">
      <c r="A2" s="216" t="s">
        <v>657</v>
      </c>
      <c r="B2" s="217"/>
      <c r="C2" s="217"/>
      <c r="D2" s="217"/>
      <c r="E2" s="217"/>
      <c r="F2" s="217"/>
    </row>
    <row r="3" spans="1:25" ht="13.35" customHeight="1" x14ac:dyDescent="0.15">
      <c r="A3" s="1018" t="s">
        <v>378</v>
      </c>
      <c r="B3" s="217"/>
      <c r="C3" s="217"/>
      <c r="D3" s="217"/>
      <c r="E3" s="217"/>
      <c r="F3" s="217"/>
    </row>
    <row r="4" spans="1:25" ht="6" customHeight="1" thickBo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spans="1:25" ht="18" customHeight="1" x14ac:dyDescent="0.15">
      <c r="A5" s="1029" t="s">
        <v>16</v>
      </c>
      <c r="B5" s="1029"/>
      <c r="C5" s="758">
        <v>2005</v>
      </c>
      <c r="D5" s="758">
        <v>2006</v>
      </c>
      <c r="E5" s="758">
        <v>2007</v>
      </c>
      <c r="F5" s="758">
        <v>2008</v>
      </c>
      <c r="G5" s="758">
        <v>2009</v>
      </c>
      <c r="H5" s="758">
        <v>2010</v>
      </c>
      <c r="I5" s="758">
        <v>2011</v>
      </c>
      <c r="J5" s="758">
        <v>2012</v>
      </c>
      <c r="K5" s="758">
        <v>2013</v>
      </c>
      <c r="L5" s="758">
        <v>2014</v>
      </c>
      <c r="M5" s="758">
        <v>2015</v>
      </c>
      <c r="N5" s="758">
        <v>2016</v>
      </c>
      <c r="O5" s="758">
        <v>2017</v>
      </c>
      <c r="P5" s="758" t="s">
        <v>188</v>
      </c>
      <c r="Q5" s="758" t="s">
        <v>313</v>
      </c>
      <c r="R5" s="758">
        <v>2020</v>
      </c>
      <c r="S5" s="758">
        <v>2021</v>
      </c>
      <c r="T5" s="758" t="s">
        <v>406</v>
      </c>
      <c r="U5" s="758" t="s">
        <v>424</v>
      </c>
    </row>
    <row r="6" spans="1:25" ht="18" customHeight="1" x14ac:dyDescent="0.15">
      <c r="A6" s="1069" t="s">
        <v>93</v>
      </c>
      <c r="B6" s="1069"/>
      <c r="C6" s="745">
        <v>0.84</v>
      </c>
      <c r="D6" s="745">
        <v>0.84</v>
      </c>
      <c r="E6" s="746">
        <v>3.09</v>
      </c>
      <c r="F6" s="977">
        <v>3.81</v>
      </c>
      <c r="G6" s="977">
        <v>3.79</v>
      </c>
      <c r="H6" s="977">
        <v>3.73</v>
      </c>
      <c r="I6" s="977">
        <v>3.88</v>
      </c>
      <c r="J6" s="977">
        <v>4.1500000000000004</v>
      </c>
      <c r="K6" s="977">
        <v>4.33</v>
      </c>
      <c r="L6" s="977">
        <v>4.63</v>
      </c>
      <c r="M6" s="977">
        <v>4.66</v>
      </c>
      <c r="N6" s="977">
        <v>4.72</v>
      </c>
      <c r="O6" s="977">
        <v>4.75</v>
      </c>
      <c r="P6" s="977">
        <v>4.67</v>
      </c>
      <c r="Q6" s="977">
        <v>4.1399999999999997</v>
      </c>
      <c r="R6" s="977">
        <v>4.21</v>
      </c>
      <c r="S6" s="977">
        <v>4.28</v>
      </c>
      <c r="T6" s="977">
        <v>4.62</v>
      </c>
      <c r="U6" s="977">
        <v>5.2925254418975856</v>
      </c>
      <c r="V6" s="157"/>
      <c r="W6" s="157"/>
      <c r="X6" s="157"/>
      <c r="Y6" s="157"/>
    </row>
    <row r="7" spans="1:25" ht="4.3499999999999996" customHeight="1" x14ac:dyDescent="0.15">
      <c r="A7" s="80"/>
      <c r="B7" s="81"/>
      <c r="C7" s="88"/>
      <c r="D7" s="88"/>
      <c r="E7" s="88"/>
      <c r="F7" s="971"/>
      <c r="G7" s="971"/>
      <c r="H7" s="971"/>
      <c r="I7" s="971"/>
      <c r="J7" s="971"/>
      <c r="K7" s="971"/>
      <c r="L7" s="971"/>
      <c r="M7" s="971"/>
      <c r="N7" s="971"/>
      <c r="O7" s="971"/>
      <c r="P7" s="971"/>
      <c r="Q7" s="971"/>
      <c r="R7" s="971"/>
      <c r="S7" s="971"/>
      <c r="T7" s="971"/>
      <c r="U7" s="971"/>
    </row>
    <row r="8" spans="1:25" ht="15.95" customHeight="1" x14ac:dyDescent="0.15">
      <c r="A8" s="80"/>
      <c r="B8" s="21" t="s">
        <v>19</v>
      </c>
      <c r="C8" s="89">
        <v>1.41</v>
      </c>
      <c r="D8" s="89">
        <v>1.46</v>
      </c>
      <c r="E8" s="91">
        <v>3.46</v>
      </c>
      <c r="F8" s="972">
        <v>3.58</v>
      </c>
      <c r="G8" s="972">
        <v>3.75</v>
      </c>
      <c r="H8" s="972">
        <v>3.41</v>
      </c>
      <c r="I8" s="972">
        <v>3.43</v>
      </c>
      <c r="J8" s="972">
        <v>3.6</v>
      </c>
      <c r="K8" s="972">
        <v>3.53</v>
      </c>
      <c r="L8" s="972">
        <v>3.89</v>
      </c>
      <c r="M8" s="972">
        <v>3.99</v>
      </c>
      <c r="N8" s="972">
        <v>4.26</v>
      </c>
      <c r="O8" s="972">
        <v>4.1399999999999997</v>
      </c>
      <c r="P8" s="972">
        <v>4.1399999999999997</v>
      </c>
      <c r="Q8" s="972">
        <v>4.13</v>
      </c>
      <c r="R8" s="972">
        <v>3.92</v>
      </c>
      <c r="S8" s="972">
        <v>3.96</v>
      </c>
      <c r="T8" s="972">
        <v>4.49</v>
      </c>
      <c r="U8" s="972">
        <v>5.2333901112100554</v>
      </c>
      <c r="V8" s="157"/>
      <c r="W8" s="157"/>
      <c r="X8" s="157"/>
    </row>
    <row r="9" spans="1:25" ht="15.95" customHeight="1" x14ac:dyDescent="0.15">
      <c r="A9" s="80"/>
      <c r="B9" s="21" t="s">
        <v>20</v>
      </c>
      <c r="C9" s="89">
        <v>1.03</v>
      </c>
      <c r="D9" s="89">
        <v>1.05</v>
      </c>
      <c r="E9" s="91">
        <v>3.86</v>
      </c>
      <c r="F9" s="972">
        <v>3.66</v>
      </c>
      <c r="G9" s="972">
        <v>4.04</v>
      </c>
      <c r="H9" s="972">
        <v>3.69</v>
      </c>
      <c r="I9" s="972">
        <v>3.85</v>
      </c>
      <c r="J9" s="972">
        <v>4.07</v>
      </c>
      <c r="K9" s="972">
        <v>3.62</v>
      </c>
      <c r="L9" s="972">
        <v>4.03</v>
      </c>
      <c r="M9" s="972">
        <v>4.09</v>
      </c>
      <c r="N9" s="972">
        <v>4.38</v>
      </c>
      <c r="O9" s="972">
        <v>4.21</v>
      </c>
      <c r="P9" s="972">
        <v>4.29</v>
      </c>
      <c r="Q9" s="972">
        <v>4.1100000000000003</v>
      </c>
      <c r="R9" s="972">
        <v>3.96</v>
      </c>
      <c r="S9" s="972">
        <v>3.99</v>
      </c>
      <c r="T9" s="972">
        <v>4.4800000000000004</v>
      </c>
      <c r="U9" s="972">
        <v>5.2586071307566655</v>
      </c>
      <c r="V9" s="157"/>
      <c r="W9" s="157"/>
      <c r="X9" s="157"/>
    </row>
    <row r="10" spans="1:25" ht="15.95" customHeight="1" x14ac:dyDescent="0.15">
      <c r="A10" s="80"/>
      <c r="B10" s="21" t="s">
        <v>21</v>
      </c>
      <c r="C10" s="89">
        <v>0.77</v>
      </c>
      <c r="D10" s="89">
        <v>0.7</v>
      </c>
      <c r="E10" s="91">
        <v>3.43</v>
      </c>
      <c r="F10" s="972">
        <v>3.57</v>
      </c>
      <c r="G10" s="972">
        <v>3.87</v>
      </c>
      <c r="H10" s="972">
        <v>3.62</v>
      </c>
      <c r="I10" s="972">
        <v>3.86</v>
      </c>
      <c r="J10" s="972">
        <v>4.1500000000000004</v>
      </c>
      <c r="K10" s="972">
        <v>3.66</v>
      </c>
      <c r="L10" s="972">
        <v>4.0999999999999996</v>
      </c>
      <c r="M10" s="972">
        <v>4.3099999999999996</v>
      </c>
      <c r="N10" s="972">
        <v>4.46</v>
      </c>
      <c r="O10" s="972">
        <v>4.5599999999999996</v>
      </c>
      <c r="P10" s="972">
        <v>4.5199999999999996</v>
      </c>
      <c r="Q10" s="972">
        <v>4.1100000000000003</v>
      </c>
      <c r="R10" s="972">
        <v>3.87</v>
      </c>
      <c r="S10" s="972">
        <v>3.96</v>
      </c>
      <c r="T10" s="972">
        <v>4.41</v>
      </c>
      <c r="U10" s="972">
        <v>5.1936813972440303</v>
      </c>
      <c r="V10" s="157"/>
      <c r="W10" s="157"/>
      <c r="X10" s="157"/>
    </row>
    <row r="11" spans="1:25" ht="15.95" customHeight="1" x14ac:dyDescent="0.15">
      <c r="A11" s="80"/>
      <c r="B11" s="21" t="s">
        <v>22</v>
      </c>
      <c r="C11" s="89">
        <v>0.88</v>
      </c>
      <c r="D11" s="89">
        <v>0.89</v>
      </c>
      <c r="E11" s="91">
        <v>2.91</v>
      </c>
      <c r="F11" s="972">
        <v>3.73</v>
      </c>
      <c r="G11" s="972">
        <v>3.84</v>
      </c>
      <c r="H11" s="972">
        <v>3.81</v>
      </c>
      <c r="I11" s="972">
        <v>4.0599999999999996</v>
      </c>
      <c r="J11" s="972">
        <v>3.62</v>
      </c>
      <c r="K11" s="972">
        <v>3.02</v>
      </c>
      <c r="L11" s="972">
        <v>3.41</v>
      </c>
      <c r="M11" s="972">
        <v>4.21</v>
      </c>
      <c r="N11" s="972">
        <v>3.95</v>
      </c>
      <c r="O11" s="972">
        <v>4.74</v>
      </c>
      <c r="P11" s="972">
        <v>4.5</v>
      </c>
      <c r="Q11" s="972">
        <v>4.1399999999999997</v>
      </c>
      <c r="R11" s="972">
        <v>4.1399999999999997</v>
      </c>
      <c r="S11" s="972">
        <v>4.1900000000000004</v>
      </c>
      <c r="T11" s="972">
        <v>4.62</v>
      </c>
      <c r="U11" s="972">
        <v>5.3338285129699337</v>
      </c>
      <c r="V11" s="157"/>
      <c r="W11" s="157"/>
      <c r="X11" s="157"/>
    </row>
    <row r="12" spans="1:25" ht="15.95" customHeight="1" x14ac:dyDescent="0.15">
      <c r="A12" s="80"/>
      <c r="B12" s="21" t="s">
        <v>23</v>
      </c>
      <c r="C12" s="89">
        <v>0.69</v>
      </c>
      <c r="D12" s="89">
        <v>0.71</v>
      </c>
      <c r="E12" s="91">
        <v>4</v>
      </c>
      <c r="F12" s="972">
        <v>3.96</v>
      </c>
      <c r="G12" s="972">
        <v>4.17</v>
      </c>
      <c r="H12" s="972">
        <v>4</v>
      </c>
      <c r="I12" s="972">
        <v>4.08</v>
      </c>
      <c r="J12" s="972">
        <v>4.34</v>
      </c>
      <c r="K12" s="972">
        <v>4.9800000000000004</v>
      </c>
      <c r="L12" s="972">
        <v>5.0999999999999996</v>
      </c>
      <c r="M12" s="972">
        <v>5.0999999999999996</v>
      </c>
      <c r="N12" s="972">
        <v>5.22</v>
      </c>
      <c r="O12" s="972">
        <v>4.83</v>
      </c>
      <c r="P12" s="972">
        <v>4.83</v>
      </c>
      <c r="Q12" s="972">
        <v>4.16</v>
      </c>
      <c r="R12" s="972">
        <v>3.93</v>
      </c>
      <c r="S12" s="972">
        <v>3.93</v>
      </c>
      <c r="T12" s="972">
        <v>4.46</v>
      </c>
      <c r="U12" s="972">
        <v>5.1950414669494913</v>
      </c>
      <c r="V12" s="157"/>
      <c r="W12" s="157"/>
      <c r="X12" s="157"/>
    </row>
    <row r="13" spans="1:25" ht="15.95" customHeight="1" x14ac:dyDescent="0.15">
      <c r="A13" s="80"/>
      <c r="B13" s="21" t="s">
        <v>27</v>
      </c>
      <c r="C13" s="89">
        <v>0.92</v>
      </c>
      <c r="D13" s="89">
        <v>0.89</v>
      </c>
      <c r="E13" s="91">
        <v>3.47</v>
      </c>
      <c r="F13" s="972">
        <v>3.82</v>
      </c>
      <c r="G13" s="972">
        <v>4.1100000000000003</v>
      </c>
      <c r="H13" s="972">
        <v>4.2699999999999996</v>
      </c>
      <c r="I13" s="972">
        <v>4.12</v>
      </c>
      <c r="J13" s="972">
        <v>4.71</v>
      </c>
      <c r="K13" s="972">
        <v>4.5599999999999996</v>
      </c>
      <c r="L13" s="972">
        <v>4.75</v>
      </c>
      <c r="M13" s="972">
        <v>5.05</v>
      </c>
      <c r="N13" s="972">
        <v>5.15</v>
      </c>
      <c r="O13" s="972">
        <v>4.88</v>
      </c>
      <c r="P13" s="972">
        <v>4.92</v>
      </c>
      <c r="Q13" s="972">
        <v>4.1100000000000003</v>
      </c>
      <c r="R13" s="972">
        <v>4.01</v>
      </c>
      <c r="S13" s="972">
        <v>4.0599999999999996</v>
      </c>
      <c r="T13" s="972">
        <v>4.47</v>
      </c>
      <c r="U13" s="972">
        <v>5.2365697222049095</v>
      </c>
      <c r="V13" s="157"/>
      <c r="W13" s="157"/>
      <c r="X13" s="157"/>
    </row>
    <row r="14" spans="1:25" ht="15.95" customHeight="1" x14ac:dyDescent="0.15">
      <c r="A14" s="80"/>
      <c r="B14" s="21" t="s">
        <v>28</v>
      </c>
      <c r="C14" s="405">
        <v>1.02</v>
      </c>
      <c r="D14" s="405">
        <v>1.08</v>
      </c>
      <c r="E14" s="406">
        <v>3.56</v>
      </c>
      <c r="F14" s="972">
        <v>3.75</v>
      </c>
      <c r="G14" s="972">
        <v>3.98</v>
      </c>
      <c r="H14" s="972">
        <v>4.03</v>
      </c>
      <c r="I14" s="972">
        <v>4.01</v>
      </c>
      <c r="J14" s="972">
        <v>4.34</v>
      </c>
      <c r="K14" s="972">
        <v>4.1100000000000003</v>
      </c>
      <c r="L14" s="972">
        <v>4.41</v>
      </c>
      <c r="M14" s="972">
        <v>5</v>
      </c>
      <c r="N14" s="972">
        <v>5.17</v>
      </c>
      <c r="O14" s="972">
        <v>4.91</v>
      </c>
      <c r="P14" s="972">
        <v>4.79</v>
      </c>
      <c r="Q14" s="972">
        <v>4.13</v>
      </c>
      <c r="R14" s="972">
        <v>4.1399999999999997</v>
      </c>
      <c r="S14" s="972">
        <v>4.25</v>
      </c>
      <c r="T14" s="972">
        <v>4.59</v>
      </c>
      <c r="U14" s="972">
        <v>5.2407693054733935</v>
      </c>
      <c r="V14" s="157"/>
      <c r="W14" s="157"/>
      <c r="X14" s="157"/>
    </row>
    <row r="15" spans="1:25" ht="15.95" customHeight="1" x14ac:dyDescent="0.15">
      <c r="A15" s="80"/>
      <c r="B15" s="21" t="s">
        <v>29</v>
      </c>
      <c r="C15" s="405">
        <v>0.9</v>
      </c>
      <c r="D15" s="405">
        <v>0.89</v>
      </c>
      <c r="E15" s="406">
        <v>2.95</v>
      </c>
      <c r="F15" s="972">
        <v>3.7</v>
      </c>
      <c r="G15" s="972">
        <v>3.59</v>
      </c>
      <c r="H15" s="972">
        <v>3.61</v>
      </c>
      <c r="I15" s="972">
        <v>3.69</v>
      </c>
      <c r="J15" s="972">
        <v>3.97</v>
      </c>
      <c r="K15" s="972">
        <v>4.63</v>
      </c>
      <c r="L15" s="972">
        <v>4.8899999999999997</v>
      </c>
      <c r="M15" s="972">
        <v>4.87</v>
      </c>
      <c r="N15" s="972">
        <v>5.08</v>
      </c>
      <c r="O15" s="972">
        <v>4.82</v>
      </c>
      <c r="P15" s="972">
        <v>4.8099999999999996</v>
      </c>
      <c r="Q15" s="972">
        <v>4.13</v>
      </c>
      <c r="R15" s="972">
        <v>4.29</v>
      </c>
      <c r="S15" s="972">
        <v>4.3499999999999996</v>
      </c>
      <c r="T15" s="972">
        <v>4.55</v>
      </c>
      <c r="U15" s="972">
        <v>5.1757572608768596</v>
      </c>
      <c r="V15" s="157"/>
      <c r="W15" s="157"/>
      <c r="X15" s="157"/>
    </row>
    <row r="16" spans="1:25" ht="15.95" customHeight="1" x14ac:dyDescent="0.15">
      <c r="A16" s="80"/>
      <c r="B16" s="21" t="s">
        <v>30</v>
      </c>
      <c r="C16" s="405">
        <v>0.92</v>
      </c>
      <c r="D16" s="405">
        <v>0.81</v>
      </c>
      <c r="E16" s="406">
        <v>3.08</v>
      </c>
      <c r="F16" s="972">
        <v>4.05</v>
      </c>
      <c r="G16" s="972">
        <v>3.81</v>
      </c>
      <c r="H16" s="972">
        <v>3.61</v>
      </c>
      <c r="I16" s="972">
        <v>3.84</v>
      </c>
      <c r="J16" s="972">
        <v>4.26</v>
      </c>
      <c r="K16" s="972">
        <v>4.5599999999999996</v>
      </c>
      <c r="L16" s="972">
        <v>4.83</v>
      </c>
      <c r="M16" s="972">
        <v>4.7699999999999996</v>
      </c>
      <c r="N16" s="972">
        <v>4.84</v>
      </c>
      <c r="O16" s="972">
        <v>4.67</v>
      </c>
      <c r="P16" s="972">
        <v>4.6100000000000003</v>
      </c>
      <c r="Q16" s="972">
        <v>4.13</v>
      </c>
      <c r="R16" s="972">
        <v>4.22</v>
      </c>
      <c r="S16" s="972">
        <v>4.28</v>
      </c>
      <c r="T16" s="972">
        <v>4.63</v>
      </c>
      <c r="U16" s="972">
        <v>5.339621620935401</v>
      </c>
      <c r="V16" s="157"/>
      <c r="W16" s="157"/>
      <c r="X16" s="157"/>
    </row>
    <row r="17" spans="1:24" ht="15.95" customHeight="1" x14ac:dyDescent="0.15">
      <c r="A17" s="80"/>
      <c r="B17" s="21" t="s">
        <v>31</v>
      </c>
      <c r="C17" s="89">
        <v>1.29</v>
      </c>
      <c r="D17" s="89">
        <v>1.3</v>
      </c>
      <c r="E17" s="91">
        <v>3.35</v>
      </c>
      <c r="F17" s="972">
        <v>3.61</v>
      </c>
      <c r="G17" s="972">
        <v>3.82</v>
      </c>
      <c r="H17" s="972">
        <v>3.74</v>
      </c>
      <c r="I17" s="972">
        <v>3.89</v>
      </c>
      <c r="J17" s="972">
        <v>4.4000000000000004</v>
      </c>
      <c r="K17" s="972">
        <v>4.22</v>
      </c>
      <c r="L17" s="972">
        <v>4.66</v>
      </c>
      <c r="M17" s="972">
        <v>4.6900000000000004</v>
      </c>
      <c r="N17" s="972">
        <v>4.67</v>
      </c>
      <c r="O17" s="972">
        <v>4.5999999999999996</v>
      </c>
      <c r="P17" s="972">
        <v>4.62</v>
      </c>
      <c r="Q17" s="972">
        <v>4.21</v>
      </c>
      <c r="R17" s="972">
        <v>4.18</v>
      </c>
      <c r="S17" s="972">
        <v>4.37</v>
      </c>
      <c r="T17" s="972">
        <v>4.7699999999999996</v>
      </c>
      <c r="U17" s="972">
        <v>5.2532279512293085</v>
      </c>
      <c r="V17" s="157"/>
      <c r="W17" s="157"/>
      <c r="X17" s="157"/>
    </row>
    <row r="18" spans="1:24" ht="15.95" customHeight="1" x14ac:dyDescent="0.15">
      <c r="A18" s="80"/>
      <c r="B18" s="21" t="s">
        <v>32</v>
      </c>
      <c r="C18" s="89">
        <v>1.19</v>
      </c>
      <c r="D18" s="89">
        <v>0.84</v>
      </c>
      <c r="E18" s="91">
        <v>3.75</v>
      </c>
      <c r="F18" s="972">
        <v>3.79</v>
      </c>
      <c r="G18" s="972">
        <v>3.76</v>
      </c>
      <c r="H18" s="972">
        <v>3.8</v>
      </c>
      <c r="I18" s="972">
        <v>3.86</v>
      </c>
      <c r="J18" s="972">
        <v>5.1100000000000003</v>
      </c>
      <c r="K18" s="972">
        <v>4.74</v>
      </c>
      <c r="L18" s="972">
        <v>5.18</v>
      </c>
      <c r="M18" s="972">
        <v>5.2</v>
      </c>
      <c r="N18" s="972">
        <v>5.19</v>
      </c>
      <c r="O18" s="972">
        <v>4.9400000000000004</v>
      </c>
      <c r="P18" s="972">
        <v>4.9000000000000004</v>
      </c>
      <c r="Q18" s="972">
        <v>4.21</v>
      </c>
      <c r="R18" s="972">
        <v>4.07</v>
      </c>
      <c r="S18" s="972">
        <v>4.26</v>
      </c>
      <c r="T18" s="972">
        <v>4.6500000000000004</v>
      </c>
      <c r="U18" s="972">
        <v>5.2251712836957349</v>
      </c>
      <c r="V18" s="157"/>
      <c r="W18" s="157"/>
      <c r="X18" s="157"/>
    </row>
    <row r="19" spans="1:24" ht="15.95" customHeight="1" x14ac:dyDescent="0.15">
      <c r="A19" s="80"/>
      <c r="B19" s="21" t="s">
        <v>33</v>
      </c>
      <c r="C19" s="89">
        <v>0.93</v>
      </c>
      <c r="D19" s="89">
        <v>0.96</v>
      </c>
      <c r="E19" s="91">
        <v>3.57</v>
      </c>
      <c r="F19" s="972">
        <v>3.84</v>
      </c>
      <c r="G19" s="972">
        <v>3.88</v>
      </c>
      <c r="H19" s="972">
        <v>4.54</v>
      </c>
      <c r="I19" s="972">
        <v>4.3899999999999997</v>
      </c>
      <c r="J19" s="972">
        <v>5.04</v>
      </c>
      <c r="K19" s="972">
        <v>4.7300000000000004</v>
      </c>
      <c r="L19" s="972">
        <v>5.46</v>
      </c>
      <c r="M19" s="972">
        <v>5.28</v>
      </c>
      <c r="N19" s="972">
        <v>5.43</v>
      </c>
      <c r="O19" s="972">
        <v>4.92</v>
      </c>
      <c r="P19" s="972">
        <v>4.9000000000000004</v>
      </c>
      <c r="Q19" s="972">
        <v>4.38</v>
      </c>
      <c r="R19" s="972">
        <v>4.25</v>
      </c>
      <c r="S19" s="972">
        <v>4.37</v>
      </c>
      <c r="T19" s="972">
        <v>4.74</v>
      </c>
      <c r="U19" s="972">
        <v>5.3131094673222536</v>
      </c>
      <c r="V19" s="157"/>
      <c r="W19" s="157"/>
      <c r="X19" s="157"/>
    </row>
    <row r="20" spans="1:24" ht="15.95" customHeight="1" x14ac:dyDescent="0.15">
      <c r="A20" s="80"/>
      <c r="B20" s="21" t="s">
        <v>34</v>
      </c>
      <c r="C20" s="89">
        <v>1</v>
      </c>
      <c r="D20" s="89">
        <v>1.08</v>
      </c>
      <c r="E20" s="91">
        <v>3.68</v>
      </c>
      <c r="F20" s="972">
        <v>3.9</v>
      </c>
      <c r="G20" s="972">
        <v>3.95</v>
      </c>
      <c r="H20" s="972">
        <v>3.88</v>
      </c>
      <c r="I20" s="972">
        <v>3.94</v>
      </c>
      <c r="J20" s="972">
        <v>4.6399999999999997</v>
      </c>
      <c r="K20" s="972">
        <v>4.4000000000000004</v>
      </c>
      <c r="L20" s="972">
        <v>5.41</v>
      </c>
      <c r="M20" s="972">
        <v>5.31</v>
      </c>
      <c r="N20" s="972">
        <v>5.08</v>
      </c>
      <c r="O20" s="972">
        <v>4.9400000000000004</v>
      </c>
      <c r="P20" s="972">
        <v>4.91</v>
      </c>
      <c r="Q20" s="972">
        <v>4.1500000000000004</v>
      </c>
      <c r="R20" s="972">
        <v>4.1399999999999997</v>
      </c>
      <c r="S20" s="972">
        <v>4.33</v>
      </c>
      <c r="T20" s="972">
        <v>4.68</v>
      </c>
      <c r="U20" s="972">
        <v>5.2852432562432359</v>
      </c>
      <c r="V20" s="157"/>
      <c r="W20" s="157"/>
      <c r="X20" s="157"/>
    </row>
    <row r="21" spans="1:24" ht="15.95" customHeight="1" x14ac:dyDescent="0.15">
      <c r="A21" s="80"/>
      <c r="B21" s="21" t="s">
        <v>35</v>
      </c>
      <c r="C21" s="89">
        <v>0.71</v>
      </c>
      <c r="D21" s="89">
        <v>0.73</v>
      </c>
      <c r="E21" s="91">
        <v>2.89</v>
      </c>
      <c r="F21" s="972">
        <v>3.69</v>
      </c>
      <c r="G21" s="972">
        <v>3.93</v>
      </c>
      <c r="H21" s="972">
        <v>3.82</v>
      </c>
      <c r="I21" s="972">
        <v>3.67</v>
      </c>
      <c r="J21" s="972">
        <v>4.5199999999999996</v>
      </c>
      <c r="K21" s="972">
        <v>4.59</v>
      </c>
      <c r="L21" s="972">
        <v>4.87</v>
      </c>
      <c r="M21" s="972">
        <v>4.71</v>
      </c>
      <c r="N21" s="972">
        <v>4.68</v>
      </c>
      <c r="O21" s="972">
        <v>4.76</v>
      </c>
      <c r="P21" s="972">
        <v>4.6500000000000004</v>
      </c>
      <c r="Q21" s="972">
        <v>4.16</v>
      </c>
      <c r="R21" s="972">
        <v>4.24</v>
      </c>
      <c r="S21" s="972">
        <v>4.3600000000000003</v>
      </c>
      <c r="T21" s="972">
        <v>4.8</v>
      </c>
      <c r="U21" s="972">
        <v>5.375448492419479</v>
      </c>
      <c r="V21" s="157"/>
      <c r="W21" s="157"/>
      <c r="X21" s="157"/>
    </row>
    <row r="22" spans="1:24" ht="15.95" customHeight="1" x14ac:dyDescent="0.15">
      <c r="A22" s="80"/>
      <c r="B22" s="21" t="s">
        <v>36</v>
      </c>
      <c r="C22" s="89">
        <v>0.85</v>
      </c>
      <c r="D22" s="89">
        <v>0.8</v>
      </c>
      <c r="E22" s="91">
        <v>3.65</v>
      </c>
      <c r="F22" s="972">
        <v>3.67</v>
      </c>
      <c r="G22" s="972">
        <v>3.87</v>
      </c>
      <c r="H22" s="972">
        <v>3.66</v>
      </c>
      <c r="I22" s="972">
        <v>3.65</v>
      </c>
      <c r="J22" s="972">
        <v>4.33</v>
      </c>
      <c r="K22" s="972">
        <v>4.45</v>
      </c>
      <c r="L22" s="972">
        <v>4.8099999999999996</v>
      </c>
      <c r="M22" s="972">
        <v>4.5199999999999996</v>
      </c>
      <c r="N22" s="972">
        <v>4.57</v>
      </c>
      <c r="O22" s="972">
        <v>4.55</v>
      </c>
      <c r="P22" s="972">
        <v>4.58</v>
      </c>
      <c r="Q22" s="972">
        <v>4.0999999999999996</v>
      </c>
      <c r="R22" s="972">
        <v>3.95</v>
      </c>
      <c r="S22" s="972">
        <v>4.17</v>
      </c>
      <c r="T22" s="972">
        <v>4.71</v>
      </c>
      <c r="U22" s="972">
        <v>5.3103618910542467</v>
      </c>
      <c r="V22" s="157"/>
      <c r="W22" s="157"/>
      <c r="X22" s="157"/>
    </row>
    <row r="23" spans="1:24" ht="15.95" customHeight="1" x14ac:dyDescent="0.15">
      <c r="A23" s="80"/>
      <c r="B23" s="21" t="s">
        <v>37</v>
      </c>
      <c r="C23" s="89">
        <v>0.72</v>
      </c>
      <c r="D23" s="89">
        <v>0.83</v>
      </c>
      <c r="E23" s="91">
        <v>3.18</v>
      </c>
      <c r="F23" s="972">
        <v>3.67</v>
      </c>
      <c r="G23" s="972">
        <v>3.74</v>
      </c>
      <c r="H23" s="972">
        <v>3.8</v>
      </c>
      <c r="I23" s="972">
        <v>3.85</v>
      </c>
      <c r="J23" s="972">
        <v>4.49</v>
      </c>
      <c r="K23" s="972">
        <v>4.5199999999999996</v>
      </c>
      <c r="L23" s="972">
        <v>4.9800000000000004</v>
      </c>
      <c r="M23" s="972">
        <v>4.4400000000000004</v>
      </c>
      <c r="N23" s="972">
        <v>4.7300000000000004</v>
      </c>
      <c r="O23" s="972">
        <v>4.74</v>
      </c>
      <c r="P23" s="972">
        <v>4.66</v>
      </c>
      <c r="Q23" s="972">
        <v>4.12</v>
      </c>
      <c r="R23" s="972">
        <v>4.03</v>
      </c>
      <c r="S23" s="972">
        <v>4.18</v>
      </c>
      <c r="T23" s="972">
        <v>4.76</v>
      </c>
      <c r="U23" s="972">
        <v>5.376541669145257</v>
      </c>
      <c r="V23" s="157"/>
      <c r="W23" s="157"/>
      <c r="X23" s="157"/>
    </row>
    <row r="24" spans="1:24" ht="15.95" customHeight="1" x14ac:dyDescent="0.15">
      <c r="A24" s="80"/>
      <c r="B24" s="21" t="s">
        <v>38</v>
      </c>
      <c r="C24" s="89">
        <v>1.06</v>
      </c>
      <c r="D24" s="89">
        <v>1.1399999999999999</v>
      </c>
      <c r="E24" s="91">
        <v>3.74</v>
      </c>
      <c r="F24" s="972">
        <v>4.0199999999999996</v>
      </c>
      <c r="G24" s="972">
        <v>4.12</v>
      </c>
      <c r="H24" s="972">
        <v>4.49</v>
      </c>
      <c r="I24" s="972">
        <v>4.47</v>
      </c>
      <c r="J24" s="972">
        <v>5.04</v>
      </c>
      <c r="K24" s="972">
        <v>5.38</v>
      </c>
      <c r="L24" s="972">
        <v>5.45</v>
      </c>
      <c r="M24" s="972">
        <v>5.48</v>
      </c>
      <c r="N24" s="972">
        <v>5.45</v>
      </c>
      <c r="O24" s="972">
        <v>5.03</v>
      </c>
      <c r="P24" s="972">
        <v>5.03</v>
      </c>
      <c r="Q24" s="972">
        <v>4.18</v>
      </c>
      <c r="R24" s="972">
        <v>4.07</v>
      </c>
      <c r="S24" s="972">
        <v>4.25</v>
      </c>
      <c r="T24" s="972">
        <v>4.6100000000000003</v>
      </c>
      <c r="U24" s="972">
        <v>5.2466585814217019</v>
      </c>
      <c r="V24" s="157"/>
      <c r="W24" s="157"/>
      <c r="X24" s="157"/>
    </row>
    <row r="25" spans="1:24" ht="15.95" customHeight="1" x14ac:dyDescent="0.15">
      <c r="A25" s="80"/>
      <c r="B25" s="21" t="s">
        <v>39</v>
      </c>
      <c r="C25" s="89">
        <v>1.1100000000000001</v>
      </c>
      <c r="D25" s="89">
        <v>1.17</v>
      </c>
      <c r="E25" s="91">
        <v>3.67</v>
      </c>
      <c r="F25" s="972">
        <v>3.84</v>
      </c>
      <c r="G25" s="972">
        <v>4.04</v>
      </c>
      <c r="H25" s="972">
        <v>4.24</v>
      </c>
      <c r="I25" s="972">
        <v>4.26</v>
      </c>
      <c r="J25" s="972">
        <v>4.5</v>
      </c>
      <c r="K25" s="972">
        <v>4.66</v>
      </c>
      <c r="L25" s="972">
        <v>5.69</v>
      </c>
      <c r="M25" s="972">
        <v>5.36</v>
      </c>
      <c r="N25" s="972">
        <v>5.27</v>
      </c>
      <c r="O25" s="972">
        <v>5.18</v>
      </c>
      <c r="P25" s="972">
        <v>4.93</v>
      </c>
      <c r="Q25" s="972">
        <v>4.16</v>
      </c>
      <c r="R25" s="972">
        <v>4.05</v>
      </c>
      <c r="S25" s="972">
        <v>4.17</v>
      </c>
      <c r="T25" s="972">
        <v>4.5</v>
      </c>
      <c r="U25" s="972">
        <v>5.1303170015550812</v>
      </c>
      <c r="V25" s="157"/>
      <c r="W25" s="157"/>
      <c r="X25" s="157"/>
    </row>
    <row r="26" spans="1:24" ht="15.95" customHeight="1" x14ac:dyDescent="0.15">
      <c r="A26" s="80"/>
      <c r="B26" s="21" t="s">
        <v>42</v>
      </c>
      <c r="C26" s="89">
        <v>1.05</v>
      </c>
      <c r="D26" s="89">
        <v>1.07</v>
      </c>
      <c r="E26" s="91">
        <v>3.6</v>
      </c>
      <c r="F26" s="972">
        <v>3.84</v>
      </c>
      <c r="G26" s="972">
        <v>4.2</v>
      </c>
      <c r="H26" s="972">
        <v>4.43</v>
      </c>
      <c r="I26" s="972">
        <v>4.6100000000000003</v>
      </c>
      <c r="J26" s="972">
        <v>5</v>
      </c>
      <c r="K26" s="972">
        <v>5.14</v>
      </c>
      <c r="L26" s="972">
        <v>5.25</v>
      </c>
      <c r="M26" s="972">
        <v>5.27</v>
      </c>
      <c r="N26" s="972">
        <v>5.33</v>
      </c>
      <c r="O26" s="972">
        <v>5.1100000000000003</v>
      </c>
      <c r="P26" s="972">
        <v>5.01</v>
      </c>
      <c r="Q26" s="972">
        <v>4.21</v>
      </c>
      <c r="R26" s="972">
        <v>4.21</v>
      </c>
      <c r="S26" s="972">
        <v>4.3099999999999996</v>
      </c>
      <c r="T26" s="972">
        <v>4.7</v>
      </c>
      <c r="U26" s="972">
        <v>5.3907632585284855</v>
      </c>
      <c r="V26" s="157"/>
      <c r="W26" s="157"/>
      <c r="X26" s="157"/>
    </row>
    <row r="27" spans="1:24" ht="15.95" customHeight="1" x14ac:dyDescent="0.15">
      <c r="A27" s="80"/>
      <c r="B27" s="21" t="s">
        <v>43</v>
      </c>
      <c r="C27" s="89">
        <v>0.85</v>
      </c>
      <c r="D27" s="89">
        <v>0.75</v>
      </c>
      <c r="E27" s="91">
        <v>3.47</v>
      </c>
      <c r="F27" s="972">
        <v>3.8</v>
      </c>
      <c r="G27" s="972">
        <v>4.16</v>
      </c>
      <c r="H27" s="972">
        <v>4</v>
      </c>
      <c r="I27" s="972">
        <v>4.4400000000000004</v>
      </c>
      <c r="J27" s="972">
        <v>4.93</v>
      </c>
      <c r="K27" s="972">
        <v>5.13</v>
      </c>
      <c r="L27" s="972">
        <v>5.74</v>
      </c>
      <c r="M27" s="972">
        <v>5.67</v>
      </c>
      <c r="N27" s="972">
        <v>5.79</v>
      </c>
      <c r="O27" s="972">
        <v>5.62</v>
      </c>
      <c r="P27" s="972">
        <v>5.4</v>
      </c>
      <c r="Q27" s="972">
        <v>4.2300000000000004</v>
      </c>
      <c r="R27" s="972">
        <v>4.17</v>
      </c>
      <c r="S27" s="972">
        <v>4.28</v>
      </c>
      <c r="T27" s="972">
        <v>4.6399999999999997</v>
      </c>
      <c r="U27" s="972">
        <v>5.3239899363614365</v>
      </c>
      <c r="V27" s="157"/>
      <c r="W27" s="157"/>
      <c r="X27" s="157"/>
    </row>
    <row r="28" spans="1:24" ht="15.95" customHeight="1" x14ac:dyDescent="0.15">
      <c r="A28" s="80"/>
      <c r="B28" s="79" t="s">
        <v>44</v>
      </c>
      <c r="C28" s="89">
        <v>0.93</v>
      </c>
      <c r="D28" s="89">
        <v>0.96</v>
      </c>
      <c r="E28" s="91">
        <v>3.58</v>
      </c>
      <c r="F28" s="972">
        <v>3.81</v>
      </c>
      <c r="G28" s="972">
        <v>4.13</v>
      </c>
      <c r="H28" s="972">
        <v>4.1100000000000003</v>
      </c>
      <c r="I28" s="972">
        <v>4.3</v>
      </c>
      <c r="J28" s="972">
        <v>5</v>
      </c>
      <c r="K28" s="972">
        <v>5.16</v>
      </c>
      <c r="L28" s="972">
        <v>5.24</v>
      </c>
      <c r="M28" s="972">
        <v>5.35</v>
      </c>
      <c r="N28" s="972">
        <v>5.46</v>
      </c>
      <c r="O28" s="972">
        <v>5.13</v>
      </c>
      <c r="P28" s="972">
        <v>4.9400000000000004</v>
      </c>
      <c r="Q28" s="972">
        <v>4.26</v>
      </c>
      <c r="R28" s="972">
        <v>4.1900000000000004</v>
      </c>
      <c r="S28" s="972">
        <v>4.3099999999999996</v>
      </c>
      <c r="T28" s="972">
        <v>4.76</v>
      </c>
      <c r="U28" s="972">
        <v>5.3918129445625373</v>
      </c>
      <c r="V28" s="157"/>
      <c r="W28" s="157"/>
      <c r="X28" s="157"/>
    </row>
    <row r="29" spans="1:24" ht="15.95" customHeight="1" x14ac:dyDescent="0.15">
      <c r="A29" s="80"/>
      <c r="B29" s="21" t="s">
        <v>45</v>
      </c>
      <c r="C29" s="89">
        <v>1.43</v>
      </c>
      <c r="D29" s="89">
        <v>1.32</v>
      </c>
      <c r="E29" s="91">
        <v>3.28</v>
      </c>
      <c r="F29" s="972">
        <v>3.67</v>
      </c>
      <c r="G29" s="972">
        <v>4.13</v>
      </c>
      <c r="H29" s="972">
        <v>4.09</v>
      </c>
      <c r="I29" s="972">
        <v>4.34</v>
      </c>
      <c r="J29" s="972">
        <v>5.0599999999999996</v>
      </c>
      <c r="K29" s="972">
        <v>5.54</v>
      </c>
      <c r="L29" s="972">
        <v>5.44</v>
      </c>
      <c r="M29" s="972">
        <v>5.36</v>
      </c>
      <c r="N29" s="972">
        <v>5.24</v>
      </c>
      <c r="O29" s="972">
        <v>5.04</v>
      </c>
      <c r="P29" s="972">
        <v>4.88</v>
      </c>
      <c r="Q29" s="972">
        <v>4.26</v>
      </c>
      <c r="R29" s="972">
        <v>4.24</v>
      </c>
      <c r="S29" s="972">
        <v>4.4000000000000004</v>
      </c>
      <c r="T29" s="972">
        <v>4.82</v>
      </c>
      <c r="U29" s="972">
        <v>5.3972782264147918</v>
      </c>
      <c r="V29" s="157"/>
      <c r="W29" s="157"/>
      <c r="X29" s="157"/>
    </row>
    <row r="30" spans="1:24" ht="15.95" customHeight="1" x14ac:dyDescent="0.15">
      <c r="A30" s="80"/>
      <c r="B30" s="21" t="s">
        <v>46</v>
      </c>
      <c r="C30" s="89">
        <v>1.28</v>
      </c>
      <c r="D30" s="89">
        <v>1.21</v>
      </c>
      <c r="E30" s="91">
        <v>3.77</v>
      </c>
      <c r="F30" s="972">
        <v>3.84</v>
      </c>
      <c r="G30" s="972">
        <v>3.98</v>
      </c>
      <c r="H30" s="972">
        <v>4.07</v>
      </c>
      <c r="I30" s="972">
        <v>4.3</v>
      </c>
      <c r="J30" s="972">
        <v>5.09</v>
      </c>
      <c r="K30" s="972">
        <v>5.38</v>
      </c>
      <c r="L30" s="972">
        <v>5.22</v>
      </c>
      <c r="M30" s="972">
        <v>5.33</v>
      </c>
      <c r="N30" s="972">
        <v>5.09</v>
      </c>
      <c r="O30" s="972">
        <v>5.0199999999999996</v>
      </c>
      <c r="P30" s="972">
        <v>4.9000000000000004</v>
      </c>
      <c r="Q30" s="972">
        <v>4.1900000000000004</v>
      </c>
      <c r="R30" s="972">
        <v>4.26</v>
      </c>
      <c r="S30" s="972">
        <v>4.3899999999999997</v>
      </c>
      <c r="T30" s="972">
        <v>4.8</v>
      </c>
      <c r="U30" s="972">
        <v>5.3477496162273299</v>
      </c>
      <c r="V30" s="157"/>
      <c r="W30" s="157"/>
      <c r="X30" s="157"/>
    </row>
    <row r="31" spans="1:24" ht="15.95" customHeight="1" x14ac:dyDescent="0.15">
      <c r="A31" s="80"/>
      <c r="B31" s="21" t="s">
        <v>47</v>
      </c>
      <c r="C31" s="89">
        <v>1.41</v>
      </c>
      <c r="D31" s="89">
        <v>1.41</v>
      </c>
      <c r="E31" s="91">
        <v>3.7</v>
      </c>
      <c r="F31" s="972">
        <v>3.99</v>
      </c>
      <c r="G31" s="972">
        <v>4.78</v>
      </c>
      <c r="H31" s="972">
        <v>5.39</v>
      </c>
      <c r="I31" s="972">
        <v>4.4400000000000004</v>
      </c>
      <c r="J31" s="972">
        <v>5.21</v>
      </c>
      <c r="K31" s="972">
        <v>5.21</v>
      </c>
      <c r="L31" s="972">
        <v>5.53</v>
      </c>
      <c r="M31" s="972">
        <v>5.05</v>
      </c>
      <c r="N31" s="972">
        <v>4.37</v>
      </c>
      <c r="O31" s="972">
        <v>4.6100000000000003</v>
      </c>
      <c r="P31" s="972">
        <v>4.59</v>
      </c>
      <c r="Q31" s="972">
        <v>4.1500000000000004</v>
      </c>
      <c r="R31" s="972">
        <v>4.21</v>
      </c>
      <c r="S31" s="972">
        <v>4.42</v>
      </c>
      <c r="T31" s="972">
        <v>4.8099999999999996</v>
      </c>
      <c r="U31" s="972">
        <v>5.3706727842199715</v>
      </c>
      <c r="V31" s="157"/>
      <c r="W31" s="157"/>
      <c r="X31" s="157"/>
    </row>
    <row r="32" spans="1:24" ht="5.0999999999999996" customHeight="1" thickBot="1" x14ac:dyDescent="0.2">
      <c r="A32" s="8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spans="1:21" ht="9" customHeight="1" x14ac:dyDescent="0.15">
      <c r="A33" s="468" t="s">
        <v>350</v>
      </c>
      <c r="B33" s="548"/>
      <c r="C33" s="549"/>
      <c r="D33" s="549"/>
      <c r="E33" s="549"/>
      <c r="F33" s="549"/>
      <c r="G33" s="549"/>
      <c r="H33" s="549"/>
      <c r="I33" s="549"/>
      <c r="J33" s="549"/>
      <c r="K33" s="488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ht="9" customHeight="1" x14ac:dyDescent="0.15">
      <c r="A34" s="550" t="s">
        <v>321</v>
      </c>
      <c r="B34" s="548"/>
      <c r="C34" s="549"/>
      <c r="D34" s="549"/>
      <c r="E34" s="549"/>
      <c r="F34" s="549"/>
      <c r="G34" s="549"/>
      <c r="H34" s="551"/>
      <c r="I34" s="551"/>
      <c r="J34" s="551"/>
      <c r="K34" s="489"/>
      <c r="L34" s="81"/>
      <c r="M34" s="81"/>
      <c r="N34" s="81"/>
      <c r="O34" s="81"/>
      <c r="P34" s="81"/>
      <c r="Q34" s="81"/>
      <c r="R34" s="81"/>
      <c r="S34" s="81"/>
      <c r="T34" s="81"/>
      <c r="U34" s="81"/>
    </row>
    <row r="35" spans="1:21" ht="9" customHeight="1" x14ac:dyDescent="0.15">
      <c r="A35" s="470" t="s">
        <v>320</v>
      </c>
      <c r="B35" s="552"/>
      <c r="C35" s="549"/>
      <c r="D35" s="549"/>
      <c r="E35" s="549"/>
      <c r="F35" s="549"/>
      <c r="G35" s="549"/>
      <c r="H35" s="551"/>
      <c r="I35" s="551"/>
      <c r="J35" s="551"/>
      <c r="K35" s="489"/>
      <c r="L35" s="81"/>
      <c r="M35" s="81"/>
      <c r="N35" s="81"/>
      <c r="O35" s="81"/>
      <c r="P35" s="81"/>
      <c r="Q35" s="81"/>
      <c r="R35" s="81"/>
      <c r="S35" s="81"/>
      <c r="T35" s="81"/>
      <c r="U35" s="81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T5" numberStoredAsText="1"/>
  </ignoredError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Hoja136">
    <tabColor theme="9" tint="0.59999389629810485"/>
  </sheetPr>
  <dimension ref="A2:S52"/>
  <sheetViews>
    <sheetView showGridLines="0" topLeftCell="A13" zoomScaleNormal="100" workbookViewId="0">
      <selection activeCell="B28" sqref="B28:G28"/>
    </sheetView>
  </sheetViews>
  <sheetFormatPr baseColWidth="10" defaultColWidth="7" defaultRowHeight="13.35" customHeight="1" x14ac:dyDescent="0.15"/>
  <cols>
    <col min="1" max="1" width="13.625" style="70" customWidth="1"/>
    <col min="2" max="2" width="9.625" style="70" customWidth="1"/>
    <col min="3" max="3" width="9.375" style="70" customWidth="1"/>
    <col min="4" max="15" width="8.375" style="70" customWidth="1"/>
    <col min="16" max="16384" width="7" style="70"/>
  </cols>
  <sheetData>
    <row r="2" spans="1:19" ht="13.35" customHeight="1" x14ac:dyDescent="0.15">
      <c r="A2" s="414" t="s">
        <v>542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9" ht="6" customHeight="1" thickBot="1" x14ac:dyDescent="0.2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9" ht="18" customHeight="1" x14ac:dyDescent="0.15">
      <c r="A4" s="767" t="s">
        <v>101</v>
      </c>
      <c r="B4" s="767" t="s">
        <v>297</v>
      </c>
      <c r="C4" s="767" t="s">
        <v>52</v>
      </c>
      <c r="D4" s="767" t="s">
        <v>53</v>
      </c>
      <c r="E4" s="767" t="s">
        <v>54</v>
      </c>
      <c r="F4" s="767" t="s">
        <v>55</v>
      </c>
      <c r="G4" s="767" t="s">
        <v>56</v>
      </c>
      <c r="H4" s="767" t="s">
        <v>57</v>
      </c>
      <c r="I4" s="767" t="s">
        <v>58</v>
      </c>
      <c r="J4" s="767" t="s">
        <v>59</v>
      </c>
      <c r="K4" s="767" t="s">
        <v>60</v>
      </c>
      <c r="L4" s="767" t="s">
        <v>61</v>
      </c>
      <c r="M4" s="767" t="s">
        <v>62</v>
      </c>
      <c r="N4" s="767" t="s">
        <v>63</v>
      </c>
      <c r="O4" s="767" t="s">
        <v>64</v>
      </c>
      <c r="R4" s="391"/>
      <c r="S4" s="391"/>
    </row>
    <row r="5" spans="1:19" ht="6" customHeight="1" x14ac:dyDescent="0.15">
      <c r="B5" s="73"/>
      <c r="C5" s="982"/>
    </row>
    <row r="6" spans="1:19" ht="14.1" customHeight="1" x14ac:dyDescent="0.15">
      <c r="A6" s="70" t="s">
        <v>114</v>
      </c>
      <c r="B6" s="73" t="s">
        <v>102</v>
      </c>
      <c r="C6" s="642">
        <f>SUM(D6:O6)</f>
        <v>255716909</v>
      </c>
      <c r="D6" s="74">
        <v>23101342</v>
      </c>
      <c r="E6" s="74">
        <v>20375572</v>
      </c>
      <c r="F6" s="74">
        <v>19789851</v>
      </c>
      <c r="G6" s="74">
        <v>18481800</v>
      </c>
      <c r="H6" s="74">
        <v>20344741</v>
      </c>
      <c r="I6" s="74">
        <v>21678757</v>
      </c>
      <c r="J6" s="74">
        <v>21355865</v>
      </c>
      <c r="K6" s="74">
        <v>21322773</v>
      </c>
      <c r="L6" s="74">
        <v>21275083</v>
      </c>
      <c r="M6" s="74">
        <v>22819786</v>
      </c>
      <c r="N6" s="74">
        <v>21471305</v>
      </c>
      <c r="O6" s="74">
        <v>23700034</v>
      </c>
      <c r="P6" s="106"/>
    </row>
    <row r="7" spans="1:19" ht="14.1" customHeight="1" x14ac:dyDescent="0.15">
      <c r="B7" s="73" t="s">
        <v>379</v>
      </c>
      <c r="C7" s="642">
        <f>SUM(D7:O7)</f>
        <v>690038832.60000014</v>
      </c>
      <c r="D7" s="74">
        <v>63686600.29999999</v>
      </c>
      <c r="E7" s="74">
        <v>54225811.899999999</v>
      </c>
      <c r="F7" s="74">
        <v>51860115.199999996</v>
      </c>
      <c r="G7" s="74">
        <v>48514087.799999997</v>
      </c>
      <c r="H7" s="74">
        <v>54266006.199999996</v>
      </c>
      <c r="I7" s="74">
        <v>59439286.299999997</v>
      </c>
      <c r="J7" s="74">
        <v>57778340.100000001</v>
      </c>
      <c r="K7" s="74">
        <v>59322989.400000006</v>
      </c>
      <c r="L7" s="74">
        <v>58976691.600000001</v>
      </c>
      <c r="M7" s="74">
        <v>62015115.900000021</v>
      </c>
      <c r="N7" s="74">
        <v>57229944.70000001</v>
      </c>
      <c r="O7" s="74">
        <v>62723843.199999996</v>
      </c>
    </row>
    <row r="8" spans="1:19" ht="14.1" customHeight="1" x14ac:dyDescent="0.15">
      <c r="B8" s="73" t="s">
        <v>370</v>
      </c>
      <c r="C8" s="643">
        <f t="shared" ref="C8" si="0">(C7/C6)</f>
        <v>2.6984481992154854</v>
      </c>
      <c r="D8" s="75">
        <f>D7/D6</f>
        <v>2.7568355249664713</v>
      </c>
      <c r="E8" s="75">
        <f t="shared" ref="E8:O8" si="1">E7/E6</f>
        <v>2.6613148283640822</v>
      </c>
      <c r="F8" s="75">
        <f t="shared" si="1"/>
        <v>2.6205409631431786</v>
      </c>
      <c r="G8" s="75">
        <f t="shared" si="1"/>
        <v>2.6249655228386843</v>
      </c>
      <c r="H8" s="75">
        <f t="shared" si="1"/>
        <v>2.6673235211006125</v>
      </c>
      <c r="I8" s="75">
        <f t="shared" si="1"/>
        <v>2.7418216966959865</v>
      </c>
      <c r="J8" s="75">
        <f t="shared" si="1"/>
        <v>2.7055022168383251</v>
      </c>
      <c r="K8" s="75">
        <f t="shared" si="1"/>
        <v>2.7821423320503391</v>
      </c>
      <c r="L8" s="75">
        <f t="shared" si="1"/>
        <v>2.7721015988515769</v>
      </c>
      <c r="M8" s="75">
        <f t="shared" si="1"/>
        <v>2.7176028688437315</v>
      </c>
      <c r="N8" s="75">
        <f t="shared" si="1"/>
        <v>2.6654152926429022</v>
      </c>
      <c r="O8" s="75">
        <f t="shared" si="1"/>
        <v>2.6465718656774921</v>
      </c>
    </row>
    <row r="9" spans="1:19" ht="14.1" customHeight="1" x14ac:dyDescent="0.15">
      <c r="B9" s="73"/>
      <c r="C9" s="982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</row>
    <row r="10" spans="1:19" ht="14.1" customHeight="1" x14ac:dyDescent="0.15">
      <c r="A10" s="70" t="s">
        <v>604</v>
      </c>
      <c r="B10" s="73" t="s">
        <v>102</v>
      </c>
      <c r="C10" s="642">
        <f>SUM(D10:O10)</f>
        <v>330989</v>
      </c>
      <c r="D10" s="74">
        <v>24340</v>
      </c>
      <c r="E10" s="74">
        <v>25275</v>
      </c>
      <c r="F10" s="74">
        <v>25890</v>
      </c>
      <c r="G10" s="74">
        <v>26100</v>
      </c>
      <c r="H10" s="74">
        <v>27155</v>
      </c>
      <c r="I10" s="74">
        <v>29424</v>
      </c>
      <c r="J10" s="74">
        <v>29605</v>
      </c>
      <c r="K10" s="74">
        <v>24990</v>
      </c>
      <c r="L10" s="74">
        <v>29620</v>
      </c>
      <c r="M10" s="74">
        <v>27710</v>
      </c>
      <c r="N10" s="74">
        <v>26410</v>
      </c>
      <c r="O10" s="74">
        <v>34470</v>
      </c>
      <c r="P10" s="74"/>
    </row>
    <row r="11" spans="1:19" ht="14.1" customHeight="1" x14ac:dyDescent="0.15">
      <c r="B11" s="73" t="s">
        <v>379</v>
      </c>
      <c r="C11" s="642">
        <f>SUM(D11:O11)</f>
        <v>667010</v>
      </c>
      <c r="D11" s="74">
        <v>48763.199999999997</v>
      </c>
      <c r="E11" s="74">
        <v>50646.5</v>
      </c>
      <c r="F11" s="74">
        <v>51881.2</v>
      </c>
      <c r="G11" s="74">
        <v>53292.5</v>
      </c>
      <c r="H11" s="74">
        <v>54408.5</v>
      </c>
      <c r="I11" s="74">
        <v>60828.5</v>
      </c>
      <c r="J11" s="74">
        <v>60236.4</v>
      </c>
      <c r="K11" s="74">
        <v>50064.800000000003</v>
      </c>
      <c r="L11" s="74">
        <v>59353.9</v>
      </c>
      <c r="M11" s="74">
        <v>55529</v>
      </c>
      <c r="N11" s="74">
        <v>52927.7</v>
      </c>
      <c r="O11" s="74">
        <v>69077.8</v>
      </c>
      <c r="P11" s="74"/>
    </row>
    <row r="12" spans="1:19" ht="14.1" customHeight="1" x14ac:dyDescent="0.15">
      <c r="B12" s="73" t="s">
        <v>370</v>
      </c>
      <c r="C12" s="643">
        <f t="shared" ref="C12" si="2">(C11/C10)</f>
        <v>2.0152029221514915</v>
      </c>
      <c r="D12" s="75">
        <f>D11/D10</f>
        <v>2.0034182415776498</v>
      </c>
      <c r="E12" s="75">
        <f t="shared" ref="E12:O12" si="3">E11/E10</f>
        <v>2.0038180019782392</v>
      </c>
      <c r="F12" s="75">
        <f t="shared" si="3"/>
        <v>2.0039088451139433</v>
      </c>
      <c r="G12" s="75">
        <f t="shared" si="3"/>
        <v>2.0418582375478929</v>
      </c>
      <c r="H12" s="75">
        <f t="shared" si="3"/>
        <v>2.0036273246179341</v>
      </c>
      <c r="I12" s="75">
        <f t="shared" si="3"/>
        <v>2.0673089994562264</v>
      </c>
      <c r="J12" s="75">
        <f t="shared" si="3"/>
        <v>2.0346698192872825</v>
      </c>
      <c r="K12" s="75">
        <f t="shared" si="3"/>
        <v>2.0033933573429374</v>
      </c>
      <c r="L12" s="75">
        <f t="shared" si="3"/>
        <v>2.0038453747467928</v>
      </c>
      <c r="M12" s="75">
        <f t="shared" si="3"/>
        <v>2.0039335979790689</v>
      </c>
      <c r="N12" s="75">
        <f t="shared" si="3"/>
        <v>2.0040780007572887</v>
      </c>
      <c r="O12" s="75">
        <f t="shared" si="3"/>
        <v>2.0039976791412824</v>
      </c>
    </row>
    <row r="13" spans="1:19" ht="14.1" customHeight="1" x14ac:dyDescent="0.15">
      <c r="B13" s="73"/>
      <c r="C13" s="982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</row>
    <row r="14" spans="1:19" ht="14.1" customHeight="1" x14ac:dyDescent="0.15">
      <c r="A14" s="70" t="s">
        <v>605</v>
      </c>
      <c r="B14" s="73" t="s">
        <v>102</v>
      </c>
      <c r="C14" s="642">
        <f>SUM(D14:O14)</f>
        <v>3219516</v>
      </c>
      <c r="D14" s="74">
        <v>292450</v>
      </c>
      <c r="E14" s="74">
        <v>262040</v>
      </c>
      <c r="F14" s="74">
        <v>244785</v>
      </c>
      <c r="G14" s="74">
        <v>213363</v>
      </c>
      <c r="H14" s="74">
        <v>251087</v>
      </c>
      <c r="I14" s="74">
        <v>302820</v>
      </c>
      <c r="J14" s="74">
        <v>298161</v>
      </c>
      <c r="K14" s="74">
        <v>282420</v>
      </c>
      <c r="L14" s="74">
        <v>242470</v>
      </c>
      <c r="M14" s="74">
        <v>268180</v>
      </c>
      <c r="N14" s="74">
        <v>257116</v>
      </c>
      <c r="O14" s="74">
        <v>304624</v>
      </c>
      <c r="P14" s="74"/>
    </row>
    <row r="15" spans="1:19" ht="14.1" customHeight="1" x14ac:dyDescent="0.15">
      <c r="B15" s="73" t="s">
        <v>379</v>
      </c>
      <c r="C15" s="642">
        <f>SUM(D15:O15)</f>
        <v>6428648.6000000006</v>
      </c>
      <c r="D15" s="74">
        <v>584374.9</v>
      </c>
      <c r="E15" s="74">
        <v>523447.7</v>
      </c>
      <c r="F15" s="74">
        <v>489066</v>
      </c>
      <c r="G15" s="74">
        <v>426148.3</v>
      </c>
      <c r="H15" s="74">
        <v>500475.7</v>
      </c>
      <c r="I15" s="74">
        <v>604199.80000000005</v>
      </c>
      <c r="J15" s="74">
        <v>595093.19999999995</v>
      </c>
      <c r="K15" s="74">
        <v>563973</v>
      </c>
      <c r="L15" s="74">
        <v>484217</v>
      </c>
      <c r="M15" s="74">
        <v>535668.19999999995</v>
      </c>
      <c r="N15" s="74">
        <v>513645.2</v>
      </c>
      <c r="O15" s="74">
        <v>608339.6</v>
      </c>
      <c r="P15" s="74"/>
    </row>
    <row r="16" spans="1:19" ht="14.1" customHeight="1" x14ac:dyDescent="0.15">
      <c r="B16" s="73" t="s">
        <v>370</v>
      </c>
      <c r="C16" s="643">
        <f t="shared" ref="C16" si="4">(C15/C14)</f>
        <v>1.996774856841836</v>
      </c>
      <c r="D16" s="75">
        <f>D15/D14</f>
        <v>1.9982044793981879</v>
      </c>
      <c r="E16" s="75">
        <f t="shared" ref="E16:O16" si="5">E15/E14</f>
        <v>1.9975870096168524</v>
      </c>
      <c r="F16" s="75">
        <f t="shared" si="5"/>
        <v>1.9979410503094552</v>
      </c>
      <c r="G16" s="75">
        <f t="shared" si="5"/>
        <v>1.9972924077745438</v>
      </c>
      <c r="H16" s="75">
        <f t="shared" si="5"/>
        <v>1.993236208963427</v>
      </c>
      <c r="I16" s="75">
        <f t="shared" si="5"/>
        <v>1.9952440393633184</v>
      </c>
      <c r="J16" s="75">
        <f t="shared" si="5"/>
        <v>1.9958787366556994</v>
      </c>
      <c r="K16" s="75">
        <f t="shared" si="5"/>
        <v>1.9969301041002763</v>
      </c>
      <c r="L16" s="75">
        <f t="shared" si="5"/>
        <v>1.9970181878170494</v>
      </c>
      <c r="M16" s="75">
        <f t="shared" si="5"/>
        <v>1.9974203892907747</v>
      </c>
      <c r="N16" s="75">
        <f t="shared" si="5"/>
        <v>1.9977177616328816</v>
      </c>
      <c r="O16" s="75">
        <f t="shared" si="5"/>
        <v>1.9970179631283156</v>
      </c>
    </row>
    <row r="17" spans="1:16" ht="14.1" customHeight="1" x14ac:dyDescent="0.15">
      <c r="B17" s="73"/>
      <c r="C17" s="643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</row>
    <row r="18" spans="1:16" ht="14.1" customHeight="1" x14ac:dyDescent="0.15">
      <c r="A18" s="70" t="s">
        <v>606</v>
      </c>
      <c r="B18" s="73" t="s">
        <v>102</v>
      </c>
      <c r="C18" s="642">
        <f>SUM(D18:O18)</f>
        <v>0</v>
      </c>
      <c r="D18" s="74">
        <v>0</v>
      </c>
      <c r="E18" s="74">
        <v>0</v>
      </c>
      <c r="F18" s="74">
        <v>0</v>
      </c>
      <c r="G18" s="74">
        <v>0</v>
      </c>
      <c r="H18" s="74">
        <v>0</v>
      </c>
      <c r="I18" s="74">
        <v>0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</row>
    <row r="19" spans="1:16" ht="14.1" customHeight="1" x14ac:dyDescent="0.15">
      <c r="B19" s="73" t="s">
        <v>379</v>
      </c>
      <c r="C19" s="642">
        <f>SUM(D19:O19)</f>
        <v>0</v>
      </c>
      <c r="D19" s="74">
        <v>0</v>
      </c>
      <c r="E19" s="74">
        <v>0</v>
      </c>
      <c r="F19" s="74">
        <v>0</v>
      </c>
      <c r="G19" s="74">
        <v>0</v>
      </c>
      <c r="H19" s="74">
        <v>0</v>
      </c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</row>
    <row r="20" spans="1:16" ht="14.1" customHeight="1" x14ac:dyDescent="0.15">
      <c r="B20" s="73" t="s">
        <v>370</v>
      </c>
      <c r="C20" s="643">
        <v>0</v>
      </c>
      <c r="D20" s="75">
        <v>0</v>
      </c>
      <c r="E20" s="75">
        <v>0</v>
      </c>
      <c r="F20" s="75">
        <v>0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</row>
    <row r="21" spans="1:16" ht="14.1" customHeight="1" x14ac:dyDescent="0.15">
      <c r="B21" s="73"/>
      <c r="C21" s="643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</row>
    <row r="22" spans="1:16" ht="14.1" customHeight="1" x14ac:dyDescent="0.15">
      <c r="A22" s="70" t="s">
        <v>607</v>
      </c>
      <c r="B22" s="73" t="s">
        <v>102</v>
      </c>
      <c r="C22" s="642">
        <f>SUM(D22:O22)</f>
        <v>0</v>
      </c>
      <c r="D22" s="74">
        <v>0</v>
      </c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/>
    </row>
    <row r="23" spans="1:16" ht="14.1" customHeight="1" x14ac:dyDescent="0.15">
      <c r="B23" s="73" t="s">
        <v>379</v>
      </c>
      <c r="C23" s="642">
        <f>SUM(D23:O23)</f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/>
    </row>
    <row r="24" spans="1:16" ht="14.1" customHeight="1" x14ac:dyDescent="0.15">
      <c r="B24" s="73" t="s">
        <v>370</v>
      </c>
      <c r="C24" s="643">
        <v>0</v>
      </c>
      <c r="D24" s="75">
        <v>0</v>
      </c>
      <c r="E24" s="75">
        <v>0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</row>
    <row r="25" spans="1:16" ht="14.1" customHeight="1" x14ac:dyDescent="0.15">
      <c r="B25" s="73"/>
      <c r="C25" s="643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</row>
    <row r="26" spans="1:16" ht="14.1" customHeight="1" x14ac:dyDescent="0.15">
      <c r="A26" s="70" t="s">
        <v>608</v>
      </c>
      <c r="B26" s="73" t="s">
        <v>102</v>
      </c>
      <c r="C26" s="642">
        <f>SUM(D26:O26)</f>
        <v>3276340</v>
      </c>
      <c r="D26" s="74">
        <v>191400</v>
      </c>
      <c r="E26" s="74">
        <v>203900</v>
      </c>
      <c r="F26" s="74">
        <v>186400</v>
      </c>
      <c r="G26" s="74">
        <v>206240</v>
      </c>
      <c r="H26" s="74">
        <v>299400</v>
      </c>
      <c r="I26" s="74">
        <v>282400</v>
      </c>
      <c r="J26" s="74">
        <v>267250</v>
      </c>
      <c r="K26" s="74">
        <v>285900</v>
      </c>
      <c r="L26" s="74">
        <v>339450</v>
      </c>
      <c r="M26" s="74">
        <v>359000</v>
      </c>
      <c r="N26" s="74">
        <v>336300</v>
      </c>
      <c r="O26" s="74">
        <v>318700</v>
      </c>
      <c r="P26" s="74"/>
    </row>
    <row r="27" spans="1:16" ht="14.1" customHeight="1" x14ac:dyDescent="0.15">
      <c r="B27" s="73" t="s">
        <v>379</v>
      </c>
      <c r="C27" s="642">
        <f>SUM(D27:O27)</f>
        <v>14459234.800000003</v>
      </c>
      <c r="D27" s="74">
        <v>841652.5</v>
      </c>
      <c r="E27" s="74">
        <v>879164.9</v>
      </c>
      <c r="F27" s="74">
        <v>838883.1</v>
      </c>
      <c r="G27" s="74">
        <v>900610</v>
      </c>
      <c r="H27" s="74">
        <v>1337526.8999999999</v>
      </c>
      <c r="I27" s="74">
        <v>1254403.3999999999</v>
      </c>
      <c r="J27" s="74">
        <v>1183789.3</v>
      </c>
      <c r="K27" s="74">
        <v>1247476.2</v>
      </c>
      <c r="L27" s="74">
        <v>1476574.3</v>
      </c>
      <c r="M27" s="74">
        <v>1562683.3</v>
      </c>
      <c r="N27" s="74">
        <v>1497677.1</v>
      </c>
      <c r="O27" s="74">
        <v>1438793.8</v>
      </c>
      <c r="P27" s="74"/>
    </row>
    <row r="28" spans="1:16" ht="14.1" customHeight="1" x14ac:dyDescent="0.15">
      <c r="B28" s="73" t="s">
        <v>370</v>
      </c>
      <c r="C28" s="643">
        <f t="shared" ref="C28" si="6">(C27/C26)</f>
        <v>4.4132278090796442</v>
      </c>
      <c r="D28" s="75">
        <f>D27/D26</f>
        <v>4.397348484848485</v>
      </c>
      <c r="E28" s="75">
        <f t="shared" ref="E28:O28" si="7">E27/E26</f>
        <v>4.3117454634624819</v>
      </c>
      <c r="F28" s="75">
        <f t="shared" si="7"/>
        <v>4.5004458154506439</v>
      </c>
      <c r="G28" s="75">
        <f t="shared" si="7"/>
        <v>4.3668056633048877</v>
      </c>
      <c r="H28" s="75">
        <f t="shared" si="7"/>
        <v>4.467357715430861</v>
      </c>
      <c r="I28" s="75">
        <f t="shared" si="7"/>
        <v>4.4419383852691219</v>
      </c>
      <c r="J28" s="75">
        <f t="shared" si="7"/>
        <v>4.4295202993451825</v>
      </c>
      <c r="K28" s="75">
        <f t="shared" si="7"/>
        <v>4.3633305351521505</v>
      </c>
      <c r="L28" s="75">
        <f t="shared" si="7"/>
        <v>4.3499021947267638</v>
      </c>
      <c r="M28" s="75">
        <f t="shared" si="7"/>
        <v>4.3528782729805018</v>
      </c>
      <c r="N28" s="75">
        <f t="shared" si="7"/>
        <v>4.4533960749330959</v>
      </c>
      <c r="O28" s="75">
        <f t="shared" si="7"/>
        <v>4.5145710699717601</v>
      </c>
    </row>
    <row r="29" spans="1:16" ht="14.1" customHeight="1" x14ac:dyDescent="0.15">
      <c r="B29" s="73"/>
      <c r="C29" s="643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1:16" ht="14.1" customHeight="1" x14ac:dyDescent="0.15">
      <c r="A30" s="70" t="s">
        <v>609</v>
      </c>
      <c r="B30" s="73" t="s">
        <v>102</v>
      </c>
      <c r="C30" s="642">
        <f>SUM(D30:O30)</f>
        <v>0</v>
      </c>
      <c r="D30" s="74">
        <v>0</v>
      </c>
      <c r="E30" s="74">
        <v>0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</row>
    <row r="31" spans="1:16" ht="14.1" customHeight="1" x14ac:dyDescent="0.15">
      <c r="B31" s="73" t="s">
        <v>379</v>
      </c>
      <c r="C31" s="642">
        <f>SUM(D31:O31)</f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</row>
    <row r="32" spans="1:16" ht="14.1" customHeight="1" x14ac:dyDescent="0.15">
      <c r="B32" s="73" t="s">
        <v>370</v>
      </c>
      <c r="C32" s="643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</row>
    <row r="33" spans="1:19" ht="14.1" customHeight="1" x14ac:dyDescent="0.15">
      <c r="B33" s="73"/>
      <c r="C33" s="643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</row>
    <row r="34" spans="1:19" ht="14.1" customHeight="1" x14ac:dyDescent="0.15">
      <c r="A34" s="70" t="s">
        <v>109</v>
      </c>
      <c r="B34" s="73" t="s">
        <v>102</v>
      </c>
      <c r="C34" s="642">
        <f>SUM(D34:O34)</f>
        <v>80421</v>
      </c>
      <c r="D34" s="74">
        <v>0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80421</v>
      </c>
    </row>
    <row r="35" spans="1:19" ht="14.1" customHeight="1" x14ac:dyDescent="0.15">
      <c r="B35" s="73" t="s">
        <v>379</v>
      </c>
      <c r="C35" s="642">
        <f>SUM(D35:O35)</f>
        <v>796668.3</v>
      </c>
      <c r="D35" s="74">
        <v>0</v>
      </c>
      <c r="E35" s="74">
        <v>0</v>
      </c>
      <c r="F35" s="74">
        <v>0</v>
      </c>
      <c r="G35" s="74">
        <v>0</v>
      </c>
      <c r="H35" s="74">
        <v>0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796668.3</v>
      </c>
    </row>
    <row r="36" spans="1:19" ht="14.1" customHeight="1" x14ac:dyDescent="0.15">
      <c r="B36" s="73" t="s">
        <v>370</v>
      </c>
      <c r="C36" s="643">
        <f>(C35/C34)</f>
        <v>9.9062222553810582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f>O35/O34</f>
        <v>9.9062222553810582</v>
      </c>
    </row>
    <row r="37" spans="1:19" ht="14.1" customHeight="1" x14ac:dyDescent="0.15">
      <c r="B37" s="73"/>
      <c r="C37" s="643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</row>
    <row r="38" spans="1:19" ht="14.1" customHeight="1" x14ac:dyDescent="0.15">
      <c r="A38" s="70" t="s">
        <v>169</v>
      </c>
      <c r="B38" s="73" t="s">
        <v>102</v>
      </c>
      <c r="C38" s="642">
        <f>SUM(D38:O38)</f>
        <v>14554</v>
      </c>
      <c r="D38" s="74">
        <v>1478</v>
      </c>
      <c r="E38" s="74">
        <v>1672</v>
      </c>
      <c r="F38" s="74">
        <v>1833</v>
      </c>
      <c r="G38" s="74">
        <v>722</v>
      </c>
      <c r="H38" s="74">
        <v>855</v>
      </c>
      <c r="I38" s="74">
        <v>942</v>
      </c>
      <c r="J38" s="74">
        <v>886</v>
      </c>
      <c r="K38" s="74">
        <v>1009</v>
      </c>
      <c r="L38" s="74">
        <v>1199</v>
      </c>
      <c r="M38" s="74">
        <v>852</v>
      </c>
      <c r="N38" s="74">
        <v>1022</v>
      </c>
      <c r="O38" s="74">
        <v>2084</v>
      </c>
      <c r="P38" s="74"/>
    </row>
    <row r="39" spans="1:19" ht="14.1" customHeight="1" x14ac:dyDescent="0.15">
      <c r="B39" s="73" t="s">
        <v>379</v>
      </c>
      <c r="C39" s="642">
        <f>SUM(D39:O39)</f>
        <v>49305.299999999996</v>
      </c>
      <c r="D39" s="74">
        <v>4968.7</v>
      </c>
      <c r="E39" s="74">
        <v>5616.9</v>
      </c>
      <c r="F39" s="74">
        <v>6157.4</v>
      </c>
      <c r="G39" s="74">
        <v>2425.9</v>
      </c>
      <c r="H39" s="74">
        <v>2909</v>
      </c>
      <c r="I39" s="74">
        <v>3147.5</v>
      </c>
      <c r="J39" s="74">
        <v>2975.9</v>
      </c>
      <c r="K39" s="74">
        <v>3389.1</v>
      </c>
      <c r="L39" s="74">
        <v>4031.7</v>
      </c>
      <c r="M39" s="74">
        <v>3115.6</v>
      </c>
      <c r="N39" s="74">
        <v>3436.1</v>
      </c>
      <c r="O39" s="74">
        <v>7131.5</v>
      </c>
      <c r="P39" s="74"/>
    </row>
    <row r="40" spans="1:19" ht="14.1" customHeight="1" x14ac:dyDescent="0.15">
      <c r="B40" s="73" t="s">
        <v>370</v>
      </c>
      <c r="C40" s="643">
        <f t="shared" ref="C40" si="8">(C39/C38)</f>
        <v>3.387749072419953</v>
      </c>
      <c r="D40" s="75">
        <f>D39/D38</f>
        <v>3.3617726657645464</v>
      </c>
      <c r="E40" s="75">
        <f t="shared" ref="E40:O40" si="9">E39/E38</f>
        <v>3.3593899521531099</v>
      </c>
      <c r="F40" s="75">
        <f t="shared" si="9"/>
        <v>3.359192580469176</v>
      </c>
      <c r="G40" s="75">
        <f t="shared" si="9"/>
        <v>3.3599722991689753</v>
      </c>
      <c r="H40" s="75">
        <f t="shared" si="9"/>
        <v>3.4023391812865498</v>
      </c>
      <c r="I40" s="75">
        <f t="shared" si="9"/>
        <v>3.341295116772824</v>
      </c>
      <c r="J40" s="75">
        <f t="shared" si="9"/>
        <v>3.358803611738149</v>
      </c>
      <c r="K40" s="75">
        <f t="shared" si="9"/>
        <v>3.3588701684836471</v>
      </c>
      <c r="L40" s="75">
        <f t="shared" si="9"/>
        <v>3.36255212677231</v>
      </c>
      <c r="M40" s="75">
        <f t="shared" si="9"/>
        <v>3.6568075117370893</v>
      </c>
      <c r="N40" s="75">
        <f t="shared" si="9"/>
        <v>3.3621330724070448</v>
      </c>
      <c r="O40" s="75">
        <f t="shared" si="9"/>
        <v>3.4220249520153549</v>
      </c>
    </row>
    <row r="41" spans="1:19" ht="14.1" customHeight="1" x14ac:dyDescent="0.15">
      <c r="B41" s="73"/>
      <c r="C41" s="982"/>
    </row>
    <row r="42" spans="1:19" ht="14.1" customHeight="1" x14ac:dyDescent="0.15">
      <c r="A42" s="70" t="s">
        <v>170</v>
      </c>
      <c r="B42" s="73" t="s">
        <v>102</v>
      </c>
      <c r="C42" s="642">
        <f>SUM(D42:O42)</f>
        <v>755799</v>
      </c>
      <c r="D42" s="74">
        <v>53740</v>
      </c>
      <c r="E42" s="74">
        <v>56558</v>
      </c>
      <c r="F42" s="74">
        <v>62120</v>
      </c>
      <c r="G42" s="74">
        <v>54990</v>
      </c>
      <c r="H42" s="74">
        <v>64185</v>
      </c>
      <c r="I42" s="74">
        <v>63575</v>
      </c>
      <c r="J42" s="74">
        <v>63805</v>
      </c>
      <c r="K42" s="74">
        <v>65935</v>
      </c>
      <c r="L42" s="74">
        <v>66820</v>
      </c>
      <c r="M42" s="74">
        <v>68878</v>
      </c>
      <c r="N42" s="74">
        <v>68180</v>
      </c>
      <c r="O42" s="74">
        <v>67013</v>
      </c>
    </row>
    <row r="43" spans="1:19" ht="14.1" customHeight="1" x14ac:dyDescent="0.15">
      <c r="B43" s="73" t="s">
        <v>379</v>
      </c>
      <c r="C43" s="642">
        <f>SUM(D43:O43)</f>
        <v>3882367.3000000003</v>
      </c>
      <c r="D43" s="74">
        <v>276280.40000000002</v>
      </c>
      <c r="E43" s="74">
        <v>290370.90000000002</v>
      </c>
      <c r="F43" s="74">
        <v>318905.8</v>
      </c>
      <c r="G43" s="74">
        <v>282304.3</v>
      </c>
      <c r="H43" s="74">
        <v>329812.7</v>
      </c>
      <c r="I43" s="74">
        <v>326616.7</v>
      </c>
      <c r="J43" s="74">
        <v>328184.3</v>
      </c>
      <c r="K43" s="74">
        <v>338644</v>
      </c>
      <c r="L43" s="74">
        <v>343165.2</v>
      </c>
      <c r="M43" s="74">
        <v>353716.7</v>
      </c>
      <c r="N43" s="74">
        <v>350207.5</v>
      </c>
      <c r="O43" s="74">
        <v>344158.8</v>
      </c>
    </row>
    <row r="44" spans="1:19" ht="14.1" customHeight="1" thickBot="1" x14ac:dyDescent="0.2">
      <c r="A44" s="71"/>
      <c r="B44" s="76" t="s">
        <v>370</v>
      </c>
      <c r="C44" s="983">
        <f t="shared" ref="C44" si="10">(C43/C42)</f>
        <v>5.1367722106009674</v>
      </c>
      <c r="D44" s="77">
        <f>D43/D42</f>
        <v>5.1410569408262008</v>
      </c>
      <c r="E44" s="77">
        <f t="shared" ref="E44:O44" si="11">E43/E42</f>
        <v>5.1340376250928257</v>
      </c>
      <c r="F44" s="77">
        <f t="shared" si="11"/>
        <v>5.1337057308435288</v>
      </c>
      <c r="G44" s="77">
        <f t="shared" si="11"/>
        <v>5.1337388616112021</v>
      </c>
      <c r="H44" s="77">
        <f t="shared" si="11"/>
        <v>5.1384700475188909</v>
      </c>
      <c r="I44" s="77">
        <f t="shared" si="11"/>
        <v>5.1375021627998425</v>
      </c>
      <c r="J44" s="77">
        <f t="shared" si="11"/>
        <v>5.1435514458114566</v>
      </c>
      <c r="K44" s="77">
        <f t="shared" si="11"/>
        <v>5.1360279062713277</v>
      </c>
      <c r="L44" s="77">
        <f t="shared" si="11"/>
        <v>5.1356659682729724</v>
      </c>
      <c r="M44" s="77">
        <f t="shared" si="11"/>
        <v>5.1354089840006969</v>
      </c>
      <c r="N44" s="77">
        <f t="shared" si="11"/>
        <v>5.1365136403637432</v>
      </c>
      <c r="O44" s="77">
        <f t="shared" si="11"/>
        <v>5.1357020279647232</v>
      </c>
    </row>
    <row r="45" spans="1:19" ht="9" customHeight="1" x14ac:dyDescent="0.15">
      <c r="A45" s="468" t="s">
        <v>350</v>
      </c>
      <c r="B45" s="483"/>
      <c r="C45" s="483"/>
      <c r="D45" s="483"/>
      <c r="E45" s="483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</row>
    <row r="46" spans="1:19" ht="9" customHeight="1" x14ac:dyDescent="0.15">
      <c r="A46" s="546" t="s">
        <v>340</v>
      </c>
      <c r="B46" s="483"/>
      <c r="C46" s="483"/>
      <c r="D46" s="483"/>
      <c r="E46" s="483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</row>
    <row r="47" spans="1:19" ht="9" customHeight="1" x14ac:dyDescent="0.15">
      <c r="A47" s="470" t="s">
        <v>320</v>
      </c>
      <c r="B47" s="483"/>
      <c r="C47" s="483"/>
      <c r="D47" s="483"/>
      <c r="E47" s="483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</row>
    <row r="48" spans="1:19" ht="10.35" customHeight="1" x14ac:dyDescent="0.15">
      <c r="A48" s="483"/>
      <c r="B48" s="483"/>
      <c r="C48" s="483"/>
      <c r="D48" s="595"/>
      <c r="E48" s="595"/>
      <c r="F48" s="595"/>
      <c r="G48" s="595"/>
      <c r="H48" s="595"/>
      <c r="I48" s="595"/>
      <c r="J48" s="595"/>
      <c r="K48" s="595"/>
      <c r="L48" s="595"/>
      <c r="M48" s="595"/>
      <c r="N48" s="595"/>
      <c r="O48" s="595"/>
      <c r="P48" s="179"/>
      <c r="Q48" s="179"/>
      <c r="R48" s="179"/>
      <c r="S48" s="179"/>
    </row>
    <row r="50" spans="1:1" ht="13.35" customHeight="1" x14ac:dyDescent="0.15">
      <c r="A50" s="9"/>
    </row>
    <row r="51" spans="1:1" ht="13.35" customHeight="1" x14ac:dyDescent="0.15">
      <c r="A51" s="78"/>
    </row>
    <row r="52" spans="1:1" ht="13.35" customHeight="1" x14ac:dyDescent="0.15">
      <c r="A52" s="11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513F-A5BC-4A0D-9887-468A6364D8EB}">
  <sheetPr>
    <tabColor theme="9" tint="0.59999389629810485"/>
  </sheetPr>
  <dimension ref="A1:AB73"/>
  <sheetViews>
    <sheetView showGridLines="0" zoomScaleNormal="100" workbookViewId="0">
      <selection activeCell="F12" sqref="F12"/>
    </sheetView>
  </sheetViews>
  <sheetFormatPr baseColWidth="10" defaultRowHeight="12.75" x14ac:dyDescent="0.15"/>
  <cols>
    <col min="1" max="1" width="7.625" style="829" customWidth="1"/>
    <col min="2" max="2" width="13.75" style="841" customWidth="1"/>
    <col min="3" max="3" width="12.375" style="842" customWidth="1"/>
    <col min="4" max="4" width="13" style="843" customWidth="1"/>
    <col min="5" max="5" width="12.25" style="827" customWidth="1"/>
    <col min="6" max="6" width="14.375" style="827" customWidth="1"/>
    <col min="7" max="7" width="17.375" style="827" customWidth="1"/>
    <col min="8" max="8" width="13.375" style="827" customWidth="1"/>
    <col min="9" max="9" width="8.375" style="827" customWidth="1"/>
    <col min="10" max="10" width="6.375" style="827" customWidth="1"/>
    <col min="11" max="11" width="5.375" style="827" customWidth="1"/>
    <col min="12" max="15" width="12.25" style="827" customWidth="1"/>
    <col min="16" max="17" width="13.75" style="828" customWidth="1"/>
    <col min="18" max="27" width="13.75" style="829" customWidth="1"/>
    <col min="28" max="256" width="11" style="829"/>
    <col min="257" max="257" width="8.625" style="829" customWidth="1"/>
    <col min="258" max="258" width="9.375" style="829" customWidth="1"/>
    <col min="259" max="259" width="9.75" style="829" customWidth="1"/>
    <col min="260" max="260" width="8.75" style="829" customWidth="1"/>
    <col min="261" max="261" width="9.375" style="829" customWidth="1"/>
    <col min="262" max="262" width="11.375" style="829" customWidth="1"/>
    <col min="263" max="263" width="14.625" style="829" customWidth="1"/>
    <col min="264" max="264" width="13.375" style="829" customWidth="1"/>
    <col min="265" max="265" width="8.375" style="829" customWidth="1"/>
    <col min="266" max="266" width="6.375" style="829" customWidth="1"/>
    <col min="267" max="267" width="5.375" style="829" customWidth="1"/>
    <col min="268" max="271" width="12.25" style="829" customWidth="1"/>
    <col min="272" max="283" width="13.75" style="829" customWidth="1"/>
    <col min="284" max="512" width="11" style="829"/>
    <col min="513" max="513" width="8.625" style="829" customWidth="1"/>
    <col min="514" max="514" width="9.375" style="829" customWidth="1"/>
    <col min="515" max="515" width="9.75" style="829" customWidth="1"/>
    <col min="516" max="516" width="8.75" style="829" customWidth="1"/>
    <col min="517" max="517" width="9.375" style="829" customWidth="1"/>
    <col min="518" max="518" width="11.375" style="829" customWidth="1"/>
    <col min="519" max="519" width="14.625" style="829" customWidth="1"/>
    <col min="520" max="520" width="13.375" style="829" customWidth="1"/>
    <col min="521" max="521" width="8.375" style="829" customWidth="1"/>
    <col min="522" max="522" width="6.375" style="829" customWidth="1"/>
    <col min="523" max="523" width="5.375" style="829" customWidth="1"/>
    <col min="524" max="527" width="12.25" style="829" customWidth="1"/>
    <col min="528" max="539" width="13.75" style="829" customWidth="1"/>
    <col min="540" max="768" width="11" style="829"/>
    <col min="769" max="769" width="8.625" style="829" customWidth="1"/>
    <col min="770" max="770" width="9.375" style="829" customWidth="1"/>
    <col min="771" max="771" width="9.75" style="829" customWidth="1"/>
    <col min="772" max="772" width="8.75" style="829" customWidth="1"/>
    <col min="773" max="773" width="9.375" style="829" customWidth="1"/>
    <col min="774" max="774" width="11.375" style="829" customWidth="1"/>
    <col min="775" max="775" width="14.625" style="829" customWidth="1"/>
    <col min="776" max="776" width="13.375" style="829" customWidth="1"/>
    <col min="777" max="777" width="8.375" style="829" customWidth="1"/>
    <col min="778" max="778" width="6.375" style="829" customWidth="1"/>
    <col min="779" max="779" width="5.375" style="829" customWidth="1"/>
    <col min="780" max="783" width="12.25" style="829" customWidth="1"/>
    <col min="784" max="795" width="13.75" style="829" customWidth="1"/>
    <col min="796" max="1024" width="11" style="829"/>
    <col min="1025" max="1025" width="8.625" style="829" customWidth="1"/>
    <col min="1026" max="1026" width="9.375" style="829" customWidth="1"/>
    <col min="1027" max="1027" width="9.75" style="829" customWidth="1"/>
    <col min="1028" max="1028" width="8.75" style="829" customWidth="1"/>
    <col min="1029" max="1029" width="9.375" style="829" customWidth="1"/>
    <col min="1030" max="1030" width="11.375" style="829" customWidth="1"/>
    <col min="1031" max="1031" width="14.625" style="829" customWidth="1"/>
    <col min="1032" max="1032" width="13.375" style="829" customWidth="1"/>
    <col min="1033" max="1033" width="8.375" style="829" customWidth="1"/>
    <col min="1034" max="1034" width="6.375" style="829" customWidth="1"/>
    <col min="1035" max="1035" width="5.375" style="829" customWidth="1"/>
    <col min="1036" max="1039" width="12.25" style="829" customWidth="1"/>
    <col min="1040" max="1051" width="13.75" style="829" customWidth="1"/>
    <col min="1052" max="1280" width="11" style="829"/>
    <col min="1281" max="1281" width="8.625" style="829" customWidth="1"/>
    <col min="1282" max="1282" width="9.375" style="829" customWidth="1"/>
    <col min="1283" max="1283" width="9.75" style="829" customWidth="1"/>
    <col min="1284" max="1284" width="8.75" style="829" customWidth="1"/>
    <col min="1285" max="1285" width="9.375" style="829" customWidth="1"/>
    <col min="1286" max="1286" width="11.375" style="829" customWidth="1"/>
    <col min="1287" max="1287" width="14.625" style="829" customWidth="1"/>
    <col min="1288" max="1288" width="13.375" style="829" customWidth="1"/>
    <col min="1289" max="1289" width="8.375" style="829" customWidth="1"/>
    <col min="1290" max="1290" width="6.375" style="829" customWidth="1"/>
    <col min="1291" max="1291" width="5.375" style="829" customWidth="1"/>
    <col min="1292" max="1295" width="12.25" style="829" customWidth="1"/>
    <col min="1296" max="1307" width="13.75" style="829" customWidth="1"/>
    <col min="1308" max="1536" width="11" style="829"/>
    <col min="1537" max="1537" width="8.625" style="829" customWidth="1"/>
    <col min="1538" max="1538" width="9.375" style="829" customWidth="1"/>
    <col min="1539" max="1539" width="9.75" style="829" customWidth="1"/>
    <col min="1540" max="1540" width="8.75" style="829" customWidth="1"/>
    <col min="1541" max="1541" width="9.375" style="829" customWidth="1"/>
    <col min="1542" max="1542" width="11.375" style="829" customWidth="1"/>
    <col min="1543" max="1543" width="14.625" style="829" customWidth="1"/>
    <col min="1544" max="1544" width="13.375" style="829" customWidth="1"/>
    <col min="1545" max="1545" width="8.375" style="829" customWidth="1"/>
    <col min="1546" max="1546" width="6.375" style="829" customWidth="1"/>
    <col min="1547" max="1547" width="5.375" style="829" customWidth="1"/>
    <col min="1548" max="1551" width="12.25" style="829" customWidth="1"/>
    <col min="1552" max="1563" width="13.75" style="829" customWidth="1"/>
    <col min="1564" max="1792" width="11" style="829"/>
    <col min="1793" max="1793" width="8.625" style="829" customWidth="1"/>
    <col min="1794" max="1794" width="9.375" style="829" customWidth="1"/>
    <col min="1795" max="1795" width="9.75" style="829" customWidth="1"/>
    <col min="1796" max="1796" width="8.75" style="829" customWidth="1"/>
    <col min="1797" max="1797" width="9.375" style="829" customWidth="1"/>
    <col min="1798" max="1798" width="11.375" style="829" customWidth="1"/>
    <col min="1799" max="1799" width="14.625" style="829" customWidth="1"/>
    <col min="1800" max="1800" width="13.375" style="829" customWidth="1"/>
    <col min="1801" max="1801" width="8.375" style="829" customWidth="1"/>
    <col min="1802" max="1802" width="6.375" style="829" customWidth="1"/>
    <col min="1803" max="1803" width="5.375" style="829" customWidth="1"/>
    <col min="1804" max="1807" width="12.25" style="829" customWidth="1"/>
    <col min="1808" max="1819" width="13.75" style="829" customWidth="1"/>
    <col min="1820" max="2048" width="11" style="829"/>
    <col min="2049" max="2049" width="8.625" style="829" customWidth="1"/>
    <col min="2050" max="2050" width="9.375" style="829" customWidth="1"/>
    <col min="2051" max="2051" width="9.75" style="829" customWidth="1"/>
    <col min="2052" max="2052" width="8.75" style="829" customWidth="1"/>
    <col min="2053" max="2053" width="9.375" style="829" customWidth="1"/>
    <col min="2054" max="2054" width="11.375" style="829" customWidth="1"/>
    <col min="2055" max="2055" width="14.625" style="829" customWidth="1"/>
    <col min="2056" max="2056" width="13.375" style="829" customWidth="1"/>
    <col min="2057" max="2057" width="8.375" style="829" customWidth="1"/>
    <col min="2058" max="2058" width="6.375" style="829" customWidth="1"/>
    <col min="2059" max="2059" width="5.375" style="829" customWidth="1"/>
    <col min="2060" max="2063" width="12.25" style="829" customWidth="1"/>
    <col min="2064" max="2075" width="13.75" style="829" customWidth="1"/>
    <col min="2076" max="2304" width="11" style="829"/>
    <col min="2305" max="2305" width="8.625" style="829" customWidth="1"/>
    <col min="2306" max="2306" width="9.375" style="829" customWidth="1"/>
    <col min="2307" max="2307" width="9.75" style="829" customWidth="1"/>
    <col min="2308" max="2308" width="8.75" style="829" customWidth="1"/>
    <col min="2309" max="2309" width="9.375" style="829" customWidth="1"/>
    <col min="2310" max="2310" width="11.375" style="829" customWidth="1"/>
    <col min="2311" max="2311" width="14.625" style="829" customWidth="1"/>
    <col min="2312" max="2312" width="13.375" style="829" customWidth="1"/>
    <col min="2313" max="2313" width="8.375" style="829" customWidth="1"/>
    <col min="2314" max="2314" width="6.375" style="829" customWidth="1"/>
    <col min="2315" max="2315" width="5.375" style="829" customWidth="1"/>
    <col min="2316" max="2319" width="12.25" style="829" customWidth="1"/>
    <col min="2320" max="2331" width="13.75" style="829" customWidth="1"/>
    <col min="2332" max="2560" width="11" style="829"/>
    <col min="2561" max="2561" width="8.625" style="829" customWidth="1"/>
    <col min="2562" max="2562" width="9.375" style="829" customWidth="1"/>
    <col min="2563" max="2563" width="9.75" style="829" customWidth="1"/>
    <col min="2564" max="2564" width="8.75" style="829" customWidth="1"/>
    <col min="2565" max="2565" width="9.375" style="829" customWidth="1"/>
    <col min="2566" max="2566" width="11.375" style="829" customWidth="1"/>
    <col min="2567" max="2567" width="14.625" style="829" customWidth="1"/>
    <col min="2568" max="2568" width="13.375" style="829" customWidth="1"/>
    <col min="2569" max="2569" width="8.375" style="829" customWidth="1"/>
    <col min="2570" max="2570" width="6.375" style="829" customWidth="1"/>
    <col min="2571" max="2571" width="5.375" style="829" customWidth="1"/>
    <col min="2572" max="2575" width="12.25" style="829" customWidth="1"/>
    <col min="2576" max="2587" width="13.75" style="829" customWidth="1"/>
    <col min="2588" max="2816" width="11" style="829"/>
    <col min="2817" max="2817" width="8.625" style="829" customWidth="1"/>
    <col min="2818" max="2818" width="9.375" style="829" customWidth="1"/>
    <col min="2819" max="2819" width="9.75" style="829" customWidth="1"/>
    <col min="2820" max="2820" width="8.75" style="829" customWidth="1"/>
    <col min="2821" max="2821" width="9.375" style="829" customWidth="1"/>
    <col min="2822" max="2822" width="11.375" style="829" customWidth="1"/>
    <col min="2823" max="2823" width="14.625" style="829" customWidth="1"/>
    <col min="2824" max="2824" width="13.375" style="829" customWidth="1"/>
    <col min="2825" max="2825" width="8.375" style="829" customWidth="1"/>
    <col min="2826" max="2826" width="6.375" style="829" customWidth="1"/>
    <col min="2827" max="2827" width="5.375" style="829" customWidth="1"/>
    <col min="2828" max="2831" width="12.25" style="829" customWidth="1"/>
    <col min="2832" max="2843" width="13.75" style="829" customWidth="1"/>
    <col min="2844" max="3072" width="11" style="829"/>
    <col min="3073" max="3073" width="8.625" style="829" customWidth="1"/>
    <col min="3074" max="3074" width="9.375" style="829" customWidth="1"/>
    <col min="3075" max="3075" width="9.75" style="829" customWidth="1"/>
    <col min="3076" max="3076" width="8.75" style="829" customWidth="1"/>
    <col min="3077" max="3077" width="9.375" style="829" customWidth="1"/>
    <col min="3078" max="3078" width="11.375" style="829" customWidth="1"/>
    <col min="3079" max="3079" width="14.625" style="829" customWidth="1"/>
    <col min="3080" max="3080" width="13.375" style="829" customWidth="1"/>
    <col min="3081" max="3081" width="8.375" style="829" customWidth="1"/>
    <col min="3082" max="3082" width="6.375" style="829" customWidth="1"/>
    <col min="3083" max="3083" width="5.375" style="829" customWidth="1"/>
    <col min="3084" max="3087" width="12.25" style="829" customWidth="1"/>
    <col min="3088" max="3099" width="13.75" style="829" customWidth="1"/>
    <col min="3100" max="3328" width="11" style="829"/>
    <col min="3329" max="3329" width="8.625" style="829" customWidth="1"/>
    <col min="3330" max="3330" width="9.375" style="829" customWidth="1"/>
    <col min="3331" max="3331" width="9.75" style="829" customWidth="1"/>
    <col min="3332" max="3332" width="8.75" style="829" customWidth="1"/>
    <col min="3333" max="3333" width="9.375" style="829" customWidth="1"/>
    <col min="3334" max="3334" width="11.375" style="829" customWidth="1"/>
    <col min="3335" max="3335" width="14.625" style="829" customWidth="1"/>
    <col min="3336" max="3336" width="13.375" style="829" customWidth="1"/>
    <col min="3337" max="3337" width="8.375" style="829" customWidth="1"/>
    <col min="3338" max="3338" width="6.375" style="829" customWidth="1"/>
    <col min="3339" max="3339" width="5.375" style="829" customWidth="1"/>
    <col min="3340" max="3343" width="12.25" style="829" customWidth="1"/>
    <col min="3344" max="3355" width="13.75" style="829" customWidth="1"/>
    <col min="3356" max="3584" width="11" style="829"/>
    <col min="3585" max="3585" width="8.625" style="829" customWidth="1"/>
    <col min="3586" max="3586" width="9.375" style="829" customWidth="1"/>
    <col min="3587" max="3587" width="9.75" style="829" customWidth="1"/>
    <col min="3588" max="3588" width="8.75" style="829" customWidth="1"/>
    <col min="3589" max="3589" width="9.375" style="829" customWidth="1"/>
    <col min="3590" max="3590" width="11.375" style="829" customWidth="1"/>
    <col min="3591" max="3591" width="14.625" style="829" customWidth="1"/>
    <col min="3592" max="3592" width="13.375" style="829" customWidth="1"/>
    <col min="3593" max="3593" width="8.375" style="829" customWidth="1"/>
    <col min="3594" max="3594" width="6.375" style="829" customWidth="1"/>
    <col min="3595" max="3595" width="5.375" style="829" customWidth="1"/>
    <col min="3596" max="3599" width="12.25" style="829" customWidth="1"/>
    <col min="3600" max="3611" width="13.75" style="829" customWidth="1"/>
    <col min="3612" max="3840" width="11" style="829"/>
    <col min="3841" max="3841" width="8.625" style="829" customWidth="1"/>
    <col min="3842" max="3842" width="9.375" style="829" customWidth="1"/>
    <col min="3843" max="3843" width="9.75" style="829" customWidth="1"/>
    <col min="3844" max="3844" width="8.75" style="829" customWidth="1"/>
    <col min="3845" max="3845" width="9.375" style="829" customWidth="1"/>
    <col min="3846" max="3846" width="11.375" style="829" customWidth="1"/>
    <col min="3847" max="3847" width="14.625" style="829" customWidth="1"/>
    <col min="3848" max="3848" width="13.375" style="829" customWidth="1"/>
    <col min="3849" max="3849" width="8.375" style="829" customWidth="1"/>
    <col min="3850" max="3850" width="6.375" style="829" customWidth="1"/>
    <col min="3851" max="3851" width="5.375" style="829" customWidth="1"/>
    <col min="3852" max="3855" width="12.25" style="829" customWidth="1"/>
    <col min="3856" max="3867" width="13.75" style="829" customWidth="1"/>
    <col min="3868" max="4096" width="11" style="829"/>
    <col min="4097" max="4097" width="8.625" style="829" customWidth="1"/>
    <col min="4098" max="4098" width="9.375" style="829" customWidth="1"/>
    <col min="4099" max="4099" width="9.75" style="829" customWidth="1"/>
    <col min="4100" max="4100" width="8.75" style="829" customWidth="1"/>
    <col min="4101" max="4101" width="9.375" style="829" customWidth="1"/>
    <col min="4102" max="4102" width="11.375" style="829" customWidth="1"/>
    <col min="4103" max="4103" width="14.625" style="829" customWidth="1"/>
    <col min="4104" max="4104" width="13.375" style="829" customWidth="1"/>
    <col min="4105" max="4105" width="8.375" style="829" customWidth="1"/>
    <col min="4106" max="4106" width="6.375" style="829" customWidth="1"/>
    <col min="4107" max="4107" width="5.375" style="829" customWidth="1"/>
    <col min="4108" max="4111" width="12.25" style="829" customWidth="1"/>
    <col min="4112" max="4123" width="13.75" style="829" customWidth="1"/>
    <col min="4124" max="4352" width="11" style="829"/>
    <col min="4353" max="4353" width="8.625" style="829" customWidth="1"/>
    <col min="4354" max="4354" width="9.375" style="829" customWidth="1"/>
    <col min="4355" max="4355" width="9.75" style="829" customWidth="1"/>
    <col min="4356" max="4356" width="8.75" style="829" customWidth="1"/>
    <col min="4357" max="4357" width="9.375" style="829" customWidth="1"/>
    <col min="4358" max="4358" width="11.375" style="829" customWidth="1"/>
    <col min="4359" max="4359" width="14.625" style="829" customWidth="1"/>
    <col min="4360" max="4360" width="13.375" style="829" customWidth="1"/>
    <col min="4361" max="4361" width="8.375" style="829" customWidth="1"/>
    <col min="4362" max="4362" width="6.375" style="829" customWidth="1"/>
    <col min="4363" max="4363" width="5.375" style="829" customWidth="1"/>
    <col min="4364" max="4367" width="12.25" style="829" customWidth="1"/>
    <col min="4368" max="4379" width="13.75" style="829" customWidth="1"/>
    <col min="4380" max="4608" width="11" style="829"/>
    <col min="4609" max="4609" width="8.625" style="829" customWidth="1"/>
    <col min="4610" max="4610" width="9.375" style="829" customWidth="1"/>
    <col min="4611" max="4611" width="9.75" style="829" customWidth="1"/>
    <col min="4612" max="4612" width="8.75" style="829" customWidth="1"/>
    <col min="4613" max="4613" width="9.375" style="829" customWidth="1"/>
    <col min="4614" max="4614" width="11.375" style="829" customWidth="1"/>
    <col min="4615" max="4615" width="14.625" style="829" customWidth="1"/>
    <col min="4616" max="4616" width="13.375" style="829" customWidth="1"/>
    <col min="4617" max="4617" width="8.375" style="829" customWidth="1"/>
    <col min="4618" max="4618" width="6.375" style="829" customWidth="1"/>
    <col min="4619" max="4619" width="5.375" style="829" customWidth="1"/>
    <col min="4620" max="4623" width="12.25" style="829" customWidth="1"/>
    <col min="4624" max="4635" width="13.75" style="829" customWidth="1"/>
    <col min="4636" max="4864" width="11" style="829"/>
    <col min="4865" max="4865" width="8.625" style="829" customWidth="1"/>
    <col min="4866" max="4866" width="9.375" style="829" customWidth="1"/>
    <col min="4867" max="4867" width="9.75" style="829" customWidth="1"/>
    <col min="4868" max="4868" width="8.75" style="829" customWidth="1"/>
    <col min="4869" max="4869" width="9.375" style="829" customWidth="1"/>
    <col min="4870" max="4870" width="11.375" style="829" customWidth="1"/>
    <col min="4871" max="4871" width="14.625" style="829" customWidth="1"/>
    <col min="4872" max="4872" width="13.375" style="829" customWidth="1"/>
    <col min="4873" max="4873" width="8.375" style="829" customWidth="1"/>
    <col min="4874" max="4874" width="6.375" style="829" customWidth="1"/>
    <col min="4875" max="4875" width="5.375" style="829" customWidth="1"/>
    <col min="4876" max="4879" width="12.25" style="829" customWidth="1"/>
    <col min="4880" max="4891" width="13.75" style="829" customWidth="1"/>
    <col min="4892" max="5120" width="11" style="829"/>
    <col min="5121" max="5121" width="8.625" style="829" customWidth="1"/>
    <col min="5122" max="5122" width="9.375" style="829" customWidth="1"/>
    <col min="5123" max="5123" width="9.75" style="829" customWidth="1"/>
    <col min="5124" max="5124" width="8.75" style="829" customWidth="1"/>
    <col min="5125" max="5125" width="9.375" style="829" customWidth="1"/>
    <col min="5126" max="5126" width="11.375" style="829" customWidth="1"/>
    <col min="5127" max="5127" width="14.625" style="829" customWidth="1"/>
    <col min="5128" max="5128" width="13.375" style="829" customWidth="1"/>
    <col min="5129" max="5129" width="8.375" style="829" customWidth="1"/>
    <col min="5130" max="5130" width="6.375" style="829" customWidth="1"/>
    <col min="5131" max="5131" width="5.375" style="829" customWidth="1"/>
    <col min="5132" max="5135" width="12.25" style="829" customWidth="1"/>
    <col min="5136" max="5147" width="13.75" style="829" customWidth="1"/>
    <col min="5148" max="5376" width="11" style="829"/>
    <col min="5377" max="5377" width="8.625" style="829" customWidth="1"/>
    <col min="5378" max="5378" width="9.375" style="829" customWidth="1"/>
    <col min="5379" max="5379" width="9.75" style="829" customWidth="1"/>
    <col min="5380" max="5380" width="8.75" style="829" customWidth="1"/>
    <col min="5381" max="5381" width="9.375" style="829" customWidth="1"/>
    <col min="5382" max="5382" width="11.375" style="829" customWidth="1"/>
    <col min="5383" max="5383" width="14.625" style="829" customWidth="1"/>
    <col min="5384" max="5384" width="13.375" style="829" customWidth="1"/>
    <col min="5385" max="5385" width="8.375" style="829" customWidth="1"/>
    <col min="5386" max="5386" width="6.375" style="829" customWidth="1"/>
    <col min="5387" max="5387" width="5.375" style="829" customWidth="1"/>
    <col min="5388" max="5391" width="12.25" style="829" customWidth="1"/>
    <col min="5392" max="5403" width="13.75" style="829" customWidth="1"/>
    <col min="5404" max="5632" width="11" style="829"/>
    <col min="5633" max="5633" width="8.625" style="829" customWidth="1"/>
    <col min="5634" max="5634" width="9.375" style="829" customWidth="1"/>
    <col min="5635" max="5635" width="9.75" style="829" customWidth="1"/>
    <col min="5636" max="5636" width="8.75" style="829" customWidth="1"/>
    <col min="5637" max="5637" width="9.375" style="829" customWidth="1"/>
    <col min="5638" max="5638" width="11.375" style="829" customWidth="1"/>
    <col min="5639" max="5639" width="14.625" style="829" customWidth="1"/>
    <col min="5640" max="5640" width="13.375" style="829" customWidth="1"/>
    <col min="5641" max="5641" width="8.375" style="829" customWidth="1"/>
    <col min="5642" max="5642" width="6.375" style="829" customWidth="1"/>
    <col min="5643" max="5643" width="5.375" style="829" customWidth="1"/>
    <col min="5644" max="5647" width="12.25" style="829" customWidth="1"/>
    <col min="5648" max="5659" width="13.75" style="829" customWidth="1"/>
    <col min="5660" max="5888" width="11" style="829"/>
    <col min="5889" max="5889" width="8.625" style="829" customWidth="1"/>
    <col min="5890" max="5890" width="9.375" style="829" customWidth="1"/>
    <col min="5891" max="5891" width="9.75" style="829" customWidth="1"/>
    <col min="5892" max="5892" width="8.75" style="829" customWidth="1"/>
    <col min="5893" max="5893" width="9.375" style="829" customWidth="1"/>
    <col min="5894" max="5894" width="11.375" style="829" customWidth="1"/>
    <col min="5895" max="5895" width="14.625" style="829" customWidth="1"/>
    <col min="5896" max="5896" width="13.375" style="829" customWidth="1"/>
    <col min="5897" max="5897" width="8.375" style="829" customWidth="1"/>
    <col min="5898" max="5898" width="6.375" style="829" customWidth="1"/>
    <col min="5899" max="5899" width="5.375" style="829" customWidth="1"/>
    <col min="5900" max="5903" width="12.25" style="829" customWidth="1"/>
    <col min="5904" max="5915" width="13.75" style="829" customWidth="1"/>
    <col min="5916" max="6144" width="11" style="829"/>
    <col min="6145" max="6145" width="8.625" style="829" customWidth="1"/>
    <col min="6146" max="6146" width="9.375" style="829" customWidth="1"/>
    <col min="6147" max="6147" width="9.75" style="829" customWidth="1"/>
    <col min="6148" max="6148" width="8.75" style="829" customWidth="1"/>
    <col min="6149" max="6149" width="9.375" style="829" customWidth="1"/>
    <col min="6150" max="6150" width="11.375" style="829" customWidth="1"/>
    <col min="6151" max="6151" width="14.625" style="829" customWidth="1"/>
    <col min="6152" max="6152" width="13.375" style="829" customWidth="1"/>
    <col min="6153" max="6153" width="8.375" style="829" customWidth="1"/>
    <col min="6154" max="6154" width="6.375" style="829" customWidth="1"/>
    <col min="6155" max="6155" width="5.375" style="829" customWidth="1"/>
    <col min="6156" max="6159" width="12.25" style="829" customWidth="1"/>
    <col min="6160" max="6171" width="13.75" style="829" customWidth="1"/>
    <col min="6172" max="6400" width="11" style="829"/>
    <col min="6401" max="6401" width="8.625" style="829" customWidth="1"/>
    <col min="6402" max="6402" width="9.375" style="829" customWidth="1"/>
    <col min="6403" max="6403" width="9.75" style="829" customWidth="1"/>
    <col min="6404" max="6404" width="8.75" style="829" customWidth="1"/>
    <col min="6405" max="6405" width="9.375" style="829" customWidth="1"/>
    <col min="6406" max="6406" width="11.375" style="829" customWidth="1"/>
    <col min="6407" max="6407" width="14.625" style="829" customWidth="1"/>
    <col min="6408" max="6408" width="13.375" style="829" customWidth="1"/>
    <col min="6409" max="6409" width="8.375" style="829" customWidth="1"/>
    <col min="6410" max="6410" width="6.375" style="829" customWidth="1"/>
    <col min="6411" max="6411" width="5.375" style="829" customWidth="1"/>
    <col min="6412" max="6415" width="12.25" style="829" customWidth="1"/>
    <col min="6416" max="6427" width="13.75" style="829" customWidth="1"/>
    <col min="6428" max="6656" width="11" style="829"/>
    <col min="6657" max="6657" width="8.625" style="829" customWidth="1"/>
    <col min="6658" max="6658" width="9.375" style="829" customWidth="1"/>
    <col min="6659" max="6659" width="9.75" style="829" customWidth="1"/>
    <col min="6660" max="6660" width="8.75" style="829" customWidth="1"/>
    <col min="6661" max="6661" width="9.375" style="829" customWidth="1"/>
    <col min="6662" max="6662" width="11.375" style="829" customWidth="1"/>
    <col min="6663" max="6663" width="14.625" style="829" customWidth="1"/>
    <col min="6664" max="6664" width="13.375" style="829" customWidth="1"/>
    <col min="6665" max="6665" width="8.375" style="829" customWidth="1"/>
    <col min="6666" max="6666" width="6.375" style="829" customWidth="1"/>
    <col min="6667" max="6667" width="5.375" style="829" customWidth="1"/>
    <col min="6668" max="6671" width="12.25" style="829" customWidth="1"/>
    <col min="6672" max="6683" width="13.75" style="829" customWidth="1"/>
    <col min="6684" max="6912" width="11" style="829"/>
    <col min="6913" max="6913" width="8.625" style="829" customWidth="1"/>
    <col min="6914" max="6914" width="9.375" style="829" customWidth="1"/>
    <col min="6915" max="6915" width="9.75" style="829" customWidth="1"/>
    <col min="6916" max="6916" width="8.75" style="829" customWidth="1"/>
    <col min="6917" max="6917" width="9.375" style="829" customWidth="1"/>
    <col min="6918" max="6918" width="11.375" style="829" customWidth="1"/>
    <col min="6919" max="6919" width="14.625" style="829" customWidth="1"/>
    <col min="6920" max="6920" width="13.375" style="829" customWidth="1"/>
    <col min="6921" max="6921" width="8.375" style="829" customWidth="1"/>
    <col min="6922" max="6922" width="6.375" style="829" customWidth="1"/>
    <col min="6923" max="6923" width="5.375" style="829" customWidth="1"/>
    <col min="6924" max="6927" width="12.25" style="829" customWidth="1"/>
    <col min="6928" max="6939" width="13.75" style="829" customWidth="1"/>
    <col min="6940" max="7168" width="11" style="829"/>
    <col min="7169" max="7169" width="8.625" style="829" customWidth="1"/>
    <col min="7170" max="7170" width="9.375" style="829" customWidth="1"/>
    <col min="7171" max="7171" width="9.75" style="829" customWidth="1"/>
    <col min="7172" max="7172" width="8.75" style="829" customWidth="1"/>
    <col min="7173" max="7173" width="9.375" style="829" customWidth="1"/>
    <col min="7174" max="7174" width="11.375" style="829" customWidth="1"/>
    <col min="7175" max="7175" width="14.625" style="829" customWidth="1"/>
    <col min="7176" max="7176" width="13.375" style="829" customWidth="1"/>
    <col min="7177" max="7177" width="8.375" style="829" customWidth="1"/>
    <col min="7178" max="7178" width="6.375" style="829" customWidth="1"/>
    <col min="7179" max="7179" width="5.375" style="829" customWidth="1"/>
    <col min="7180" max="7183" width="12.25" style="829" customWidth="1"/>
    <col min="7184" max="7195" width="13.75" style="829" customWidth="1"/>
    <col min="7196" max="7424" width="11" style="829"/>
    <col min="7425" max="7425" width="8.625" style="829" customWidth="1"/>
    <col min="7426" max="7426" width="9.375" style="829" customWidth="1"/>
    <col min="7427" max="7427" width="9.75" style="829" customWidth="1"/>
    <col min="7428" max="7428" width="8.75" style="829" customWidth="1"/>
    <col min="7429" max="7429" width="9.375" style="829" customWidth="1"/>
    <col min="7430" max="7430" width="11.375" style="829" customWidth="1"/>
    <col min="7431" max="7431" width="14.625" style="829" customWidth="1"/>
    <col min="7432" max="7432" width="13.375" style="829" customWidth="1"/>
    <col min="7433" max="7433" width="8.375" style="829" customWidth="1"/>
    <col min="7434" max="7434" width="6.375" style="829" customWidth="1"/>
    <col min="7435" max="7435" width="5.375" style="829" customWidth="1"/>
    <col min="7436" max="7439" width="12.25" style="829" customWidth="1"/>
    <col min="7440" max="7451" width="13.75" style="829" customWidth="1"/>
    <col min="7452" max="7680" width="11" style="829"/>
    <col min="7681" max="7681" width="8.625" style="829" customWidth="1"/>
    <col min="7682" max="7682" width="9.375" style="829" customWidth="1"/>
    <col min="7683" max="7683" width="9.75" style="829" customWidth="1"/>
    <col min="7684" max="7684" width="8.75" style="829" customWidth="1"/>
    <col min="7685" max="7685" width="9.375" style="829" customWidth="1"/>
    <col min="7686" max="7686" width="11.375" style="829" customWidth="1"/>
    <col min="7687" max="7687" width="14.625" style="829" customWidth="1"/>
    <col min="7688" max="7688" width="13.375" style="829" customWidth="1"/>
    <col min="7689" max="7689" width="8.375" style="829" customWidth="1"/>
    <col min="7690" max="7690" width="6.375" style="829" customWidth="1"/>
    <col min="7691" max="7691" width="5.375" style="829" customWidth="1"/>
    <col min="7692" max="7695" width="12.25" style="829" customWidth="1"/>
    <col min="7696" max="7707" width="13.75" style="829" customWidth="1"/>
    <col min="7708" max="7936" width="11" style="829"/>
    <col min="7937" max="7937" width="8.625" style="829" customWidth="1"/>
    <col min="7938" max="7938" width="9.375" style="829" customWidth="1"/>
    <col min="7939" max="7939" width="9.75" style="829" customWidth="1"/>
    <col min="7940" max="7940" width="8.75" style="829" customWidth="1"/>
    <col min="7941" max="7941" width="9.375" style="829" customWidth="1"/>
    <col min="7942" max="7942" width="11.375" style="829" customWidth="1"/>
    <col min="7943" max="7943" width="14.625" style="829" customWidth="1"/>
    <col min="7944" max="7944" width="13.375" style="829" customWidth="1"/>
    <col min="7945" max="7945" width="8.375" style="829" customWidth="1"/>
    <col min="7946" max="7946" width="6.375" style="829" customWidth="1"/>
    <col min="7947" max="7947" width="5.375" style="829" customWidth="1"/>
    <col min="7948" max="7951" width="12.25" style="829" customWidth="1"/>
    <col min="7952" max="7963" width="13.75" style="829" customWidth="1"/>
    <col min="7964" max="8192" width="11" style="829"/>
    <col min="8193" max="8193" width="8.625" style="829" customWidth="1"/>
    <col min="8194" max="8194" width="9.375" style="829" customWidth="1"/>
    <col min="8195" max="8195" width="9.75" style="829" customWidth="1"/>
    <col min="8196" max="8196" width="8.75" style="829" customWidth="1"/>
    <col min="8197" max="8197" width="9.375" style="829" customWidth="1"/>
    <col min="8198" max="8198" width="11.375" style="829" customWidth="1"/>
    <col min="8199" max="8199" width="14.625" style="829" customWidth="1"/>
    <col min="8200" max="8200" width="13.375" style="829" customWidth="1"/>
    <col min="8201" max="8201" width="8.375" style="829" customWidth="1"/>
    <col min="8202" max="8202" width="6.375" style="829" customWidth="1"/>
    <col min="8203" max="8203" width="5.375" style="829" customWidth="1"/>
    <col min="8204" max="8207" width="12.25" style="829" customWidth="1"/>
    <col min="8208" max="8219" width="13.75" style="829" customWidth="1"/>
    <col min="8220" max="8448" width="11" style="829"/>
    <col min="8449" max="8449" width="8.625" style="829" customWidth="1"/>
    <col min="8450" max="8450" width="9.375" style="829" customWidth="1"/>
    <col min="8451" max="8451" width="9.75" style="829" customWidth="1"/>
    <col min="8452" max="8452" width="8.75" style="829" customWidth="1"/>
    <col min="8453" max="8453" width="9.375" style="829" customWidth="1"/>
    <col min="8454" max="8454" width="11.375" style="829" customWidth="1"/>
    <col min="8455" max="8455" width="14.625" style="829" customWidth="1"/>
    <col min="8456" max="8456" width="13.375" style="829" customWidth="1"/>
    <col min="8457" max="8457" width="8.375" style="829" customWidth="1"/>
    <col min="8458" max="8458" width="6.375" style="829" customWidth="1"/>
    <col min="8459" max="8459" width="5.375" style="829" customWidth="1"/>
    <col min="8460" max="8463" width="12.25" style="829" customWidth="1"/>
    <col min="8464" max="8475" width="13.75" style="829" customWidth="1"/>
    <col min="8476" max="8704" width="11" style="829"/>
    <col min="8705" max="8705" width="8.625" style="829" customWidth="1"/>
    <col min="8706" max="8706" width="9.375" style="829" customWidth="1"/>
    <col min="8707" max="8707" width="9.75" style="829" customWidth="1"/>
    <col min="8708" max="8708" width="8.75" style="829" customWidth="1"/>
    <col min="8709" max="8709" width="9.375" style="829" customWidth="1"/>
    <col min="8710" max="8710" width="11.375" style="829" customWidth="1"/>
    <col min="8711" max="8711" width="14.625" style="829" customWidth="1"/>
    <col min="8712" max="8712" width="13.375" style="829" customWidth="1"/>
    <col min="8713" max="8713" width="8.375" style="829" customWidth="1"/>
    <col min="8714" max="8714" width="6.375" style="829" customWidth="1"/>
    <col min="8715" max="8715" width="5.375" style="829" customWidth="1"/>
    <col min="8716" max="8719" width="12.25" style="829" customWidth="1"/>
    <col min="8720" max="8731" width="13.75" style="829" customWidth="1"/>
    <col min="8732" max="8960" width="11" style="829"/>
    <col min="8961" max="8961" width="8.625" style="829" customWidth="1"/>
    <col min="8962" max="8962" width="9.375" style="829" customWidth="1"/>
    <col min="8963" max="8963" width="9.75" style="829" customWidth="1"/>
    <col min="8964" max="8964" width="8.75" style="829" customWidth="1"/>
    <col min="8965" max="8965" width="9.375" style="829" customWidth="1"/>
    <col min="8966" max="8966" width="11.375" style="829" customWidth="1"/>
    <col min="8967" max="8967" width="14.625" style="829" customWidth="1"/>
    <col min="8968" max="8968" width="13.375" style="829" customWidth="1"/>
    <col min="8969" max="8969" width="8.375" style="829" customWidth="1"/>
    <col min="8970" max="8970" width="6.375" style="829" customWidth="1"/>
    <col min="8971" max="8971" width="5.375" style="829" customWidth="1"/>
    <col min="8972" max="8975" width="12.25" style="829" customWidth="1"/>
    <col min="8976" max="8987" width="13.75" style="829" customWidth="1"/>
    <col min="8988" max="9216" width="11" style="829"/>
    <col min="9217" max="9217" width="8.625" style="829" customWidth="1"/>
    <col min="9218" max="9218" width="9.375" style="829" customWidth="1"/>
    <col min="9219" max="9219" width="9.75" style="829" customWidth="1"/>
    <col min="9220" max="9220" width="8.75" style="829" customWidth="1"/>
    <col min="9221" max="9221" width="9.375" style="829" customWidth="1"/>
    <col min="9222" max="9222" width="11.375" style="829" customWidth="1"/>
    <col min="9223" max="9223" width="14.625" style="829" customWidth="1"/>
    <col min="9224" max="9224" width="13.375" style="829" customWidth="1"/>
    <col min="9225" max="9225" width="8.375" style="829" customWidth="1"/>
    <col min="9226" max="9226" width="6.375" style="829" customWidth="1"/>
    <col min="9227" max="9227" width="5.375" style="829" customWidth="1"/>
    <col min="9228" max="9231" width="12.25" style="829" customWidth="1"/>
    <col min="9232" max="9243" width="13.75" style="829" customWidth="1"/>
    <col min="9244" max="9472" width="11" style="829"/>
    <col min="9473" max="9473" width="8.625" style="829" customWidth="1"/>
    <col min="9474" max="9474" width="9.375" style="829" customWidth="1"/>
    <col min="9475" max="9475" width="9.75" style="829" customWidth="1"/>
    <col min="9476" max="9476" width="8.75" style="829" customWidth="1"/>
    <col min="9477" max="9477" width="9.375" style="829" customWidth="1"/>
    <col min="9478" max="9478" width="11.375" style="829" customWidth="1"/>
    <col min="9479" max="9479" width="14.625" style="829" customWidth="1"/>
    <col min="9480" max="9480" width="13.375" style="829" customWidth="1"/>
    <col min="9481" max="9481" width="8.375" style="829" customWidth="1"/>
    <col min="9482" max="9482" width="6.375" style="829" customWidth="1"/>
    <col min="9483" max="9483" width="5.375" style="829" customWidth="1"/>
    <col min="9484" max="9487" width="12.25" style="829" customWidth="1"/>
    <col min="9488" max="9499" width="13.75" style="829" customWidth="1"/>
    <col min="9500" max="9728" width="11" style="829"/>
    <col min="9729" max="9729" width="8.625" style="829" customWidth="1"/>
    <col min="9730" max="9730" width="9.375" style="829" customWidth="1"/>
    <col min="9731" max="9731" width="9.75" style="829" customWidth="1"/>
    <col min="9732" max="9732" width="8.75" style="829" customWidth="1"/>
    <col min="9733" max="9733" width="9.375" style="829" customWidth="1"/>
    <col min="9734" max="9734" width="11.375" style="829" customWidth="1"/>
    <col min="9735" max="9735" width="14.625" style="829" customWidth="1"/>
    <col min="9736" max="9736" width="13.375" style="829" customWidth="1"/>
    <col min="9737" max="9737" width="8.375" style="829" customWidth="1"/>
    <col min="9738" max="9738" width="6.375" style="829" customWidth="1"/>
    <col min="9739" max="9739" width="5.375" style="829" customWidth="1"/>
    <col min="9740" max="9743" width="12.25" style="829" customWidth="1"/>
    <col min="9744" max="9755" width="13.75" style="829" customWidth="1"/>
    <col min="9756" max="9984" width="11" style="829"/>
    <col min="9985" max="9985" width="8.625" style="829" customWidth="1"/>
    <col min="9986" max="9986" width="9.375" style="829" customWidth="1"/>
    <col min="9987" max="9987" width="9.75" style="829" customWidth="1"/>
    <col min="9988" max="9988" width="8.75" style="829" customWidth="1"/>
    <col min="9989" max="9989" width="9.375" style="829" customWidth="1"/>
    <col min="9990" max="9990" width="11.375" style="829" customWidth="1"/>
    <col min="9991" max="9991" width="14.625" style="829" customWidth="1"/>
    <col min="9992" max="9992" width="13.375" style="829" customWidth="1"/>
    <col min="9993" max="9993" width="8.375" style="829" customWidth="1"/>
    <col min="9994" max="9994" width="6.375" style="829" customWidth="1"/>
    <col min="9995" max="9995" width="5.375" style="829" customWidth="1"/>
    <col min="9996" max="9999" width="12.25" style="829" customWidth="1"/>
    <col min="10000" max="10011" width="13.75" style="829" customWidth="1"/>
    <col min="10012" max="10240" width="11" style="829"/>
    <col min="10241" max="10241" width="8.625" style="829" customWidth="1"/>
    <col min="10242" max="10242" width="9.375" style="829" customWidth="1"/>
    <col min="10243" max="10243" width="9.75" style="829" customWidth="1"/>
    <col min="10244" max="10244" width="8.75" style="829" customWidth="1"/>
    <col min="10245" max="10245" width="9.375" style="829" customWidth="1"/>
    <col min="10246" max="10246" width="11.375" style="829" customWidth="1"/>
    <col min="10247" max="10247" width="14.625" style="829" customWidth="1"/>
    <col min="10248" max="10248" width="13.375" style="829" customWidth="1"/>
    <col min="10249" max="10249" width="8.375" style="829" customWidth="1"/>
    <col min="10250" max="10250" width="6.375" style="829" customWidth="1"/>
    <col min="10251" max="10251" width="5.375" style="829" customWidth="1"/>
    <col min="10252" max="10255" width="12.25" style="829" customWidth="1"/>
    <col min="10256" max="10267" width="13.75" style="829" customWidth="1"/>
    <col min="10268" max="10496" width="11" style="829"/>
    <col min="10497" max="10497" width="8.625" style="829" customWidth="1"/>
    <col min="10498" max="10498" width="9.375" style="829" customWidth="1"/>
    <col min="10499" max="10499" width="9.75" style="829" customWidth="1"/>
    <col min="10500" max="10500" width="8.75" style="829" customWidth="1"/>
    <col min="10501" max="10501" width="9.375" style="829" customWidth="1"/>
    <col min="10502" max="10502" width="11.375" style="829" customWidth="1"/>
    <col min="10503" max="10503" width="14.625" style="829" customWidth="1"/>
    <col min="10504" max="10504" width="13.375" style="829" customWidth="1"/>
    <col min="10505" max="10505" width="8.375" style="829" customWidth="1"/>
    <col min="10506" max="10506" width="6.375" style="829" customWidth="1"/>
    <col min="10507" max="10507" width="5.375" style="829" customWidth="1"/>
    <col min="10508" max="10511" width="12.25" style="829" customWidth="1"/>
    <col min="10512" max="10523" width="13.75" style="829" customWidth="1"/>
    <col min="10524" max="10752" width="11" style="829"/>
    <col min="10753" max="10753" width="8.625" style="829" customWidth="1"/>
    <col min="10754" max="10754" width="9.375" style="829" customWidth="1"/>
    <col min="10755" max="10755" width="9.75" style="829" customWidth="1"/>
    <col min="10756" max="10756" width="8.75" style="829" customWidth="1"/>
    <col min="10757" max="10757" width="9.375" style="829" customWidth="1"/>
    <col min="10758" max="10758" width="11.375" style="829" customWidth="1"/>
    <col min="10759" max="10759" width="14.625" style="829" customWidth="1"/>
    <col min="10760" max="10760" width="13.375" style="829" customWidth="1"/>
    <col min="10761" max="10761" width="8.375" style="829" customWidth="1"/>
    <col min="10762" max="10762" width="6.375" style="829" customWidth="1"/>
    <col min="10763" max="10763" width="5.375" style="829" customWidth="1"/>
    <col min="10764" max="10767" width="12.25" style="829" customWidth="1"/>
    <col min="10768" max="10779" width="13.75" style="829" customWidth="1"/>
    <col min="10780" max="11008" width="11" style="829"/>
    <col min="11009" max="11009" width="8.625" style="829" customWidth="1"/>
    <col min="11010" max="11010" width="9.375" style="829" customWidth="1"/>
    <col min="11011" max="11011" width="9.75" style="829" customWidth="1"/>
    <col min="11012" max="11012" width="8.75" style="829" customWidth="1"/>
    <col min="11013" max="11013" width="9.375" style="829" customWidth="1"/>
    <col min="11014" max="11014" width="11.375" style="829" customWidth="1"/>
    <col min="11015" max="11015" width="14.625" style="829" customWidth="1"/>
    <col min="11016" max="11016" width="13.375" style="829" customWidth="1"/>
    <col min="11017" max="11017" width="8.375" style="829" customWidth="1"/>
    <col min="11018" max="11018" width="6.375" style="829" customWidth="1"/>
    <col min="11019" max="11019" width="5.375" style="829" customWidth="1"/>
    <col min="11020" max="11023" width="12.25" style="829" customWidth="1"/>
    <col min="11024" max="11035" width="13.75" style="829" customWidth="1"/>
    <col min="11036" max="11264" width="11" style="829"/>
    <col min="11265" max="11265" width="8.625" style="829" customWidth="1"/>
    <col min="11266" max="11266" width="9.375" style="829" customWidth="1"/>
    <col min="11267" max="11267" width="9.75" style="829" customWidth="1"/>
    <col min="11268" max="11268" width="8.75" style="829" customWidth="1"/>
    <col min="11269" max="11269" width="9.375" style="829" customWidth="1"/>
    <col min="11270" max="11270" width="11.375" style="829" customWidth="1"/>
    <col min="11271" max="11271" width="14.625" style="829" customWidth="1"/>
    <col min="11272" max="11272" width="13.375" style="829" customWidth="1"/>
    <col min="11273" max="11273" width="8.375" style="829" customWidth="1"/>
    <col min="11274" max="11274" width="6.375" style="829" customWidth="1"/>
    <col min="11275" max="11275" width="5.375" style="829" customWidth="1"/>
    <col min="11276" max="11279" width="12.25" style="829" customWidth="1"/>
    <col min="11280" max="11291" width="13.75" style="829" customWidth="1"/>
    <col min="11292" max="11520" width="11" style="829"/>
    <col min="11521" max="11521" width="8.625" style="829" customWidth="1"/>
    <col min="11522" max="11522" width="9.375" style="829" customWidth="1"/>
    <col min="11523" max="11523" width="9.75" style="829" customWidth="1"/>
    <col min="11524" max="11524" width="8.75" style="829" customWidth="1"/>
    <col min="11525" max="11525" width="9.375" style="829" customWidth="1"/>
    <col min="11526" max="11526" width="11.375" style="829" customWidth="1"/>
    <col min="11527" max="11527" width="14.625" style="829" customWidth="1"/>
    <col min="11528" max="11528" width="13.375" style="829" customWidth="1"/>
    <col min="11529" max="11529" width="8.375" style="829" customWidth="1"/>
    <col min="11530" max="11530" width="6.375" style="829" customWidth="1"/>
    <col min="11531" max="11531" width="5.375" style="829" customWidth="1"/>
    <col min="11532" max="11535" width="12.25" style="829" customWidth="1"/>
    <col min="11536" max="11547" width="13.75" style="829" customWidth="1"/>
    <col min="11548" max="11776" width="11" style="829"/>
    <col min="11777" max="11777" width="8.625" style="829" customWidth="1"/>
    <col min="11778" max="11778" width="9.375" style="829" customWidth="1"/>
    <col min="11779" max="11779" width="9.75" style="829" customWidth="1"/>
    <col min="11780" max="11780" width="8.75" style="829" customWidth="1"/>
    <col min="11781" max="11781" width="9.375" style="829" customWidth="1"/>
    <col min="11782" max="11782" width="11.375" style="829" customWidth="1"/>
    <col min="11783" max="11783" width="14.625" style="829" customWidth="1"/>
    <col min="11784" max="11784" width="13.375" style="829" customWidth="1"/>
    <col min="11785" max="11785" width="8.375" style="829" customWidth="1"/>
    <col min="11786" max="11786" width="6.375" style="829" customWidth="1"/>
    <col min="11787" max="11787" width="5.375" style="829" customWidth="1"/>
    <col min="11788" max="11791" width="12.25" style="829" customWidth="1"/>
    <col min="11792" max="11803" width="13.75" style="829" customWidth="1"/>
    <col min="11804" max="12032" width="11" style="829"/>
    <col min="12033" max="12033" width="8.625" style="829" customWidth="1"/>
    <col min="12034" max="12034" width="9.375" style="829" customWidth="1"/>
    <col min="12035" max="12035" width="9.75" style="829" customWidth="1"/>
    <col min="12036" max="12036" width="8.75" style="829" customWidth="1"/>
    <col min="12037" max="12037" width="9.375" style="829" customWidth="1"/>
    <col min="12038" max="12038" width="11.375" style="829" customWidth="1"/>
    <col min="12039" max="12039" width="14.625" style="829" customWidth="1"/>
    <col min="12040" max="12040" width="13.375" style="829" customWidth="1"/>
    <col min="12041" max="12041" width="8.375" style="829" customWidth="1"/>
    <col min="12042" max="12042" width="6.375" style="829" customWidth="1"/>
    <col min="12043" max="12043" width="5.375" style="829" customWidth="1"/>
    <col min="12044" max="12047" width="12.25" style="829" customWidth="1"/>
    <col min="12048" max="12059" width="13.75" style="829" customWidth="1"/>
    <col min="12060" max="12288" width="11" style="829"/>
    <col min="12289" max="12289" width="8.625" style="829" customWidth="1"/>
    <col min="12290" max="12290" width="9.375" style="829" customWidth="1"/>
    <col min="12291" max="12291" width="9.75" style="829" customWidth="1"/>
    <col min="12292" max="12292" width="8.75" style="829" customWidth="1"/>
    <col min="12293" max="12293" width="9.375" style="829" customWidth="1"/>
    <col min="12294" max="12294" width="11.375" style="829" customWidth="1"/>
    <col min="12295" max="12295" width="14.625" style="829" customWidth="1"/>
    <col min="12296" max="12296" width="13.375" style="829" customWidth="1"/>
    <col min="12297" max="12297" width="8.375" style="829" customWidth="1"/>
    <col min="12298" max="12298" width="6.375" style="829" customWidth="1"/>
    <col min="12299" max="12299" width="5.375" style="829" customWidth="1"/>
    <col min="12300" max="12303" width="12.25" style="829" customWidth="1"/>
    <col min="12304" max="12315" width="13.75" style="829" customWidth="1"/>
    <col min="12316" max="12544" width="11" style="829"/>
    <col min="12545" max="12545" width="8.625" style="829" customWidth="1"/>
    <col min="12546" max="12546" width="9.375" style="829" customWidth="1"/>
    <col min="12547" max="12547" width="9.75" style="829" customWidth="1"/>
    <col min="12548" max="12548" width="8.75" style="829" customWidth="1"/>
    <col min="12549" max="12549" width="9.375" style="829" customWidth="1"/>
    <col min="12550" max="12550" width="11.375" style="829" customWidth="1"/>
    <col min="12551" max="12551" width="14.625" style="829" customWidth="1"/>
    <col min="12552" max="12552" width="13.375" style="829" customWidth="1"/>
    <col min="12553" max="12553" width="8.375" style="829" customWidth="1"/>
    <col min="12554" max="12554" width="6.375" style="829" customWidth="1"/>
    <col min="12555" max="12555" width="5.375" style="829" customWidth="1"/>
    <col min="12556" max="12559" width="12.25" style="829" customWidth="1"/>
    <col min="12560" max="12571" width="13.75" style="829" customWidth="1"/>
    <col min="12572" max="12800" width="11" style="829"/>
    <col min="12801" max="12801" width="8.625" style="829" customWidth="1"/>
    <col min="12802" max="12802" width="9.375" style="829" customWidth="1"/>
    <col min="12803" max="12803" width="9.75" style="829" customWidth="1"/>
    <col min="12804" max="12804" width="8.75" style="829" customWidth="1"/>
    <col min="12805" max="12805" width="9.375" style="829" customWidth="1"/>
    <col min="12806" max="12806" width="11.375" style="829" customWidth="1"/>
    <col min="12807" max="12807" width="14.625" style="829" customWidth="1"/>
    <col min="12808" max="12808" width="13.375" style="829" customWidth="1"/>
    <col min="12809" max="12809" width="8.375" style="829" customWidth="1"/>
    <col min="12810" max="12810" width="6.375" style="829" customWidth="1"/>
    <col min="12811" max="12811" width="5.375" style="829" customWidth="1"/>
    <col min="12812" max="12815" width="12.25" style="829" customWidth="1"/>
    <col min="12816" max="12827" width="13.75" style="829" customWidth="1"/>
    <col min="12828" max="13056" width="11" style="829"/>
    <col min="13057" max="13057" width="8.625" style="829" customWidth="1"/>
    <col min="13058" max="13058" width="9.375" style="829" customWidth="1"/>
    <col min="13059" max="13059" width="9.75" style="829" customWidth="1"/>
    <col min="13060" max="13060" width="8.75" style="829" customWidth="1"/>
    <col min="13061" max="13061" width="9.375" style="829" customWidth="1"/>
    <col min="13062" max="13062" width="11.375" style="829" customWidth="1"/>
    <col min="13063" max="13063" width="14.625" style="829" customWidth="1"/>
    <col min="13064" max="13064" width="13.375" style="829" customWidth="1"/>
    <col min="13065" max="13065" width="8.375" style="829" customWidth="1"/>
    <col min="13066" max="13066" width="6.375" style="829" customWidth="1"/>
    <col min="13067" max="13067" width="5.375" style="829" customWidth="1"/>
    <col min="13068" max="13071" width="12.25" style="829" customWidth="1"/>
    <col min="13072" max="13083" width="13.75" style="829" customWidth="1"/>
    <col min="13084" max="13312" width="11" style="829"/>
    <col min="13313" max="13313" width="8.625" style="829" customWidth="1"/>
    <col min="13314" max="13314" width="9.375" style="829" customWidth="1"/>
    <col min="13315" max="13315" width="9.75" style="829" customWidth="1"/>
    <col min="13316" max="13316" width="8.75" style="829" customWidth="1"/>
    <col min="13317" max="13317" width="9.375" style="829" customWidth="1"/>
    <col min="13318" max="13318" width="11.375" style="829" customWidth="1"/>
    <col min="13319" max="13319" width="14.625" style="829" customWidth="1"/>
    <col min="13320" max="13320" width="13.375" style="829" customWidth="1"/>
    <col min="13321" max="13321" width="8.375" style="829" customWidth="1"/>
    <col min="13322" max="13322" width="6.375" style="829" customWidth="1"/>
    <col min="13323" max="13323" width="5.375" style="829" customWidth="1"/>
    <col min="13324" max="13327" width="12.25" style="829" customWidth="1"/>
    <col min="13328" max="13339" width="13.75" style="829" customWidth="1"/>
    <col min="13340" max="13568" width="11" style="829"/>
    <col min="13569" max="13569" width="8.625" style="829" customWidth="1"/>
    <col min="13570" max="13570" width="9.375" style="829" customWidth="1"/>
    <col min="13571" max="13571" width="9.75" style="829" customWidth="1"/>
    <col min="13572" max="13572" width="8.75" style="829" customWidth="1"/>
    <col min="13573" max="13573" width="9.375" style="829" customWidth="1"/>
    <col min="13574" max="13574" width="11.375" style="829" customWidth="1"/>
    <col min="13575" max="13575" width="14.625" style="829" customWidth="1"/>
    <col min="13576" max="13576" width="13.375" style="829" customWidth="1"/>
    <col min="13577" max="13577" width="8.375" style="829" customWidth="1"/>
    <col min="13578" max="13578" width="6.375" style="829" customWidth="1"/>
    <col min="13579" max="13579" width="5.375" style="829" customWidth="1"/>
    <col min="13580" max="13583" width="12.25" style="829" customWidth="1"/>
    <col min="13584" max="13595" width="13.75" style="829" customWidth="1"/>
    <col min="13596" max="13824" width="11" style="829"/>
    <col min="13825" max="13825" width="8.625" style="829" customWidth="1"/>
    <col min="13826" max="13826" width="9.375" style="829" customWidth="1"/>
    <col min="13827" max="13827" width="9.75" style="829" customWidth="1"/>
    <col min="13828" max="13828" width="8.75" style="829" customWidth="1"/>
    <col min="13829" max="13829" width="9.375" style="829" customWidth="1"/>
    <col min="13830" max="13830" width="11.375" style="829" customWidth="1"/>
    <col min="13831" max="13831" width="14.625" style="829" customWidth="1"/>
    <col min="13832" max="13832" width="13.375" style="829" customWidth="1"/>
    <col min="13833" max="13833" width="8.375" style="829" customWidth="1"/>
    <col min="13834" max="13834" width="6.375" style="829" customWidth="1"/>
    <col min="13835" max="13835" width="5.375" style="829" customWidth="1"/>
    <col min="13836" max="13839" width="12.25" style="829" customWidth="1"/>
    <col min="13840" max="13851" width="13.75" style="829" customWidth="1"/>
    <col min="13852" max="14080" width="11" style="829"/>
    <col min="14081" max="14081" width="8.625" style="829" customWidth="1"/>
    <col min="14082" max="14082" width="9.375" style="829" customWidth="1"/>
    <col min="14083" max="14083" width="9.75" style="829" customWidth="1"/>
    <col min="14084" max="14084" width="8.75" style="829" customWidth="1"/>
    <col min="14085" max="14085" width="9.375" style="829" customWidth="1"/>
    <col min="14086" max="14086" width="11.375" style="829" customWidth="1"/>
    <col min="14087" max="14087" width="14.625" style="829" customWidth="1"/>
    <col min="14088" max="14088" width="13.375" style="829" customWidth="1"/>
    <col min="14089" max="14089" width="8.375" style="829" customWidth="1"/>
    <col min="14090" max="14090" width="6.375" style="829" customWidth="1"/>
    <col min="14091" max="14091" width="5.375" style="829" customWidth="1"/>
    <col min="14092" max="14095" width="12.25" style="829" customWidth="1"/>
    <col min="14096" max="14107" width="13.75" style="829" customWidth="1"/>
    <col min="14108" max="14336" width="11" style="829"/>
    <col min="14337" max="14337" width="8.625" style="829" customWidth="1"/>
    <col min="14338" max="14338" width="9.375" style="829" customWidth="1"/>
    <col min="14339" max="14339" width="9.75" style="829" customWidth="1"/>
    <col min="14340" max="14340" width="8.75" style="829" customWidth="1"/>
    <col min="14341" max="14341" width="9.375" style="829" customWidth="1"/>
    <col min="14342" max="14342" width="11.375" style="829" customWidth="1"/>
    <col min="14343" max="14343" width="14.625" style="829" customWidth="1"/>
    <col min="14344" max="14344" width="13.375" style="829" customWidth="1"/>
    <col min="14345" max="14345" width="8.375" style="829" customWidth="1"/>
    <col min="14346" max="14346" width="6.375" style="829" customWidth="1"/>
    <col min="14347" max="14347" width="5.375" style="829" customWidth="1"/>
    <col min="14348" max="14351" width="12.25" style="829" customWidth="1"/>
    <col min="14352" max="14363" width="13.75" style="829" customWidth="1"/>
    <col min="14364" max="14592" width="11" style="829"/>
    <col min="14593" max="14593" width="8.625" style="829" customWidth="1"/>
    <col min="14594" max="14594" width="9.375" style="829" customWidth="1"/>
    <col min="14595" max="14595" width="9.75" style="829" customWidth="1"/>
    <col min="14596" max="14596" width="8.75" style="829" customWidth="1"/>
    <col min="14597" max="14597" width="9.375" style="829" customWidth="1"/>
    <col min="14598" max="14598" width="11.375" style="829" customWidth="1"/>
    <col min="14599" max="14599" width="14.625" style="829" customWidth="1"/>
    <col min="14600" max="14600" width="13.375" style="829" customWidth="1"/>
    <col min="14601" max="14601" width="8.375" style="829" customWidth="1"/>
    <col min="14602" max="14602" width="6.375" style="829" customWidth="1"/>
    <col min="14603" max="14603" width="5.375" style="829" customWidth="1"/>
    <col min="14604" max="14607" width="12.25" style="829" customWidth="1"/>
    <col min="14608" max="14619" width="13.75" style="829" customWidth="1"/>
    <col min="14620" max="14848" width="11" style="829"/>
    <col min="14849" max="14849" width="8.625" style="829" customWidth="1"/>
    <col min="14850" max="14850" width="9.375" style="829" customWidth="1"/>
    <col min="14851" max="14851" width="9.75" style="829" customWidth="1"/>
    <col min="14852" max="14852" width="8.75" style="829" customWidth="1"/>
    <col min="14853" max="14853" width="9.375" style="829" customWidth="1"/>
    <col min="14854" max="14854" width="11.375" style="829" customWidth="1"/>
    <col min="14855" max="14855" width="14.625" style="829" customWidth="1"/>
    <col min="14856" max="14856" width="13.375" style="829" customWidth="1"/>
    <col min="14857" max="14857" width="8.375" style="829" customWidth="1"/>
    <col min="14858" max="14858" width="6.375" style="829" customWidth="1"/>
    <col min="14859" max="14859" width="5.375" style="829" customWidth="1"/>
    <col min="14860" max="14863" width="12.25" style="829" customWidth="1"/>
    <col min="14864" max="14875" width="13.75" style="829" customWidth="1"/>
    <col min="14876" max="15104" width="11" style="829"/>
    <col min="15105" max="15105" width="8.625" style="829" customWidth="1"/>
    <col min="15106" max="15106" width="9.375" style="829" customWidth="1"/>
    <col min="15107" max="15107" width="9.75" style="829" customWidth="1"/>
    <col min="15108" max="15108" width="8.75" style="829" customWidth="1"/>
    <col min="15109" max="15109" width="9.375" style="829" customWidth="1"/>
    <col min="15110" max="15110" width="11.375" style="829" customWidth="1"/>
    <col min="15111" max="15111" width="14.625" style="829" customWidth="1"/>
    <col min="15112" max="15112" width="13.375" style="829" customWidth="1"/>
    <col min="15113" max="15113" width="8.375" style="829" customWidth="1"/>
    <col min="15114" max="15114" width="6.375" style="829" customWidth="1"/>
    <col min="15115" max="15115" width="5.375" style="829" customWidth="1"/>
    <col min="15116" max="15119" width="12.25" style="829" customWidth="1"/>
    <col min="15120" max="15131" width="13.75" style="829" customWidth="1"/>
    <col min="15132" max="15360" width="11" style="829"/>
    <col min="15361" max="15361" width="8.625" style="829" customWidth="1"/>
    <col min="15362" max="15362" width="9.375" style="829" customWidth="1"/>
    <col min="15363" max="15363" width="9.75" style="829" customWidth="1"/>
    <col min="15364" max="15364" width="8.75" style="829" customWidth="1"/>
    <col min="15365" max="15365" width="9.375" style="829" customWidth="1"/>
    <col min="15366" max="15366" width="11.375" style="829" customWidth="1"/>
    <col min="15367" max="15367" width="14.625" style="829" customWidth="1"/>
    <col min="15368" max="15368" width="13.375" style="829" customWidth="1"/>
    <col min="15369" max="15369" width="8.375" style="829" customWidth="1"/>
    <col min="15370" max="15370" width="6.375" style="829" customWidth="1"/>
    <col min="15371" max="15371" width="5.375" style="829" customWidth="1"/>
    <col min="15372" max="15375" width="12.25" style="829" customWidth="1"/>
    <col min="15376" max="15387" width="13.75" style="829" customWidth="1"/>
    <col min="15388" max="15616" width="11" style="829"/>
    <col min="15617" max="15617" width="8.625" style="829" customWidth="1"/>
    <col min="15618" max="15618" width="9.375" style="829" customWidth="1"/>
    <col min="15619" max="15619" width="9.75" style="829" customWidth="1"/>
    <col min="15620" max="15620" width="8.75" style="829" customWidth="1"/>
    <col min="15621" max="15621" width="9.375" style="829" customWidth="1"/>
    <col min="15622" max="15622" width="11.375" style="829" customWidth="1"/>
    <col min="15623" max="15623" width="14.625" style="829" customWidth="1"/>
    <col min="15624" max="15624" width="13.375" style="829" customWidth="1"/>
    <col min="15625" max="15625" width="8.375" style="829" customWidth="1"/>
    <col min="15626" max="15626" width="6.375" style="829" customWidth="1"/>
    <col min="15627" max="15627" width="5.375" style="829" customWidth="1"/>
    <col min="15628" max="15631" width="12.25" style="829" customWidth="1"/>
    <col min="15632" max="15643" width="13.75" style="829" customWidth="1"/>
    <col min="15644" max="15872" width="11" style="829"/>
    <col min="15873" max="15873" width="8.625" style="829" customWidth="1"/>
    <col min="15874" max="15874" width="9.375" style="829" customWidth="1"/>
    <col min="15875" max="15875" width="9.75" style="829" customWidth="1"/>
    <col min="15876" max="15876" width="8.75" style="829" customWidth="1"/>
    <col min="15877" max="15877" width="9.375" style="829" customWidth="1"/>
    <col min="15878" max="15878" width="11.375" style="829" customWidth="1"/>
    <col min="15879" max="15879" width="14.625" style="829" customWidth="1"/>
    <col min="15880" max="15880" width="13.375" style="829" customWidth="1"/>
    <col min="15881" max="15881" width="8.375" style="829" customWidth="1"/>
    <col min="15882" max="15882" width="6.375" style="829" customWidth="1"/>
    <col min="15883" max="15883" width="5.375" style="829" customWidth="1"/>
    <col min="15884" max="15887" width="12.25" style="829" customWidth="1"/>
    <col min="15888" max="15899" width="13.75" style="829" customWidth="1"/>
    <col min="15900" max="16128" width="11" style="829"/>
    <col min="16129" max="16129" width="8.625" style="829" customWidth="1"/>
    <col min="16130" max="16130" width="9.375" style="829" customWidth="1"/>
    <col min="16131" max="16131" width="9.75" style="829" customWidth="1"/>
    <col min="16132" max="16132" width="8.75" style="829" customWidth="1"/>
    <col min="16133" max="16133" width="9.375" style="829" customWidth="1"/>
    <col min="16134" max="16134" width="11.375" style="829" customWidth="1"/>
    <col min="16135" max="16135" width="14.625" style="829" customWidth="1"/>
    <col min="16136" max="16136" width="13.375" style="829" customWidth="1"/>
    <col min="16137" max="16137" width="8.375" style="829" customWidth="1"/>
    <col min="16138" max="16138" width="6.375" style="829" customWidth="1"/>
    <col min="16139" max="16139" width="5.375" style="829" customWidth="1"/>
    <col min="16140" max="16143" width="12.25" style="829" customWidth="1"/>
    <col min="16144" max="16155" width="13.75" style="829" customWidth="1"/>
    <col min="16156" max="16384" width="11" style="829"/>
  </cols>
  <sheetData>
    <row r="1" spans="1:28" ht="13.5" x14ac:dyDescent="0.15">
      <c r="A1" s="1021" t="s">
        <v>610</v>
      </c>
      <c r="B1" s="825"/>
      <c r="C1" s="825"/>
      <c r="D1" s="825"/>
      <c r="E1" s="825"/>
      <c r="F1" s="825"/>
      <c r="G1" s="825"/>
      <c r="H1" s="826"/>
    </row>
    <row r="2" spans="1:28" ht="6" customHeight="1" thickBot="1" x14ac:dyDescent="0.2">
      <c r="A2" s="1020"/>
      <c r="B2" s="830"/>
      <c r="C2" s="831"/>
      <c r="D2" s="832"/>
      <c r="E2" s="833"/>
      <c r="F2" s="833"/>
    </row>
    <row r="3" spans="1:28" s="827" customFormat="1" ht="26.1" customHeight="1" x14ac:dyDescent="0.15">
      <c r="A3" s="820" t="s">
        <v>107</v>
      </c>
      <c r="B3" s="846" t="s">
        <v>645</v>
      </c>
      <c r="C3" s="847" t="s">
        <v>226</v>
      </c>
      <c r="D3" s="848" t="s">
        <v>646</v>
      </c>
      <c r="E3" s="849" t="s">
        <v>647</v>
      </c>
      <c r="F3" s="849" t="s">
        <v>648</v>
      </c>
      <c r="G3" s="849" t="s">
        <v>649</v>
      </c>
      <c r="P3" s="828"/>
      <c r="Q3" s="828"/>
      <c r="R3" s="829"/>
      <c r="S3" s="829"/>
      <c r="T3" s="829"/>
      <c r="U3" s="829"/>
      <c r="V3" s="829"/>
      <c r="W3" s="829"/>
      <c r="X3" s="829"/>
      <c r="Y3" s="829"/>
      <c r="Z3" s="829"/>
      <c r="AA3" s="829"/>
      <c r="AB3" s="829"/>
    </row>
    <row r="4" spans="1:28" s="827" customFormat="1" ht="15.95" customHeight="1" x14ac:dyDescent="0.15">
      <c r="A4" s="824">
        <v>2019</v>
      </c>
      <c r="B4" s="822">
        <f>SUM(B5:B16)</f>
        <v>311304.17200000002</v>
      </c>
      <c r="C4" s="822">
        <f>SUM(C5:C16)</f>
        <v>862757.15189999994</v>
      </c>
      <c r="D4" s="984">
        <f>C4/B4</f>
        <v>2.7714281705803798</v>
      </c>
      <c r="E4" s="823">
        <f>AVERAGE(E5:E16)</f>
        <v>3.8641666666666672</v>
      </c>
      <c r="F4" s="823">
        <f t="shared" ref="F4" si="0">AVERAGE(F5:F16)</f>
        <v>4.0341666666666676</v>
      </c>
      <c r="G4" s="823">
        <f t="shared" ref="G4" si="1">AVERAGE(G5:G16)</f>
        <v>7.6124999999999998</v>
      </c>
      <c r="P4" s="828"/>
      <c r="Q4" s="828"/>
      <c r="R4" s="829"/>
      <c r="S4" s="829"/>
      <c r="T4" s="829"/>
      <c r="U4" s="829"/>
      <c r="V4" s="829"/>
      <c r="W4" s="829"/>
      <c r="X4" s="829"/>
      <c r="Y4" s="829"/>
      <c r="Z4" s="829"/>
      <c r="AA4" s="829"/>
      <c r="AB4" s="829"/>
    </row>
    <row r="5" spans="1:28" s="827" customFormat="1" ht="12.95" customHeight="1" x14ac:dyDescent="0.15">
      <c r="A5" s="844" t="s">
        <v>53</v>
      </c>
      <c r="B5" s="834">
        <v>23222.113000000001</v>
      </c>
      <c r="C5" s="834">
        <v>64126.277999999998</v>
      </c>
      <c r="D5" s="821">
        <f t="shared" ref="D5:D16" si="2">C5/B5</f>
        <v>2.761431657834065</v>
      </c>
      <c r="E5" s="835">
        <v>3.82</v>
      </c>
      <c r="F5" s="835">
        <v>4.08</v>
      </c>
      <c r="G5" s="835">
        <v>7.78</v>
      </c>
      <c r="P5" s="828"/>
      <c r="Q5" s="828"/>
      <c r="R5" s="829"/>
      <c r="S5" s="829"/>
      <c r="T5" s="829"/>
      <c r="U5" s="829"/>
      <c r="V5" s="829"/>
      <c r="W5" s="829"/>
      <c r="X5" s="829"/>
      <c r="Y5" s="829"/>
      <c r="Z5" s="829"/>
      <c r="AA5" s="829"/>
      <c r="AB5" s="829"/>
    </row>
    <row r="6" spans="1:28" s="827" customFormat="1" ht="12.95" customHeight="1" x14ac:dyDescent="0.15">
      <c r="A6" s="844" t="s">
        <v>54</v>
      </c>
      <c r="B6" s="834">
        <v>22864.448</v>
      </c>
      <c r="C6" s="834">
        <v>62611.328999999998</v>
      </c>
      <c r="D6" s="821">
        <f t="shared" si="2"/>
        <v>2.7383704605508079</v>
      </c>
      <c r="E6" s="835">
        <v>3.46</v>
      </c>
      <c r="F6" s="835">
        <v>3.71</v>
      </c>
      <c r="G6" s="835">
        <v>7.69</v>
      </c>
      <c r="P6" s="828"/>
      <c r="Q6" s="828"/>
      <c r="R6" s="829"/>
      <c r="S6" s="829"/>
      <c r="T6" s="829"/>
      <c r="U6" s="829"/>
      <c r="V6" s="829"/>
      <c r="W6" s="829"/>
      <c r="X6" s="829"/>
      <c r="Y6" s="829"/>
      <c r="Z6" s="829"/>
      <c r="AA6" s="829"/>
      <c r="AB6" s="829"/>
    </row>
    <row r="7" spans="1:28" s="827" customFormat="1" ht="12.95" customHeight="1" x14ac:dyDescent="0.15">
      <c r="A7" s="844" t="s">
        <v>55</v>
      </c>
      <c r="B7" s="834">
        <v>25837.883000000002</v>
      </c>
      <c r="C7" s="834">
        <v>70153.111000000004</v>
      </c>
      <c r="D7" s="821">
        <f t="shared" si="2"/>
        <v>2.7151261192722331</v>
      </c>
      <c r="E7" s="835">
        <v>4.0599999999999996</v>
      </c>
      <c r="F7" s="835">
        <v>4.28</v>
      </c>
      <c r="G7" s="835">
        <v>7.71</v>
      </c>
      <c r="P7" s="828"/>
      <c r="Q7" s="828"/>
      <c r="R7" s="829"/>
      <c r="S7" s="829"/>
      <c r="T7" s="829"/>
      <c r="U7" s="829"/>
      <c r="V7" s="829"/>
      <c r="W7" s="829"/>
      <c r="X7" s="829"/>
      <c r="Y7" s="829"/>
      <c r="Z7" s="829"/>
      <c r="AA7" s="829"/>
      <c r="AB7" s="829"/>
    </row>
    <row r="8" spans="1:28" s="827" customFormat="1" ht="12.95" customHeight="1" x14ac:dyDescent="0.15">
      <c r="A8" s="844" t="s">
        <v>56</v>
      </c>
      <c r="B8" s="834">
        <v>24163.014999999999</v>
      </c>
      <c r="C8" s="834">
        <v>65194.432000000001</v>
      </c>
      <c r="D8" s="821">
        <f t="shared" si="2"/>
        <v>2.6981083279549347</v>
      </c>
      <c r="E8" s="835">
        <v>4.01</v>
      </c>
      <c r="F8" s="835">
        <v>4.17</v>
      </c>
      <c r="G8" s="835">
        <v>7.66</v>
      </c>
      <c r="P8" s="828"/>
      <c r="Q8" s="828"/>
      <c r="R8" s="829"/>
      <c r="S8" s="829"/>
      <c r="T8" s="829"/>
      <c r="U8" s="829"/>
      <c r="V8" s="829"/>
      <c r="W8" s="829"/>
      <c r="X8" s="829"/>
      <c r="Y8" s="829"/>
      <c r="Z8" s="829"/>
      <c r="AA8" s="829"/>
      <c r="AB8" s="829"/>
    </row>
    <row r="9" spans="1:28" s="827" customFormat="1" ht="12.95" customHeight="1" x14ac:dyDescent="0.15">
      <c r="A9" s="844" t="s">
        <v>57</v>
      </c>
      <c r="B9" s="834">
        <v>26423.501</v>
      </c>
      <c r="C9" s="834">
        <v>70847.764999999999</v>
      </c>
      <c r="D9" s="821">
        <f t="shared" si="2"/>
        <v>2.6812406501318655</v>
      </c>
      <c r="E9" s="835">
        <v>4.99</v>
      </c>
      <c r="F9" s="835">
        <v>5.23</v>
      </c>
      <c r="G9" s="835">
        <v>8.02</v>
      </c>
      <c r="P9" s="828"/>
      <c r="Q9" s="828"/>
      <c r="R9" s="829"/>
      <c r="S9" s="829"/>
      <c r="T9" s="829"/>
      <c r="U9" s="829"/>
      <c r="V9" s="829"/>
      <c r="W9" s="829"/>
      <c r="X9" s="829"/>
      <c r="Y9" s="829"/>
      <c r="Z9" s="829"/>
      <c r="AA9" s="829"/>
      <c r="AB9" s="829"/>
    </row>
    <row r="10" spans="1:28" s="827" customFormat="1" ht="12.95" customHeight="1" x14ac:dyDescent="0.15">
      <c r="A10" s="844" t="s">
        <v>58</v>
      </c>
      <c r="B10" s="834">
        <v>25652.933000000001</v>
      </c>
      <c r="C10" s="834">
        <v>71522.891000000003</v>
      </c>
      <c r="D10" s="821">
        <f t="shared" si="2"/>
        <v>2.7880979925375393</v>
      </c>
      <c r="E10" s="835">
        <v>4.1500000000000004</v>
      </c>
      <c r="F10" s="835">
        <v>4.32</v>
      </c>
      <c r="G10" s="835">
        <v>7.87</v>
      </c>
      <c r="P10" s="828"/>
      <c r="Q10" s="828"/>
      <c r="R10" s="829"/>
      <c r="S10" s="829"/>
      <c r="T10" s="829"/>
      <c r="U10" s="829"/>
      <c r="V10" s="829"/>
      <c r="W10" s="829"/>
      <c r="X10" s="829"/>
      <c r="Y10" s="829"/>
      <c r="Z10" s="829"/>
      <c r="AA10" s="829"/>
      <c r="AB10" s="829"/>
    </row>
    <row r="11" spans="1:28" s="827" customFormat="1" ht="12.95" customHeight="1" x14ac:dyDescent="0.15">
      <c r="A11" s="844" t="s">
        <v>59</v>
      </c>
      <c r="B11" s="834">
        <v>26246.51</v>
      </c>
      <c r="C11" s="834">
        <v>72563.100000000006</v>
      </c>
      <c r="D11" s="821">
        <f t="shared" si="2"/>
        <v>2.7646761417041734</v>
      </c>
      <c r="E11" s="835">
        <v>3.81</v>
      </c>
      <c r="F11" s="835">
        <v>3.9</v>
      </c>
      <c r="G11" s="835">
        <v>7.57</v>
      </c>
      <c r="P11" s="828"/>
      <c r="Q11" s="828"/>
      <c r="R11" s="829"/>
      <c r="S11" s="829"/>
      <c r="T11" s="829"/>
      <c r="U11" s="829"/>
      <c r="V11" s="829"/>
      <c r="W11" s="829"/>
      <c r="X11" s="829"/>
      <c r="Y11" s="829"/>
      <c r="Z11" s="829"/>
      <c r="AA11" s="829"/>
      <c r="AB11" s="829"/>
    </row>
    <row r="12" spans="1:28" s="827" customFormat="1" ht="12.95" customHeight="1" x14ac:dyDescent="0.15">
      <c r="A12" s="844" t="s">
        <v>60</v>
      </c>
      <c r="B12" s="834">
        <v>27235.21</v>
      </c>
      <c r="C12" s="834">
        <v>78865.806900000011</v>
      </c>
      <c r="D12" s="821">
        <f t="shared" si="2"/>
        <v>2.8957297153207193</v>
      </c>
      <c r="E12" s="835">
        <v>3.37</v>
      </c>
      <c r="F12" s="835">
        <v>3.54</v>
      </c>
      <c r="G12" s="835">
        <v>7.54</v>
      </c>
      <c r="P12" s="828"/>
      <c r="Q12" s="828"/>
      <c r="R12" s="829"/>
      <c r="S12" s="829"/>
      <c r="T12" s="829"/>
      <c r="U12" s="829"/>
      <c r="V12" s="829"/>
      <c r="W12" s="829"/>
      <c r="X12" s="829"/>
      <c r="Y12" s="829"/>
      <c r="Z12" s="829"/>
      <c r="AA12" s="829"/>
      <c r="AB12" s="829"/>
    </row>
    <row r="13" spans="1:28" s="827" customFormat="1" ht="12.95" customHeight="1" x14ac:dyDescent="0.15">
      <c r="A13" s="844" t="s">
        <v>61</v>
      </c>
      <c r="B13" s="834">
        <v>27576.460999999999</v>
      </c>
      <c r="C13" s="834">
        <v>77260.384999999995</v>
      </c>
      <c r="D13" s="821">
        <f t="shared" si="2"/>
        <v>2.8016787578362572</v>
      </c>
      <c r="E13" s="835">
        <v>3.22</v>
      </c>
      <c r="F13" s="835">
        <v>3.35</v>
      </c>
      <c r="G13" s="835">
        <v>7.26</v>
      </c>
      <c r="P13" s="828"/>
      <c r="Q13" s="828"/>
      <c r="R13" s="829"/>
      <c r="S13" s="829"/>
      <c r="T13" s="829"/>
      <c r="U13" s="829"/>
      <c r="V13" s="829"/>
      <c r="W13" s="829"/>
      <c r="X13" s="829"/>
      <c r="Y13" s="829"/>
      <c r="Z13" s="829"/>
      <c r="AA13" s="829"/>
      <c r="AB13" s="829"/>
    </row>
    <row r="14" spans="1:28" s="827" customFormat="1" ht="12.95" customHeight="1" x14ac:dyDescent="0.15">
      <c r="A14" s="844" t="s">
        <v>62</v>
      </c>
      <c r="B14" s="834">
        <v>27687.716</v>
      </c>
      <c r="C14" s="834">
        <v>78020.907999999996</v>
      </c>
      <c r="D14" s="821">
        <f t="shared" si="2"/>
        <v>2.8178889150697728</v>
      </c>
      <c r="E14" s="835">
        <v>3.57</v>
      </c>
      <c r="F14" s="835">
        <v>3.77</v>
      </c>
      <c r="G14" s="835">
        <v>7.27</v>
      </c>
      <c r="P14" s="828"/>
      <c r="Q14" s="828"/>
      <c r="R14" s="829"/>
      <c r="S14" s="829"/>
      <c r="T14" s="829"/>
      <c r="U14" s="829"/>
      <c r="V14" s="829"/>
      <c r="W14" s="829"/>
      <c r="X14" s="829"/>
      <c r="Y14" s="829"/>
      <c r="Z14" s="829"/>
      <c r="AA14" s="829"/>
      <c r="AB14" s="829"/>
    </row>
    <row r="15" spans="1:28" s="827" customFormat="1" ht="12.95" customHeight="1" x14ac:dyDescent="0.15">
      <c r="A15" s="844" t="s">
        <v>63</v>
      </c>
      <c r="B15" s="834">
        <v>26635.705999999998</v>
      </c>
      <c r="C15" s="834">
        <v>73953.645999999993</v>
      </c>
      <c r="D15" s="821">
        <f t="shared" si="2"/>
        <v>2.7764852938382787</v>
      </c>
      <c r="E15" s="836">
        <v>3.88</v>
      </c>
      <c r="F15" s="836">
        <v>3.99</v>
      </c>
      <c r="G15" s="836">
        <v>7.41</v>
      </c>
      <c r="P15" s="828"/>
      <c r="Q15" s="828"/>
      <c r="R15" s="829"/>
      <c r="S15" s="829"/>
      <c r="T15" s="829"/>
      <c r="U15" s="829"/>
      <c r="V15" s="829"/>
      <c r="W15" s="829"/>
      <c r="X15" s="829"/>
      <c r="Y15" s="829"/>
      <c r="Z15" s="829"/>
      <c r="AA15" s="829"/>
      <c r="AB15" s="829"/>
    </row>
    <row r="16" spans="1:28" s="827" customFormat="1" ht="12.95" customHeight="1" x14ac:dyDescent="0.15">
      <c r="A16" s="844" t="s">
        <v>64</v>
      </c>
      <c r="B16" s="834">
        <v>27758.675999999999</v>
      </c>
      <c r="C16" s="834">
        <v>77637.5</v>
      </c>
      <c r="D16" s="821">
        <f t="shared" si="2"/>
        <v>2.7968733090872204</v>
      </c>
      <c r="E16" s="836">
        <v>4.03</v>
      </c>
      <c r="F16" s="836">
        <v>4.07</v>
      </c>
      <c r="G16" s="836">
        <v>7.57</v>
      </c>
      <c r="P16" s="828"/>
      <c r="Q16" s="828"/>
      <c r="R16" s="829"/>
      <c r="S16" s="829"/>
      <c r="T16" s="829"/>
      <c r="U16" s="829"/>
      <c r="V16" s="829"/>
      <c r="W16" s="829"/>
      <c r="X16" s="829"/>
      <c r="Y16" s="829"/>
      <c r="Z16" s="829"/>
      <c r="AA16" s="829"/>
      <c r="AB16" s="829"/>
    </row>
    <row r="17" spans="1:28" s="827" customFormat="1" ht="15.95" customHeight="1" x14ac:dyDescent="0.15">
      <c r="A17" s="824">
        <v>2020</v>
      </c>
      <c r="B17" s="822">
        <f>SUM(B18:B29)</f>
        <v>267264.43500000006</v>
      </c>
      <c r="C17" s="822">
        <f>SUM(C18:C29)</f>
        <v>733525.24527000007</v>
      </c>
      <c r="D17" s="984">
        <f>C17/B17</f>
        <v>2.7445673617965665</v>
      </c>
      <c r="E17" s="823">
        <f>AVERAGE(E18:E29)</f>
        <v>4.5235203086893749</v>
      </c>
      <c r="F17" s="823">
        <f t="shared" ref="F17:G17" si="3">AVERAGE(F18:F29)</f>
        <v>4.8454014732873967</v>
      </c>
      <c r="G17" s="823">
        <f t="shared" si="3"/>
        <v>7.6858333333333322</v>
      </c>
      <c r="P17" s="828"/>
      <c r="Q17" s="828"/>
      <c r="R17" s="829"/>
      <c r="S17" s="829"/>
      <c r="T17" s="829"/>
      <c r="U17" s="829"/>
      <c r="V17" s="829"/>
      <c r="W17" s="829"/>
      <c r="X17" s="829"/>
      <c r="Y17" s="829"/>
      <c r="Z17" s="829"/>
      <c r="AA17" s="829"/>
      <c r="AB17" s="829"/>
    </row>
    <row r="18" spans="1:28" s="827" customFormat="1" ht="12.95" customHeight="1" x14ac:dyDescent="0.15">
      <c r="A18" s="844" t="s">
        <v>53</v>
      </c>
      <c r="B18" s="834">
        <v>26178.219000000001</v>
      </c>
      <c r="C18" s="834">
        <v>71972.361500000014</v>
      </c>
      <c r="D18" s="821">
        <f>C18/B18</f>
        <v>2.7493223087483534</v>
      </c>
      <c r="E18" s="835">
        <v>4.18</v>
      </c>
      <c r="F18" s="835">
        <v>4.25</v>
      </c>
      <c r="G18" s="835">
        <v>7.71</v>
      </c>
      <c r="P18" s="828"/>
      <c r="Q18" s="828"/>
      <c r="R18" s="829"/>
      <c r="S18" s="829"/>
      <c r="T18" s="829"/>
      <c r="U18" s="829"/>
      <c r="V18" s="829"/>
      <c r="W18" s="829"/>
      <c r="X18" s="829"/>
      <c r="Y18" s="829"/>
      <c r="Z18" s="829"/>
      <c r="AA18" s="829"/>
      <c r="AB18" s="829"/>
    </row>
    <row r="19" spans="1:28" s="827" customFormat="1" ht="12.95" customHeight="1" x14ac:dyDescent="0.15">
      <c r="A19" s="844" t="s">
        <v>54</v>
      </c>
      <c r="B19" s="834">
        <v>26077.046999999999</v>
      </c>
      <c r="C19" s="834">
        <v>71651.092900000003</v>
      </c>
      <c r="D19" s="821">
        <f t="shared" ref="D19:D29" si="4">C19/B19</f>
        <v>2.7476689711070432</v>
      </c>
      <c r="E19" s="835">
        <v>4.6100000000000003</v>
      </c>
      <c r="F19" s="835">
        <v>4.76</v>
      </c>
      <c r="G19" s="835">
        <v>7.86</v>
      </c>
      <c r="P19" s="828"/>
      <c r="Q19" s="828"/>
      <c r="R19" s="829"/>
      <c r="S19" s="829"/>
      <c r="T19" s="829"/>
      <c r="U19" s="829"/>
      <c r="V19" s="829"/>
      <c r="W19" s="829"/>
      <c r="X19" s="829"/>
      <c r="Y19" s="829"/>
      <c r="Z19" s="829"/>
      <c r="AA19" s="829"/>
      <c r="AB19" s="829"/>
    </row>
    <row r="20" spans="1:28" s="827" customFormat="1" ht="12.95" customHeight="1" x14ac:dyDescent="0.15">
      <c r="A20" s="844" t="s">
        <v>55</v>
      </c>
      <c r="B20" s="834">
        <v>23173.347000000002</v>
      </c>
      <c r="C20" s="834">
        <v>63172.052949999998</v>
      </c>
      <c r="D20" s="821">
        <f t="shared" si="4"/>
        <v>2.7260651191215493</v>
      </c>
      <c r="E20" s="835">
        <v>4.3939123594492555</v>
      </c>
      <c r="F20" s="835">
        <v>4.6782779340080678</v>
      </c>
      <c r="G20" s="835">
        <v>7.83</v>
      </c>
      <c r="P20" s="828"/>
      <c r="Q20" s="828"/>
      <c r="R20" s="829"/>
      <c r="S20" s="829"/>
      <c r="T20" s="829"/>
      <c r="U20" s="829"/>
      <c r="V20" s="829"/>
      <c r="W20" s="829"/>
      <c r="X20" s="829"/>
      <c r="Y20" s="829"/>
      <c r="Z20" s="829"/>
      <c r="AA20" s="829"/>
      <c r="AB20" s="829"/>
    </row>
    <row r="21" spans="1:28" s="827" customFormat="1" ht="12.95" customHeight="1" x14ac:dyDescent="0.15">
      <c r="A21" s="844" t="s">
        <v>56</v>
      </c>
      <c r="B21" s="834">
        <v>20583.201000000001</v>
      </c>
      <c r="C21" s="834">
        <v>59400.4565</v>
      </c>
      <c r="D21" s="821">
        <f t="shared" si="4"/>
        <v>2.8858706913467929</v>
      </c>
      <c r="E21" s="835">
        <v>2.3898516377553922</v>
      </c>
      <c r="F21" s="835">
        <v>2.8201638685568109</v>
      </c>
      <c r="G21" s="835">
        <v>6.33</v>
      </c>
      <c r="P21" s="828"/>
      <c r="Q21" s="828"/>
      <c r="R21" s="829"/>
      <c r="S21" s="829"/>
      <c r="T21" s="829"/>
      <c r="U21" s="829"/>
      <c r="V21" s="829"/>
      <c r="W21" s="829"/>
      <c r="X21" s="829"/>
      <c r="Y21" s="829"/>
      <c r="Z21" s="829"/>
      <c r="AA21" s="829"/>
      <c r="AB21" s="829"/>
    </row>
    <row r="22" spans="1:28" s="827" customFormat="1" ht="12.95" customHeight="1" x14ac:dyDescent="0.15">
      <c r="A22" s="844" t="s">
        <v>57</v>
      </c>
      <c r="B22" s="834">
        <v>20381.067999999999</v>
      </c>
      <c r="C22" s="834">
        <v>59045.233930000002</v>
      </c>
      <c r="D22" s="821">
        <f t="shared" si="4"/>
        <v>2.8970628001437415</v>
      </c>
      <c r="E22" s="835">
        <v>3.1534176354613015</v>
      </c>
      <c r="F22" s="835">
        <v>3.6566562296876657</v>
      </c>
      <c r="G22" s="835">
        <v>6.5</v>
      </c>
      <c r="P22" s="828"/>
      <c r="Q22" s="828"/>
      <c r="R22" s="829"/>
      <c r="S22" s="829"/>
      <c r="T22" s="829"/>
      <c r="U22" s="829"/>
      <c r="V22" s="829"/>
      <c r="W22" s="829"/>
      <c r="X22" s="829"/>
      <c r="Y22" s="829"/>
      <c r="Z22" s="829"/>
      <c r="AA22" s="829"/>
      <c r="AB22" s="829"/>
    </row>
    <row r="23" spans="1:28" s="827" customFormat="1" ht="12.95" customHeight="1" x14ac:dyDescent="0.15">
      <c r="A23" s="844" t="s">
        <v>58</v>
      </c>
      <c r="B23" s="834">
        <v>22227.683000000001</v>
      </c>
      <c r="C23" s="834">
        <v>62317.209060000001</v>
      </c>
      <c r="D23" s="821">
        <f t="shared" si="4"/>
        <v>2.8035854686248673</v>
      </c>
      <c r="E23" s="835">
        <v>3.309560510081996</v>
      </c>
      <c r="F23" s="835">
        <v>3.688781075633107</v>
      </c>
      <c r="G23" s="835">
        <v>6.36</v>
      </c>
      <c r="P23" s="828"/>
      <c r="Q23" s="828"/>
      <c r="R23" s="829"/>
      <c r="S23" s="829"/>
      <c r="T23" s="829"/>
      <c r="U23" s="829"/>
      <c r="V23" s="829"/>
      <c r="W23" s="829"/>
      <c r="X23" s="829"/>
      <c r="Y23" s="829"/>
      <c r="Z23" s="829"/>
      <c r="AA23" s="829"/>
      <c r="AB23" s="829"/>
    </row>
    <row r="24" spans="1:28" s="827" customFormat="1" ht="12.95" customHeight="1" x14ac:dyDescent="0.15">
      <c r="A24" s="844" t="s">
        <v>59</v>
      </c>
      <c r="B24" s="834">
        <v>20456.717000000001</v>
      </c>
      <c r="C24" s="834">
        <v>54772.117889999994</v>
      </c>
      <c r="D24" s="821">
        <f t="shared" si="4"/>
        <v>2.6774637342834624</v>
      </c>
      <c r="E24" s="835">
        <v>5.4891350427749552</v>
      </c>
      <c r="F24" s="835">
        <v>5.9101813462375139</v>
      </c>
      <c r="G24" s="835">
        <v>8.39</v>
      </c>
      <c r="P24" s="828"/>
      <c r="Q24" s="828"/>
      <c r="R24" s="829"/>
      <c r="S24" s="829"/>
      <c r="T24" s="829"/>
      <c r="U24" s="829"/>
      <c r="V24" s="829"/>
      <c r="W24" s="829"/>
      <c r="X24" s="829"/>
      <c r="Y24" s="829"/>
      <c r="Z24" s="829"/>
      <c r="AA24" s="829"/>
      <c r="AB24" s="829"/>
    </row>
    <row r="25" spans="1:28" s="827" customFormat="1" ht="12.95" customHeight="1" x14ac:dyDescent="0.15">
      <c r="A25" s="844" t="s">
        <v>60</v>
      </c>
      <c r="B25" s="834">
        <v>21025.252</v>
      </c>
      <c r="C25" s="834">
        <v>57041.371000000014</v>
      </c>
      <c r="D25" s="821">
        <f t="shared" si="4"/>
        <v>2.7129934518739662</v>
      </c>
      <c r="E25" s="835">
        <v>5.3036330052445599</v>
      </c>
      <c r="F25" s="835">
        <v>5.6266054705627608</v>
      </c>
      <c r="G25" s="835">
        <v>8.11</v>
      </c>
      <c r="P25" s="828"/>
      <c r="Q25" s="828"/>
      <c r="R25" s="829"/>
      <c r="S25" s="829"/>
      <c r="T25" s="829"/>
      <c r="U25" s="829"/>
      <c r="V25" s="829"/>
      <c r="W25" s="829"/>
      <c r="X25" s="829"/>
      <c r="Y25" s="829"/>
      <c r="Z25" s="829"/>
      <c r="AA25" s="829"/>
      <c r="AB25" s="829"/>
    </row>
    <row r="26" spans="1:28" s="827" customFormat="1" ht="12.95" customHeight="1" x14ac:dyDescent="0.15">
      <c r="A26" s="844" t="s">
        <v>61</v>
      </c>
      <c r="B26" s="834">
        <v>21126.153999999999</v>
      </c>
      <c r="C26" s="834">
        <v>57135.498740000003</v>
      </c>
      <c r="D26" s="821">
        <f t="shared" si="4"/>
        <v>2.7044912547735858</v>
      </c>
      <c r="E26" s="835">
        <v>5.4609803577331046</v>
      </c>
      <c r="F26" s="835">
        <v>5.8193234400298932</v>
      </c>
      <c r="G26" s="835">
        <v>8.18</v>
      </c>
      <c r="P26" s="828"/>
      <c r="Q26" s="828"/>
      <c r="R26" s="829"/>
      <c r="S26" s="829"/>
      <c r="T26" s="829"/>
      <c r="U26" s="829"/>
      <c r="V26" s="829"/>
      <c r="W26" s="829"/>
      <c r="X26" s="829"/>
      <c r="Y26" s="829"/>
      <c r="Z26" s="829"/>
      <c r="AA26" s="829"/>
      <c r="AB26" s="829"/>
    </row>
    <row r="27" spans="1:28" s="827" customFormat="1" ht="12.95" customHeight="1" x14ac:dyDescent="0.15">
      <c r="A27" s="844" t="s">
        <v>62</v>
      </c>
      <c r="B27" s="834">
        <v>22039.871999999999</v>
      </c>
      <c r="C27" s="834">
        <v>58655.181500000006</v>
      </c>
      <c r="D27" s="821">
        <f t="shared" si="4"/>
        <v>2.6613213316302384</v>
      </c>
      <c r="E27" s="835">
        <v>5.3217531557719235</v>
      </c>
      <c r="F27" s="835">
        <v>5.6648283147329446</v>
      </c>
      <c r="G27" s="835">
        <v>8.18</v>
      </c>
      <c r="P27" s="828"/>
      <c r="Q27" s="828"/>
      <c r="R27" s="829"/>
      <c r="S27" s="829"/>
      <c r="T27" s="829"/>
      <c r="U27" s="829"/>
      <c r="V27" s="829"/>
      <c r="W27" s="829"/>
      <c r="X27" s="829"/>
      <c r="Y27" s="829"/>
      <c r="Z27" s="829"/>
      <c r="AA27" s="829"/>
      <c r="AB27" s="829"/>
    </row>
    <row r="28" spans="1:28" s="827" customFormat="1" ht="12.95" customHeight="1" x14ac:dyDescent="0.15">
      <c r="A28" s="844" t="s">
        <v>63</v>
      </c>
      <c r="B28" s="834">
        <v>19761.085999999999</v>
      </c>
      <c r="C28" s="834">
        <v>53332.617400000003</v>
      </c>
      <c r="D28" s="821">
        <f t="shared" si="4"/>
        <v>2.6988707705639259</v>
      </c>
      <c r="E28" s="836">
        <v>5.54</v>
      </c>
      <c r="F28" s="836">
        <v>5.86</v>
      </c>
      <c r="G28" s="836">
        <v>8.68</v>
      </c>
      <c r="P28" s="828"/>
      <c r="Q28" s="828"/>
      <c r="R28" s="829"/>
      <c r="S28" s="829"/>
      <c r="T28" s="829"/>
      <c r="U28" s="829"/>
      <c r="V28" s="829"/>
      <c r="W28" s="829"/>
      <c r="X28" s="829"/>
      <c r="Y28" s="829"/>
      <c r="Z28" s="829"/>
      <c r="AA28" s="829"/>
      <c r="AB28" s="829"/>
    </row>
    <row r="29" spans="1:28" s="827" customFormat="1" ht="12.95" customHeight="1" x14ac:dyDescent="0.15">
      <c r="A29" s="844" t="s">
        <v>64</v>
      </c>
      <c r="B29" s="834">
        <v>24234.789000000001</v>
      </c>
      <c r="C29" s="834">
        <v>65030.051899999999</v>
      </c>
      <c r="D29" s="821">
        <f t="shared" si="4"/>
        <v>2.6833347672224419</v>
      </c>
      <c r="E29" s="836">
        <v>5.13</v>
      </c>
      <c r="F29" s="836">
        <v>5.41</v>
      </c>
      <c r="G29" s="836">
        <v>8.1</v>
      </c>
      <c r="P29" s="828"/>
      <c r="Q29" s="828"/>
      <c r="R29" s="829"/>
      <c r="S29" s="829"/>
      <c r="T29" s="829"/>
      <c r="U29" s="829"/>
      <c r="V29" s="829"/>
      <c r="W29" s="829"/>
      <c r="X29" s="829"/>
      <c r="Y29" s="829"/>
      <c r="Z29" s="829"/>
      <c r="AA29" s="829"/>
      <c r="AB29" s="829"/>
    </row>
    <row r="30" spans="1:28" s="827" customFormat="1" ht="15.95" customHeight="1" x14ac:dyDescent="0.15">
      <c r="A30" s="824">
        <v>2021</v>
      </c>
      <c r="B30" s="822">
        <f>SUM(B31:B41)</f>
        <v>251774.81700000001</v>
      </c>
      <c r="C30" s="822">
        <f>SUM(C31:C41)</f>
        <v>675165.13820000004</v>
      </c>
      <c r="D30" s="984">
        <f>C30/B30</f>
        <v>2.6816229925012713</v>
      </c>
      <c r="E30" s="823">
        <f>AVERAGE(E31:E41)</f>
        <v>5.7963758020586429</v>
      </c>
      <c r="F30" s="823">
        <f>AVERAGE(F31:F41)</f>
        <v>6.1263222147696972</v>
      </c>
      <c r="G30" s="823">
        <f>AVERAGE(G31:G41)</f>
        <v>8.9081818181818182</v>
      </c>
      <c r="N30" s="1016"/>
      <c r="P30" s="828"/>
      <c r="Q30" s="828"/>
      <c r="R30" s="829"/>
      <c r="S30" s="829"/>
      <c r="T30" s="829"/>
      <c r="U30" s="829"/>
      <c r="V30" s="829"/>
      <c r="W30" s="829"/>
      <c r="X30" s="829"/>
      <c r="Y30" s="829"/>
      <c r="Z30" s="829"/>
      <c r="AA30" s="829"/>
      <c r="AB30" s="829"/>
    </row>
    <row r="31" spans="1:28" s="827" customFormat="1" ht="12.95" customHeight="1" x14ac:dyDescent="0.15">
      <c r="A31" s="844" t="s">
        <v>53</v>
      </c>
      <c r="B31" s="834">
        <v>21654.93</v>
      </c>
      <c r="C31" s="834">
        <v>57460.803</v>
      </c>
      <c r="D31" s="821">
        <f>C31/B31</f>
        <v>2.653474428224889</v>
      </c>
      <c r="E31" s="835">
        <v>5.8636696939200093</v>
      </c>
      <c r="F31" s="835">
        <v>6.201552701896758</v>
      </c>
      <c r="G31" s="835">
        <v>8.9700000000000006</v>
      </c>
      <c r="P31" s="828"/>
      <c r="Q31" s="828"/>
      <c r="R31" s="829"/>
      <c r="S31" s="829"/>
      <c r="T31" s="829"/>
      <c r="U31" s="829"/>
      <c r="V31" s="829"/>
      <c r="W31" s="829"/>
      <c r="X31" s="829"/>
      <c r="Y31" s="829"/>
      <c r="Z31" s="829"/>
      <c r="AA31" s="829"/>
      <c r="AB31" s="829"/>
    </row>
    <row r="32" spans="1:28" s="827" customFormat="1" ht="12.95" customHeight="1" x14ac:dyDescent="0.15">
      <c r="A32" s="844" t="s">
        <v>54</v>
      </c>
      <c r="B32" s="834">
        <v>20716.379000000001</v>
      </c>
      <c r="C32" s="834">
        <v>55035.031699999992</v>
      </c>
      <c r="D32" s="821">
        <v>2.6565951366307785</v>
      </c>
      <c r="E32" s="835">
        <v>4.5561655612892107</v>
      </c>
      <c r="F32" s="835">
        <v>4.8979297387231275</v>
      </c>
      <c r="G32" s="835">
        <v>7.85</v>
      </c>
      <c r="P32" s="828"/>
      <c r="Q32" s="828"/>
      <c r="R32" s="829"/>
      <c r="S32" s="829"/>
      <c r="T32" s="829"/>
      <c r="U32" s="829"/>
      <c r="V32" s="829"/>
      <c r="W32" s="829"/>
      <c r="X32" s="829"/>
      <c r="Y32" s="829"/>
      <c r="Z32" s="829"/>
      <c r="AA32" s="829"/>
      <c r="AB32" s="829"/>
    </row>
    <row r="33" spans="1:28" s="827" customFormat="1" ht="12.95" customHeight="1" x14ac:dyDescent="0.15">
      <c r="A33" s="844" t="s">
        <v>55</v>
      </c>
      <c r="B33" s="834">
        <v>22985.296999999999</v>
      </c>
      <c r="C33" s="834">
        <v>61586.3537</v>
      </c>
      <c r="D33" s="821">
        <v>2.6793803752024612</v>
      </c>
      <c r="E33" s="835">
        <v>5.6351479860221039</v>
      </c>
      <c r="F33" s="835">
        <v>6.0120253268866612</v>
      </c>
      <c r="G33" s="835">
        <v>8.57</v>
      </c>
      <c r="P33" s="828"/>
      <c r="Q33" s="828"/>
      <c r="R33" s="829"/>
      <c r="S33" s="829"/>
      <c r="T33" s="829"/>
      <c r="U33" s="829"/>
      <c r="V33" s="829"/>
      <c r="W33" s="829"/>
      <c r="X33" s="829"/>
      <c r="Y33" s="829"/>
      <c r="Z33" s="829"/>
      <c r="AA33" s="829"/>
      <c r="AB33" s="829"/>
    </row>
    <row r="34" spans="1:28" s="827" customFormat="1" ht="12.95" customHeight="1" x14ac:dyDescent="0.15">
      <c r="A34" s="844" t="s">
        <v>56</v>
      </c>
      <c r="B34" s="834">
        <v>23184.924999999999</v>
      </c>
      <c r="C34" s="834">
        <v>63301.481599999999</v>
      </c>
      <c r="D34" s="821">
        <v>2.7302862355603912</v>
      </c>
      <c r="E34" s="835">
        <v>4.4723531501828218</v>
      </c>
      <c r="F34" s="835">
        <v>4.7938616062029098</v>
      </c>
      <c r="G34" s="835">
        <v>7.83</v>
      </c>
      <c r="P34" s="828"/>
      <c r="Q34" s="828"/>
      <c r="R34" s="829"/>
      <c r="S34" s="829"/>
      <c r="T34" s="829"/>
      <c r="U34" s="829"/>
      <c r="V34" s="829"/>
      <c r="W34" s="829"/>
      <c r="X34" s="829"/>
      <c r="Y34" s="829"/>
      <c r="Z34" s="829"/>
      <c r="AA34" s="829"/>
      <c r="AB34" s="829"/>
    </row>
    <row r="35" spans="1:28" s="827" customFormat="1" ht="12.95" customHeight="1" x14ac:dyDescent="0.15">
      <c r="A35" s="844" t="s">
        <v>57</v>
      </c>
      <c r="B35" s="834">
        <v>23302.545999999998</v>
      </c>
      <c r="C35" s="834">
        <v>62173.6302</v>
      </c>
      <c r="D35" s="821">
        <v>2.6681046011023857</v>
      </c>
      <c r="E35" s="835">
        <v>5.5757328840997937</v>
      </c>
      <c r="F35" s="835">
        <v>5.8682653342960158</v>
      </c>
      <c r="G35" s="835">
        <v>8.59</v>
      </c>
      <c r="P35" s="828"/>
      <c r="Q35" s="828"/>
      <c r="R35" s="829"/>
      <c r="S35" s="829"/>
      <c r="T35" s="829"/>
      <c r="U35" s="829"/>
      <c r="V35" s="829"/>
      <c r="W35" s="829"/>
      <c r="X35" s="829"/>
      <c r="Y35" s="829"/>
      <c r="Z35" s="829"/>
      <c r="AA35" s="829"/>
      <c r="AB35" s="829"/>
    </row>
    <row r="36" spans="1:28" s="827" customFormat="1" ht="12.95" customHeight="1" x14ac:dyDescent="0.15">
      <c r="A36" s="844" t="s">
        <v>58</v>
      </c>
      <c r="B36" s="834">
        <v>22906.569</v>
      </c>
      <c r="C36" s="834">
        <v>61578.905299999999</v>
      </c>
      <c r="D36" s="821">
        <v>2.6882640215564364</v>
      </c>
      <c r="E36" s="835">
        <v>5.766866932108325</v>
      </c>
      <c r="F36" s="835">
        <v>6.0662526085048807</v>
      </c>
      <c r="G36" s="835">
        <v>8.77</v>
      </c>
      <c r="P36" s="828"/>
      <c r="Q36" s="828"/>
      <c r="R36" s="829"/>
      <c r="S36" s="829"/>
      <c r="T36" s="829"/>
      <c r="U36" s="829"/>
      <c r="V36" s="829"/>
      <c r="W36" s="829"/>
      <c r="X36" s="829"/>
      <c r="Y36" s="829"/>
      <c r="Z36" s="829"/>
      <c r="AA36" s="829"/>
      <c r="AB36" s="829"/>
    </row>
    <row r="37" spans="1:28" s="827" customFormat="1" ht="12.95" customHeight="1" x14ac:dyDescent="0.15">
      <c r="A37" s="844" t="s">
        <v>59</v>
      </c>
      <c r="B37" s="834">
        <v>24033.037</v>
      </c>
      <c r="C37" s="834">
        <v>65297.702300000004</v>
      </c>
      <c r="D37" s="821">
        <v>2.7169975355174629</v>
      </c>
      <c r="E37" s="835">
        <v>6.1141255515050474</v>
      </c>
      <c r="F37" s="835">
        <v>6.4321282947348051</v>
      </c>
      <c r="G37" s="835">
        <v>9.1300000000000008</v>
      </c>
      <c r="P37" s="828"/>
      <c r="Q37" s="828"/>
      <c r="R37" s="829"/>
      <c r="S37" s="829"/>
      <c r="T37" s="829"/>
      <c r="U37" s="829"/>
      <c r="V37" s="829"/>
      <c r="W37" s="829"/>
      <c r="X37" s="829"/>
      <c r="Y37" s="829"/>
      <c r="Z37" s="829"/>
      <c r="AA37" s="829"/>
      <c r="AB37" s="829"/>
    </row>
    <row r="38" spans="1:28" s="827" customFormat="1" ht="12.95" customHeight="1" x14ac:dyDescent="0.15">
      <c r="A38" s="844" t="s">
        <v>60</v>
      </c>
      <c r="B38" s="834">
        <v>23533.754000000001</v>
      </c>
      <c r="C38" s="834">
        <v>62619.877900000021</v>
      </c>
      <c r="D38" s="821">
        <v>2.6608537634922174</v>
      </c>
      <c r="E38" s="835">
        <v>6.3532643497217665</v>
      </c>
      <c r="F38" s="835">
        <v>6.7241333836104422</v>
      </c>
      <c r="G38" s="835">
        <v>9.4700000000000006</v>
      </c>
      <c r="P38" s="828"/>
      <c r="Q38" s="828"/>
      <c r="R38" s="829"/>
      <c r="S38" s="829"/>
      <c r="T38" s="829"/>
      <c r="U38" s="829"/>
      <c r="V38" s="829"/>
      <c r="W38" s="829"/>
      <c r="X38" s="829"/>
      <c r="Y38" s="829"/>
      <c r="Z38" s="829"/>
      <c r="AA38" s="829"/>
      <c r="AB38" s="829"/>
    </row>
    <row r="39" spans="1:28" s="827" customFormat="1" ht="12.95" customHeight="1" x14ac:dyDescent="0.15">
      <c r="A39" s="844" t="s">
        <v>61</v>
      </c>
      <c r="B39" s="834">
        <v>23136.370999999999</v>
      </c>
      <c r="C39" s="834">
        <v>62521.412100000001</v>
      </c>
      <c r="D39" s="821">
        <v>2.7022998593858993</v>
      </c>
      <c r="E39" s="835">
        <v>6.3210720257708317</v>
      </c>
      <c r="F39" s="835">
        <v>6.6620126087971068</v>
      </c>
      <c r="G39" s="835">
        <v>9.48</v>
      </c>
      <c r="P39" s="828"/>
      <c r="Q39" s="828"/>
      <c r="R39" s="829"/>
      <c r="S39" s="829"/>
      <c r="T39" s="829"/>
      <c r="U39" s="829"/>
      <c r="V39" s="829"/>
      <c r="W39" s="829"/>
      <c r="X39" s="829"/>
      <c r="Y39" s="829"/>
      <c r="Z39" s="829"/>
      <c r="AA39" s="829"/>
      <c r="AB39" s="829"/>
    </row>
    <row r="40" spans="1:28" s="827" customFormat="1" ht="12.95" customHeight="1" x14ac:dyDescent="0.15">
      <c r="A40" s="844" t="s">
        <v>62</v>
      </c>
      <c r="B40" s="834">
        <v>23250.552</v>
      </c>
      <c r="C40" s="834">
        <v>62120.111400000009</v>
      </c>
      <c r="D40" s="821">
        <v>2.6717693154123827</v>
      </c>
      <c r="E40" s="835">
        <v>6.5036388327532828</v>
      </c>
      <c r="F40" s="835">
        <v>6.7931108963690603</v>
      </c>
      <c r="G40" s="835">
        <v>9.6300000000000008</v>
      </c>
      <c r="P40" s="828"/>
      <c r="Q40" s="828"/>
      <c r="R40" s="829"/>
      <c r="S40" s="829"/>
      <c r="T40" s="829"/>
      <c r="U40" s="829"/>
      <c r="V40" s="829"/>
      <c r="W40" s="829"/>
      <c r="X40" s="829"/>
      <c r="Y40" s="829"/>
      <c r="Z40" s="829"/>
      <c r="AA40" s="829"/>
      <c r="AB40" s="829"/>
    </row>
    <row r="41" spans="1:28" s="827" customFormat="1" ht="12.95" customHeight="1" x14ac:dyDescent="0.15">
      <c r="A41" s="844" t="s">
        <v>63</v>
      </c>
      <c r="B41" s="834">
        <v>23070.456999999999</v>
      </c>
      <c r="C41" s="834">
        <v>61469.828999999991</v>
      </c>
      <c r="D41" s="821">
        <v>2.6644391569703187</v>
      </c>
      <c r="E41" s="836">
        <v>6.5980968552718773</v>
      </c>
      <c r="F41" s="836">
        <v>6.9382718624449087</v>
      </c>
      <c r="G41" s="836">
        <v>9.6999999999999993</v>
      </c>
      <c r="P41" s="828"/>
      <c r="Q41" s="828"/>
      <c r="R41" s="829"/>
      <c r="S41" s="829"/>
      <c r="T41" s="829"/>
      <c r="U41" s="829"/>
      <c r="V41" s="829"/>
      <c r="W41" s="829"/>
      <c r="X41" s="829"/>
      <c r="Y41" s="829"/>
      <c r="Z41" s="829"/>
      <c r="AA41" s="829"/>
      <c r="AB41" s="829"/>
    </row>
    <row r="42" spans="1:28" s="827" customFormat="1" ht="12.95" customHeight="1" x14ac:dyDescent="0.15">
      <c r="A42" s="844" t="s">
        <v>64</v>
      </c>
      <c r="B42" s="834">
        <v>24203.981</v>
      </c>
      <c r="C42" s="834">
        <v>63889.959700000007</v>
      </c>
      <c r="D42" s="821">
        <v>2.6396467465414064</v>
      </c>
      <c r="E42" s="836">
        <v>6.8923359262034412</v>
      </c>
      <c r="F42" s="836">
        <v>7.274539783376949</v>
      </c>
      <c r="G42" s="836">
        <v>10.07</v>
      </c>
      <c r="P42" s="828"/>
      <c r="Q42" s="828"/>
      <c r="R42" s="829"/>
      <c r="S42" s="829"/>
      <c r="T42" s="829"/>
      <c r="U42" s="829"/>
      <c r="V42" s="829"/>
      <c r="W42" s="829"/>
      <c r="X42" s="829"/>
      <c r="Y42" s="829"/>
      <c r="Z42" s="829"/>
      <c r="AA42" s="829"/>
      <c r="AB42" s="829"/>
    </row>
    <row r="43" spans="1:28" s="827" customFormat="1" ht="15.95" customHeight="1" x14ac:dyDescent="0.15">
      <c r="A43" s="824">
        <v>2022</v>
      </c>
      <c r="B43" s="822">
        <f>SUM(B44:B55)</f>
        <v>273732.33400000003</v>
      </c>
      <c r="C43" s="822">
        <f>SUM(C44:C55)</f>
        <v>742698.02385399991</v>
      </c>
      <c r="D43" s="984">
        <f>C43/B43</f>
        <v>2.7132272355300189</v>
      </c>
      <c r="E43" s="823">
        <f>AVERAGE(E44:E55)</f>
        <v>5.9829980202391839</v>
      </c>
      <c r="F43" s="823">
        <f t="shared" ref="F43" si="5">AVERAGE(F44:F55)</f>
        <v>6.3031254596511621</v>
      </c>
      <c r="G43" s="823">
        <f t="shared" ref="G43" si="6">AVERAGE(G44:G55)</f>
        <v>9.67</v>
      </c>
      <c r="P43" s="828"/>
      <c r="Q43" s="828"/>
      <c r="R43" s="829"/>
      <c r="S43" s="829"/>
      <c r="T43" s="829"/>
      <c r="U43" s="829"/>
      <c r="V43" s="829"/>
      <c r="W43" s="829"/>
      <c r="X43" s="829"/>
      <c r="Y43" s="829"/>
      <c r="Z43" s="829"/>
      <c r="AA43" s="829"/>
      <c r="AB43" s="829"/>
    </row>
    <row r="44" spans="1:28" s="827" customFormat="1" ht="12.95" customHeight="1" x14ac:dyDescent="0.15">
      <c r="A44" s="844" t="s">
        <v>53</v>
      </c>
      <c r="B44" s="834">
        <v>22716.588</v>
      </c>
      <c r="C44" s="834">
        <v>61592.302699999986</v>
      </c>
      <c r="D44" s="821">
        <v>2.7113359937680772</v>
      </c>
      <c r="E44" s="835">
        <v>5.2347218154907553</v>
      </c>
      <c r="F44" s="835">
        <v>5.6221717433694876</v>
      </c>
      <c r="G44" s="835">
        <v>9.23</v>
      </c>
      <c r="I44" s="837"/>
      <c r="P44" s="828"/>
      <c r="Q44" s="828"/>
      <c r="R44" s="829"/>
      <c r="S44" s="829"/>
      <c r="T44" s="829"/>
      <c r="U44" s="829"/>
      <c r="V44" s="829"/>
      <c r="W44" s="829"/>
      <c r="X44" s="829"/>
      <c r="Y44" s="829"/>
      <c r="Z44" s="829"/>
      <c r="AA44" s="829"/>
      <c r="AB44" s="829"/>
    </row>
    <row r="45" spans="1:28" s="827" customFormat="1" ht="12.95" customHeight="1" x14ac:dyDescent="0.15">
      <c r="A45" s="844" t="s">
        <v>54</v>
      </c>
      <c r="B45" s="834">
        <v>21886.037</v>
      </c>
      <c r="C45" s="834">
        <v>58463.845400000006</v>
      </c>
      <c r="D45" s="821">
        <v>2.6712851394704309</v>
      </c>
      <c r="E45" s="835">
        <v>5.0973362521070156</v>
      </c>
      <c r="F45" s="835">
        <v>5.4097468700887044</v>
      </c>
      <c r="G45" s="835">
        <v>8.6999999999999993</v>
      </c>
      <c r="H45" s="837"/>
      <c r="I45" s="837"/>
      <c r="P45" s="828"/>
      <c r="Q45" s="828"/>
      <c r="R45" s="829"/>
      <c r="S45" s="829"/>
      <c r="T45" s="829"/>
      <c r="U45" s="829"/>
      <c r="V45" s="829"/>
      <c r="W45" s="829"/>
      <c r="X45" s="829"/>
      <c r="Y45" s="829"/>
      <c r="Z45" s="829"/>
      <c r="AA45" s="829"/>
      <c r="AB45" s="829"/>
    </row>
    <row r="46" spans="1:28" s="827" customFormat="1" ht="12.95" customHeight="1" x14ac:dyDescent="0.15">
      <c r="A46" s="844" t="s">
        <v>55</v>
      </c>
      <c r="B46" s="834">
        <v>22878.09</v>
      </c>
      <c r="C46" s="834">
        <v>61360.097000000002</v>
      </c>
      <c r="D46" s="821">
        <v>2.6820463159293455</v>
      </c>
      <c r="E46" s="835">
        <v>6.0357758258921921</v>
      </c>
      <c r="F46" s="835">
        <v>6.3707087378789486</v>
      </c>
      <c r="G46" s="835">
        <v>9.4</v>
      </c>
      <c r="H46" s="837"/>
      <c r="I46" s="837"/>
      <c r="P46" s="828"/>
      <c r="Q46" s="828"/>
      <c r="R46" s="829"/>
      <c r="S46" s="829"/>
      <c r="T46" s="829"/>
      <c r="U46" s="829"/>
      <c r="V46" s="829"/>
      <c r="W46" s="829"/>
      <c r="X46" s="829"/>
      <c r="Y46" s="829"/>
      <c r="Z46" s="829"/>
      <c r="AA46" s="829"/>
      <c r="AB46" s="829"/>
    </row>
    <row r="47" spans="1:28" s="827" customFormat="1" ht="12.95" customHeight="1" x14ac:dyDescent="0.15">
      <c r="A47" s="844" t="s">
        <v>56</v>
      </c>
      <c r="B47" s="834">
        <v>22069.419000000002</v>
      </c>
      <c r="C47" s="834">
        <v>60352.983400000005</v>
      </c>
      <c r="D47" s="821">
        <v>2.7346883667395145</v>
      </c>
      <c r="E47" s="835">
        <v>5.4934282450733001</v>
      </c>
      <c r="F47" s="835">
        <v>5.8550649719662413</v>
      </c>
      <c r="G47" s="835">
        <v>9.4</v>
      </c>
      <c r="H47" s="837"/>
      <c r="I47" s="837"/>
      <c r="P47" s="828"/>
      <c r="Q47" s="828"/>
      <c r="R47" s="829"/>
      <c r="S47" s="829"/>
      <c r="T47" s="829"/>
      <c r="U47" s="829"/>
      <c r="V47" s="829"/>
      <c r="W47" s="829"/>
      <c r="X47" s="829"/>
      <c r="Y47" s="829"/>
      <c r="Z47" s="829"/>
      <c r="AA47" s="829"/>
      <c r="AB47" s="829"/>
    </row>
    <row r="48" spans="1:28" s="827" customFormat="1" ht="12.95" customHeight="1" x14ac:dyDescent="0.15">
      <c r="A48" s="844" t="s">
        <v>57</v>
      </c>
      <c r="B48" s="834">
        <v>24142.956999999999</v>
      </c>
      <c r="C48" s="834">
        <v>65234.956299999998</v>
      </c>
      <c r="D48" s="821">
        <v>2.7020284342137542</v>
      </c>
      <c r="E48" s="835">
        <v>5.6970712699013495</v>
      </c>
      <c r="F48" s="835">
        <v>6.073655107024269</v>
      </c>
      <c r="G48" s="835">
        <v>9.2200000000000006</v>
      </c>
      <c r="H48" s="837"/>
      <c r="I48" s="837"/>
      <c r="P48" s="828"/>
      <c r="Q48" s="828"/>
      <c r="R48" s="829"/>
      <c r="S48" s="829"/>
      <c r="T48" s="829"/>
      <c r="U48" s="829"/>
      <c r="V48" s="829"/>
      <c r="W48" s="829"/>
      <c r="X48" s="829"/>
      <c r="Y48" s="829"/>
      <c r="Z48" s="829"/>
      <c r="AA48" s="829"/>
      <c r="AB48" s="829"/>
    </row>
    <row r="49" spans="1:28" s="827" customFormat="1" ht="12.95" customHeight="1" x14ac:dyDescent="0.15">
      <c r="A49" s="844" t="s">
        <v>58</v>
      </c>
      <c r="B49" s="834">
        <v>22827.151000000002</v>
      </c>
      <c r="C49" s="834">
        <v>61030.23139999999</v>
      </c>
      <c r="D49" s="821">
        <v>2.6735807460160048</v>
      </c>
      <c r="E49" s="835">
        <v>6.1654749599556657</v>
      </c>
      <c r="F49" s="835">
        <v>6.6429756837363065</v>
      </c>
      <c r="G49" s="835">
        <v>9.6199999999999992</v>
      </c>
      <c r="H49" s="837"/>
      <c r="I49" s="837"/>
      <c r="P49" s="828"/>
      <c r="Q49" s="828"/>
      <c r="R49" s="829"/>
      <c r="S49" s="829"/>
      <c r="T49" s="829"/>
      <c r="U49" s="829"/>
      <c r="V49" s="829"/>
      <c r="W49" s="829"/>
      <c r="X49" s="829"/>
      <c r="Y49" s="829"/>
      <c r="Z49" s="829"/>
      <c r="AA49" s="829"/>
      <c r="AB49" s="829"/>
    </row>
    <row r="50" spans="1:28" s="827" customFormat="1" ht="12.95" customHeight="1" x14ac:dyDescent="0.15">
      <c r="A50" s="844" t="s">
        <v>59</v>
      </c>
      <c r="B50" s="834">
        <v>22524.896000000001</v>
      </c>
      <c r="C50" s="834">
        <v>61314.780999999988</v>
      </c>
      <c r="D50" s="821">
        <v>2.7220894160843181</v>
      </c>
      <c r="E50" s="835">
        <v>6.233388384931196</v>
      </c>
      <c r="F50" s="835">
        <v>6.5934059462595176</v>
      </c>
      <c r="G50" s="835">
        <v>9.94</v>
      </c>
      <c r="H50" s="837"/>
      <c r="I50" s="837"/>
      <c r="P50" s="828"/>
      <c r="Q50" s="828"/>
      <c r="R50" s="829"/>
      <c r="S50" s="829"/>
      <c r="T50" s="829"/>
      <c r="U50" s="829"/>
      <c r="V50" s="829"/>
      <c r="W50" s="829"/>
      <c r="X50" s="829"/>
      <c r="Y50" s="829"/>
      <c r="Z50" s="829"/>
      <c r="AA50" s="829"/>
      <c r="AB50" s="829"/>
    </row>
    <row r="51" spans="1:28" s="827" customFormat="1" ht="12.95" customHeight="1" x14ac:dyDescent="0.15">
      <c r="A51" s="844" t="s">
        <v>60</v>
      </c>
      <c r="B51" s="834">
        <v>22813.883000000002</v>
      </c>
      <c r="C51" s="834">
        <v>60011.15535399998</v>
      </c>
      <c r="D51" s="821">
        <v>2.6304665169887991</v>
      </c>
      <c r="E51" s="835">
        <v>6.9715826537484542</v>
      </c>
      <c r="F51" s="835">
        <v>7.268232300570884</v>
      </c>
      <c r="G51" s="835">
        <v>10.5</v>
      </c>
      <c r="H51" s="837"/>
      <c r="I51" s="837"/>
      <c r="P51" s="828"/>
      <c r="Q51" s="828"/>
      <c r="R51" s="829"/>
      <c r="S51" s="829"/>
      <c r="T51" s="829"/>
      <c r="U51" s="829"/>
      <c r="V51" s="829"/>
      <c r="W51" s="829"/>
      <c r="X51" s="829"/>
      <c r="Y51" s="829"/>
      <c r="Z51" s="829"/>
      <c r="AA51" s="829"/>
      <c r="AB51" s="829"/>
    </row>
    <row r="52" spans="1:28" s="827" customFormat="1" ht="12.95" customHeight="1" x14ac:dyDescent="0.15">
      <c r="A52" s="844" t="s">
        <v>61</v>
      </c>
      <c r="B52" s="834">
        <v>21937.612000000001</v>
      </c>
      <c r="C52" s="834">
        <v>60593.062999999995</v>
      </c>
      <c r="D52" s="821">
        <v>2.7620628443971018</v>
      </c>
      <c r="E52" s="835">
        <v>6.5826292107398494</v>
      </c>
      <c r="F52" s="835">
        <v>6.8529579174269504</v>
      </c>
      <c r="G52" s="835">
        <v>10.6</v>
      </c>
      <c r="H52" s="837"/>
      <c r="I52" s="837"/>
      <c r="P52" s="828"/>
      <c r="Q52" s="828"/>
      <c r="R52" s="829"/>
      <c r="S52" s="829"/>
      <c r="T52" s="829"/>
      <c r="U52" s="829"/>
      <c r="V52" s="829"/>
      <c r="W52" s="829"/>
      <c r="X52" s="829"/>
      <c r="Y52" s="829"/>
      <c r="Z52" s="829"/>
      <c r="AA52" s="829"/>
      <c r="AB52" s="829"/>
    </row>
    <row r="53" spans="1:28" s="827" customFormat="1" ht="12.95" customHeight="1" x14ac:dyDescent="0.15">
      <c r="A53" s="844" t="s">
        <v>62</v>
      </c>
      <c r="B53" s="834">
        <v>23473.1</v>
      </c>
      <c r="C53" s="834">
        <v>64635.02399999999</v>
      </c>
      <c r="D53" s="821">
        <v>2.7535785217972912</v>
      </c>
      <c r="E53" s="836">
        <v>6.2293167206374083</v>
      </c>
      <c r="F53" s="836">
        <v>6.3627416301261084</v>
      </c>
      <c r="G53" s="835">
        <v>9.6199999999999992</v>
      </c>
      <c r="H53" s="837"/>
      <c r="I53" s="837"/>
      <c r="P53" s="828"/>
      <c r="Q53" s="828"/>
      <c r="R53" s="829"/>
      <c r="S53" s="829"/>
      <c r="T53" s="829"/>
      <c r="U53" s="829"/>
      <c r="V53" s="829"/>
      <c r="W53" s="829"/>
      <c r="X53" s="829"/>
      <c r="Y53" s="829"/>
      <c r="Z53" s="829"/>
      <c r="AA53" s="829"/>
      <c r="AB53" s="829"/>
    </row>
    <row r="54" spans="1:28" s="827" customFormat="1" ht="12.95" customHeight="1" x14ac:dyDescent="0.15">
      <c r="A54" s="844" t="s">
        <v>63</v>
      </c>
      <c r="B54" s="834">
        <v>22981.510999999999</v>
      </c>
      <c r="C54" s="834">
        <v>63168.865700000002</v>
      </c>
      <c r="D54" s="821">
        <v>2.748682003546242</v>
      </c>
      <c r="E54" s="836">
        <v>6.2680039903898415</v>
      </c>
      <c r="F54" s="836">
        <v>6.5298785126673557</v>
      </c>
      <c r="G54" s="836">
        <v>9.9600000000000009</v>
      </c>
      <c r="H54" s="837"/>
      <c r="I54" s="837"/>
      <c r="P54" s="828"/>
      <c r="Q54" s="828"/>
      <c r="R54" s="829"/>
      <c r="S54" s="829"/>
      <c r="T54" s="829"/>
      <c r="U54" s="829"/>
      <c r="V54" s="829"/>
      <c r="W54" s="829"/>
      <c r="X54" s="829"/>
      <c r="Y54" s="829"/>
      <c r="Z54" s="829"/>
      <c r="AA54" s="829"/>
      <c r="AB54" s="829"/>
    </row>
    <row r="55" spans="1:28" s="827" customFormat="1" ht="12.95" customHeight="1" x14ac:dyDescent="0.15">
      <c r="A55" s="844" t="s">
        <v>64</v>
      </c>
      <c r="B55" s="834">
        <v>23481.09</v>
      </c>
      <c r="C55" s="834">
        <v>64940.7186</v>
      </c>
      <c r="D55" s="821">
        <v>2.7656603079328943</v>
      </c>
      <c r="E55" s="836">
        <v>5.7872469140031972</v>
      </c>
      <c r="F55" s="836">
        <v>6.0559660946991745</v>
      </c>
      <c r="G55" s="836">
        <v>9.85</v>
      </c>
      <c r="H55" s="837"/>
      <c r="I55" s="837"/>
      <c r="P55" s="828"/>
      <c r="Q55" s="828"/>
      <c r="R55" s="829"/>
      <c r="S55" s="829"/>
      <c r="T55" s="829"/>
      <c r="U55" s="829"/>
      <c r="V55" s="829"/>
      <c r="W55" s="829"/>
      <c r="X55" s="829"/>
      <c r="Y55" s="829"/>
      <c r="Z55" s="829"/>
      <c r="AA55" s="829"/>
      <c r="AB55" s="829"/>
    </row>
    <row r="56" spans="1:28" s="827" customFormat="1" ht="15.95" customHeight="1" x14ac:dyDescent="0.15">
      <c r="A56" s="824">
        <v>2023</v>
      </c>
      <c r="B56" s="822">
        <f>SUM(B57:B68)</f>
        <v>255716.90899999999</v>
      </c>
      <c r="C56" s="822">
        <f>SUM(C57:C68)</f>
        <v>690038.83260000008</v>
      </c>
      <c r="D56" s="984">
        <f>C56/B56</f>
        <v>2.6984481992154854</v>
      </c>
      <c r="E56" s="823">
        <f>AVERAGE(E57:E68)</f>
        <v>6.5328192495299815</v>
      </c>
      <c r="F56" s="823">
        <f t="shared" ref="F56" si="7">AVERAGE(F57:F68)</f>
        <v>6.7790731555910524</v>
      </c>
      <c r="G56" s="823">
        <f t="shared" ref="G56" si="8">AVERAGE(G57:G68)</f>
        <v>10.557499999999999</v>
      </c>
      <c r="P56" s="828"/>
      <c r="Q56" s="828"/>
      <c r="R56" s="829"/>
      <c r="S56" s="829"/>
      <c r="T56" s="829"/>
      <c r="U56" s="829"/>
      <c r="V56" s="829"/>
      <c r="W56" s="829"/>
      <c r="X56" s="829"/>
      <c r="Y56" s="829"/>
      <c r="Z56" s="829"/>
      <c r="AA56" s="829"/>
      <c r="AB56" s="829"/>
    </row>
    <row r="57" spans="1:28" s="827" customFormat="1" ht="12.95" customHeight="1" x14ac:dyDescent="0.15">
      <c r="A57" s="844" t="s">
        <v>53</v>
      </c>
      <c r="B57" s="834">
        <v>23101.342000000001</v>
      </c>
      <c r="C57" s="834">
        <v>63686.600299999991</v>
      </c>
      <c r="D57" s="821">
        <f t="shared" ref="D57:D68" si="9">C57/B57</f>
        <v>2.7568355249664713</v>
      </c>
      <c r="E57" s="835">
        <v>5.4912104348110411</v>
      </c>
      <c r="F57" s="835">
        <v>5.7855366100457406</v>
      </c>
      <c r="G57" s="835">
        <v>9.85</v>
      </c>
      <c r="I57" s="837"/>
      <c r="P57" s="828"/>
      <c r="Q57" s="828"/>
      <c r="R57" s="829"/>
      <c r="S57" s="829"/>
      <c r="T57" s="829"/>
      <c r="U57" s="829"/>
      <c r="V57" s="829"/>
      <c r="W57" s="829"/>
      <c r="X57" s="829"/>
      <c r="Y57" s="829"/>
      <c r="Z57" s="829"/>
      <c r="AA57" s="829"/>
      <c r="AB57" s="829"/>
    </row>
    <row r="58" spans="1:28" s="827" customFormat="1" ht="12.95" customHeight="1" x14ac:dyDescent="0.15">
      <c r="A58" s="844" t="s">
        <v>54</v>
      </c>
      <c r="B58" s="834">
        <v>20375.572</v>
      </c>
      <c r="C58" s="834">
        <v>54225.811900000001</v>
      </c>
      <c r="D58" s="821">
        <f t="shared" si="9"/>
        <v>2.6613148283640822</v>
      </c>
      <c r="E58" s="835">
        <v>7.3515982240369171</v>
      </c>
      <c r="F58" s="835">
        <v>7.6307476688606304</v>
      </c>
      <c r="G58" s="835">
        <v>10.69</v>
      </c>
      <c r="H58" s="837"/>
      <c r="I58" s="837"/>
      <c r="P58" s="828"/>
      <c r="Q58" s="828"/>
      <c r="R58" s="829"/>
      <c r="S58" s="829"/>
      <c r="T58" s="829"/>
      <c r="U58" s="829"/>
      <c r="V58" s="829"/>
      <c r="W58" s="829"/>
      <c r="X58" s="829"/>
      <c r="Y58" s="829"/>
      <c r="Z58" s="829"/>
      <c r="AA58" s="829"/>
      <c r="AB58" s="829"/>
    </row>
    <row r="59" spans="1:28" s="827" customFormat="1" ht="12.95" customHeight="1" x14ac:dyDescent="0.15">
      <c r="A59" s="844" t="s">
        <v>55</v>
      </c>
      <c r="B59" s="834">
        <v>19789.850999999999</v>
      </c>
      <c r="C59" s="834">
        <v>51860.115199999993</v>
      </c>
      <c r="D59" s="821">
        <f t="shared" si="9"/>
        <v>2.6205409631431786</v>
      </c>
      <c r="E59" s="835">
        <v>8.2700821391542139</v>
      </c>
      <c r="F59" s="835">
        <v>8.6160431153072352</v>
      </c>
      <c r="G59" s="835">
        <v>12.4</v>
      </c>
      <c r="H59" s="837"/>
      <c r="I59" s="837"/>
      <c r="P59" s="828"/>
      <c r="Q59" s="828"/>
      <c r="R59" s="829"/>
      <c r="S59" s="829"/>
      <c r="T59" s="829"/>
      <c r="U59" s="829"/>
      <c r="V59" s="829"/>
      <c r="W59" s="829"/>
      <c r="X59" s="829"/>
      <c r="Y59" s="829"/>
      <c r="Z59" s="829"/>
      <c r="AA59" s="829"/>
      <c r="AB59" s="829"/>
    </row>
    <row r="60" spans="1:28" s="827" customFormat="1" ht="12.95" customHeight="1" x14ac:dyDescent="0.15">
      <c r="A60" s="844" t="s">
        <v>56</v>
      </c>
      <c r="B60" s="834">
        <v>18481.8</v>
      </c>
      <c r="C60" s="834">
        <v>48514.087799999994</v>
      </c>
      <c r="D60" s="821">
        <f t="shared" si="9"/>
        <v>2.6249655228386843</v>
      </c>
      <c r="E60" s="835">
        <v>8.3765035318256551</v>
      </c>
      <c r="F60" s="835">
        <v>8.693472646186704</v>
      </c>
      <c r="G60" s="835">
        <v>12.58</v>
      </c>
      <c r="H60" s="837"/>
      <c r="I60" s="837"/>
      <c r="P60" s="828"/>
      <c r="Q60" s="828"/>
      <c r="R60" s="829"/>
      <c r="S60" s="829"/>
      <c r="T60" s="829"/>
      <c r="U60" s="829"/>
      <c r="V60" s="829"/>
      <c r="W60" s="829"/>
      <c r="X60" s="829"/>
      <c r="Y60" s="829"/>
      <c r="Z60" s="829"/>
      <c r="AA60" s="829"/>
      <c r="AB60" s="829"/>
    </row>
    <row r="61" spans="1:28" s="827" customFormat="1" ht="12.95" customHeight="1" x14ac:dyDescent="0.15">
      <c r="A61" s="844" t="s">
        <v>57</v>
      </c>
      <c r="B61" s="834">
        <v>20344.741000000002</v>
      </c>
      <c r="C61" s="834">
        <v>54266.006199999996</v>
      </c>
      <c r="D61" s="821">
        <f t="shared" si="9"/>
        <v>2.6673235211006121</v>
      </c>
      <c r="E61" s="835">
        <v>7.5488395272950823</v>
      </c>
      <c r="F61" s="835">
        <v>7.8553727832471312</v>
      </c>
      <c r="G61" s="835">
        <v>12.08</v>
      </c>
      <c r="H61" s="837"/>
      <c r="I61" s="837"/>
      <c r="P61" s="828"/>
      <c r="Q61" s="828"/>
      <c r="R61" s="829"/>
      <c r="S61" s="829"/>
      <c r="T61" s="829"/>
      <c r="U61" s="829"/>
      <c r="V61" s="829"/>
      <c r="W61" s="829"/>
      <c r="X61" s="829"/>
      <c r="Y61" s="829"/>
      <c r="Z61" s="829"/>
      <c r="AA61" s="829"/>
      <c r="AB61" s="829"/>
    </row>
    <row r="62" spans="1:28" s="827" customFormat="1" ht="12.95" customHeight="1" x14ac:dyDescent="0.15">
      <c r="A62" s="844" t="s">
        <v>58</v>
      </c>
      <c r="B62" s="834">
        <v>21678.757000000001</v>
      </c>
      <c r="C62" s="834">
        <v>59439.2863</v>
      </c>
      <c r="D62" s="821">
        <f t="shared" si="9"/>
        <v>2.7418216966959865</v>
      </c>
      <c r="E62" s="835">
        <v>5.7605219919169866</v>
      </c>
      <c r="F62" s="835">
        <v>5.9755299361829648</v>
      </c>
      <c r="G62" s="835">
        <v>10.09</v>
      </c>
      <c r="H62" s="837"/>
      <c r="I62" s="837"/>
      <c r="P62" s="828"/>
      <c r="Q62" s="828"/>
      <c r="R62" s="829"/>
      <c r="S62" s="829"/>
      <c r="T62" s="829"/>
      <c r="U62" s="829"/>
      <c r="V62" s="829"/>
      <c r="W62" s="829"/>
      <c r="X62" s="829"/>
      <c r="Y62" s="829"/>
      <c r="Z62" s="829"/>
      <c r="AA62" s="829"/>
      <c r="AB62" s="829"/>
    </row>
    <row r="63" spans="1:28" s="827" customFormat="1" ht="12.95" customHeight="1" x14ac:dyDescent="0.15">
      <c r="A63" s="844" t="s">
        <v>59</v>
      </c>
      <c r="B63" s="834">
        <v>21355.865000000002</v>
      </c>
      <c r="C63" s="834">
        <v>57778.340100000001</v>
      </c>
      <c r="D63" s="821">
        <f t="shared" si="9"/>
        <v>2.7055022168383251</v>
      </c>
      <c r="E63" s="835">
        <v>6.9327453239176737</v>
      </c>
      <c r="F63" s="835">
        <v>7.120000000000001</v>
      </c>
      <c r="G63" s="835">
        <v>10.47</v>
      </c>
      <c r="H63" s="837"/>
      <c r="I63" s="837"/>
      <c r="P63" s="828"/>
      <c r="Q63" s="828"/>
      <c r="R63" s="829"/>
      <c r="S63" s="829"/>
      <c r="T63" s="829"/>
      <c r="U63" s="829"/>
      <c r="V63" s="829"/>
      <c r="W63" s="829"/>
      <c r="X63" s="829"/>
      <c r="Y63" s="829"/>
      <c r="Z63" s="829"/>
      <c r="AA63" s="829"/>
      <c r="AB63" s="829"/>
    </row>
    <row r="64" spans="1:28" s="827" customFormat="1" ht="12.95" customHeight="1" x14ac:dyDescent="0.15">
      <c r="A64" s="844" t="s">
        <v>60</v>
      </c>
      <c r="B64" s="834">
        <v>21322.773000000001</v>
      </c>
      <c r="C64" s="834">
        <v>59322.989400000006</v>
      </c>
      <c r="D64" s="821">
        <f t="shared" si="9"/>
        <v>2.7821423320503391</v>
      </c>
      <c r="E64" s="835">
        <v>6.1864493040871595</v>
      </c>
      <c r="F64" s="835">
        <v>6.4121219463191776</v>
      </c>
      <c r="G64" s="835">
        <v>10.050000000000001</v>
      </c>
      <c r="H64" s="837"/>
      <c r="I64" s="837"/>
      <c r="P64" s="828"/>
      <c r="Q64" s="828"/>
      <c r="R64" s="829"/>
      <c r="S64" s="829"/>
      <c r="T64" s="829"/>
      <c r="U64" s="829"/>
      <c r="V64" s="829"/>
      <c r="W64" s="829"/>
      <c r="X64" s="829"/>
      <c r="Y64" s="829"/>
      <c r="Z64" s="829"/>
      <c r="AA64" s="829"/>
      <c r="AB64" s="829"/>
    </row>
    <row r="65" spans="1:28" s="827" customFormat="1" ht="12.95" customHeight="1" x14ac:dyDescent="0.15">
      <c r="A65" s="844" t="s">
        <v>61</v>
      </c>
      <c r="B65" s="834">
        <v>21275.082999999999</v>
      </c>
      <c r="C65" s="834">
        <v>58976.691599999998</v>
      </c>
      <c r="D65" s="821">
        <f t="shared" si="9"/>
        <v>2.7721015988515769</v>
      </c>
      <c r="E65" s="835">
        <v>4.6306124845090499</v>
      </c>
      <c r="F65" s="835">
        <v>4.9136646187694932</v>
      </c>
      <c r="G65" s="835">
        <v>9.16</v>
      </c>
      <c r="H65" s="837"/>
      <c r="I65" s="837"/>
      <c r="P65" s="828"/>
      <c r="Q65" s="828"/>
      <c r="R65" s="829"/>
      <c r="S65" s="829"/>
      <c r="T65" s="829"/>
      <c r="U65" s="829"/>
      <c r="V65" s="829"/>
      <c r="W65" s="829"/>
      <c r="X65" s="829"/>
      <c r="Y65" s="829"/>
      <c r="Z65" s="829"/>
      <c r="AA65" s="829"/>
      <c r="AB65" s="829"/>
    </row>
    <row r="66" spans="1:28" s="827" customFormat="1" ht="12.95" customHeight="1" x14ac:dyDescent="0.15">
      <c r="A66" s="844" t="s">
        <v>62</v>
      </c>
      <c r="B66" s="834">
        <v>22819.786</v>
      </c>
      <c r="C66" s="834">
        <v>62015.115900000019</v>
      </c>
      <c r="D66" s="821">
        <f t="shared" si="9"/>
        <v>2.7176028688437315</v>
      </c>
      <c r="E66" s="835">
        <v>5.198733091975078</v>
      </c>
      <c r="F66" s="835">
        <v>5.3731280487859232</v>
      </c>
      <c r="G66" s="835">
        <v>9.2899999999999991</v>
      </c>
      <c r="P66" s="828"/>
      <c r="Q66" s="828"/>
      <c r="R66" s="829"/>
      <c r="S66" s="829"/>
      <c r="T66" s="829"/>
      <c r="U66" s="829"/>
      <c r="V66" s="829"/>
      <c r="W66" s="829"/>
      <c r="X66" s="829"/>
      <c r="Y66" s="829"/>
      <c r="Z66" s="829"/>
      <c r="AA66" s="829"/>
      <c r="AB66" s="829"/>
    </row>
    <row r="67" spans="1:28" s="827" customFormat="1" ht="12.95" customHeight="1" x14ac:dyDescent="0.15">
      <c r="A67" s="844" t="s">
        <v>63</v>
      </c>
      <c r="B67" s="834">
        <v>21471.305</v>
      </c>
      <c r="C67" s="834">
        <v>57229.944700000007</v>
      </c>
      <c r="D67" s="821">
        <f t="shared" si="9"/>
        <v>2.6654152926429022</v>
      </c>
      <c r="E67" s="836">
        <v>5.71</v>
      </c>
      <c r="F67" s="836">
        <v>5.88</v>
      </c>
      <c r="G67" s="836">
        <v>9.31</v>
      </c>
      <c r="P67" s="828"/>
      <c r="Q67" s="828"/>
      <c r="R67" s="829"/>
      <c r="S67" s="829"/>
      <c r="T67" s="829"/>
      <c r="U67" s="829"/>
      <c r="V67" s="829"/>
      <c r="W67" s="829"/>
      <c r="X67" s="829"/>
      <c r="Y67" s="829"/>
      <c r="Z67" s="829"/>
      <c r="AA67" s="829"/>
      <c r="AB67" s="829"/>
    </row>
    <row r="68" spans="1:28" s="827" customFormat="1" ht="12.95" customHeight="1" thickBot="1" x14ac:dyDescent="0.2">
      <c r="A68" s="845" t="s">
        <v>64</v>
      </c>
      <c r="B68" s="838">
        <v>23700.034</v>
      </c>
      <c r="C68" s="838">
        <v>62723.843199999996</v>
      </c>
      <c r="D68" s="839">
        <f t="shared" si="9"/>
        <v>2.6465718656774921</v>
      </c>
      <c r="E68" s="840">
        <v>6.9365349408309216</v>
      </c>
      <c r="F68" s="840">
        <v>7.0932604933876249</v>
      </c>
      <c r="G68" s="840">
        <v>10.72</v>
      </c>
      <c r="P68" s="828"/>
      <c r="Q68" s="828"/>
      <c r="R68" s="829"/>
      <c r="S68" s="829"/>
      <c r="T68" s="829"/>
      <c r="U68" s="829"/>
      <c r="V68" s="829"/>
      <c r="W68" s="829"/>
      <c r="X68" s="829"/>
      <c r="Y68" s="829"/>
      <c r="Z68" s="829"/>
      <c r="AA68" s="829"/>
      <c r="AB68" s="829"/>
    </row>
    <row r="69" spans="1:28" s="827" customFormat="1" ht="9" customHeight="1" x14ac:dyDescent="0.15">
      <c r="A69" s="546" t="s">
        <v>532</v>
      </c>
      <c r="B69" s="834"/>
      <c r="C69" s="834"/>
      <c r="D69" s="821"/>
      <c r="E69" s="836"/>
      <c r="F69" s="836"/>
      <c r="G69" s="836"/>
      <c r="P69" s="828"/>
      <c r="Q69" s="828"/>
      <c r="R69" s="829"/>
      <c r="S69" s="829"/>
      <c r="T69" s="829"/>
      <c r="U69" s="829"/>
      <c r="V69" s="829"/>
      <c r="W69" s="829"/>
      <c r="X69" s="829"/>
      <c r="Y69" s="829"/>
      <c r="Z69" s="829"/>
      <c r="AA69" s="829"/>
      <c r="AB69" s="829"/>
    </row>
    <row r="70" spans="1:28" s="827" customFormat="1" ht="9" customHeight="1" x14ac:dyDescent="0.15">
      <c r="A70" s="546" t="s">
        <v>533</v>
      </c>
      <c r="B70" s="834"/>
      <c r="C70" s="834"/>
      <c r="D70" s="821"/>
      <c r="E70" s="836"/>
      <c r="F70" s="836"/>
      <c r="G70" s="836"/>
      <c r="P70" s="828"/>
      <c r="Q70" s="828"/>
      <c r="R70" s="829"/>
      <c r="S70" s="829"/>
      <c r="T70" s="829"/>
      <c r="U70" s="829"/>
      <c r="V70" s="829"/>
      <c r="W70" s="829"/>
      <c r="X70" s="829"/>
      <c r="Y70" s="829"/>
      <c r="Z70" s="829"/>
      <c r="AA70" s="829"/>
      <c r="AB70" s="829"/>
    </row>
    <row r="71" spans="1:28" s="827" customFormat="1" ht="9" customHeight="1" x14ac:dyDescent="0.15">
      <c r="A71" s="546" t="s">
        <v>543</v>
      </c>
      <c r="B71" s="834"/>
      <c r="C71" s="834"/>
      <c r="D71" s="821"/>
      <c r="E71" s="836"/>
      <c r="F71" s="836"/>
      <c r="G71" s="836"/>
      <c r="P71" s="828"/>
      <c r="Q71" s="828"/>
      <c r="R71" s="829"/>
      <c r="S71" s="829"/>
      <c r="T71" s="829"/>
      <c r="U71" s="829"/>
      <c r="V71" s="829"/>
      <c r="W71" s="829"/>
      <c r="X71" s="829"/>
      <c r="Y71" s="829"/>
      <c r="Z71" s="829"/>
      <c r="AA71" s="829"/>
      <c r="AB71" s="829"/>
    </row>
    <row r="72" spans="1:28" ht="9" customHeight="1" x14ac:dyDescent="0.15">
      <c r="A72" s="546" t="s">
        <v>531</v>
      </c>
    </row>
    <row r="73" spans="1:28" ht="9" customHeight="1" x14ac:dyDescent="0.15">
      <c r="A73" s="470" t="s">
        <v>320</v>
      </c>
    </row>
  </sheetData>
  <printOptions horizontalCentered="1" verticalCentered="1"/>
  <pageMargins left="0" right="0" top="0" bottom="0" header="0" footer="0"/>
  <pageSetup paperSize="8" orientation="portrait" r:id="rId1"/>
  <headerFooter scaleWithDoc="0" alignWithMargins="0"/>
  <colBreaks count="1" manualBreakCount="1">
    <brk id="15" max="155" man="1"/>
  </colBreaks>
  <ignoredErrors>
    <ignoredError sqref="B30:H6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135</vt:i4>
      </vt:variant>
      <vt:variant>
        <vt:lpstr>Rangos con nombre</vt:lpstr>
      </vt:variant>
      <vt:variant>
        <vt:i4>139</vt:i4>
      </vt:variant>
    </vt:vector>
  </HeadingPairs>
  <TitlesOfParts>
    <vt:vector size="274" baseType="lpstr">
      <vt:lpstr>1. INDICADORES ECONÓMICOS</vt:lpstr>
      <vt:lpstr>C 1 - C 2 - C 3</vt:lpstr>
      <vt:lpstr>2. POBLACION Y ...</vt:lpstr>
      <vt:lpstr>C-4</vt:lpstr>
      <vt:lpstr>C 5</vt:lpstr>
      <vt:lpstr>C -6</vt:lpstr>
      <vt:lpstr>C 7</vt:lpstr>
      <vt:lpstr>C 8</vt:lpstr>
      <vt:lpstr>C 9</vt:lpstr>
      <vt:lpstr>C 10</vt:lpstr>
      <vt:lpstr>C 11</vt:lpstr>
      <vt:lpstr>C 12</vt:lpstr>
      <vt:lpstr>C 13</vt:lpstr>
      <vt:lpstr>C 14</vt:lpstr>
      <vt:lpstr>C 15</vt:lpstr>
      <vt:lpstr>C 16</vt:lpstr>
      <vt:lpstr>C 17</vt:lpstr>
      <vt:lpstr>C 18</vt:lpstr>
      <vt:lpstr>C 19</vt:lpstr>
      <vt:lpstr>C 20</vt:lpstr>
      <vt:lpstr>C 21</vt:lpstr>
      <vt:lpstr>C 22</vt:lpstr>
      <vt:lpstr>C 23</vt:lpstr>
      <vt:lpstr>C 24</vt:lpstr>
      <vt:lpstr>C 25</vt:lpstr>
      <vt:lpstr>C 26</vt:lpstr>
      <vt:lpstr>C 27</vt:lpstr>
      <vt:lpstr>C 28</vt:lpstr>
      <vt:lpstr>C 29</vt:lpstr>
      <vt:lpstr>C 30</vt:lpstr>
      <vt:lpstr>C 31</vt:lpstr>
      <vt:lpstr>C 32</vt:lpstr>
      <vt:lpstr>C 33</vt:lpstr>
      <vt:lpstr>C 34</vt:lpstr>
      <vt:lpstr>C 35</vt:lpstr>
      <vt:lpstr>C 36</vt:lpstr>
      <vt:lpstr>C 37</vt:lpstr>
      <vt:lpstr>C 38</vt:lpstr>
      <vt:lpstr>C 39</vt:lpstr>
      <vt:lpstr>C 40</vt:lpstr>
      <vt:lpstr>C 41</vt:lpstr>
      <vt:lpstr>C 42</vt:lpstr>
      <vt:lpstr>C 43</vt:lpstr>
      <vt:lpstr>C 44</vt:lpstr>
      <vt:lpstr>C 45</vt:lpstr>
      <vt:lpstr>C 46</vt:lpstr>
      <vt:lpstr>C 47</vt:lpstr>
      <vt:lpstr>C 48</vt:lpstr>
      <vt:lpstr>C 49</vt:lpstr>
      <vt:lpstr>C-50</vt:lpstr>
      <vt:lpstr>C-51</vt:lpstr>
      <vt:lpstr>C-52</vt:lpstr>
      <vt:lpstr>C-53</vt:lpstr>
      <vt:lpstr>C-54</vt:lpstr>
      <vt:lpstr>C-55</vt:lpstr>
      <vt:lpstr>C-56</vt:lpstr>
      <vt:lpstr>C-57</vt:lpstr>
      <vt:lpstr>C-58</vt:lpstr>
      <vt:lpstr>C-59</vt:lpstr>
      <vt:lpstr>C-60</vt:lpstr>
      <vt:lpstr>C-61</vt:lpstr>
      <vt:lpstr>C-62</vt:lpstr>
      <vt:lpstr>C-63</vt:lpstr>
      <vt:lpstr>C-64</vt:lpstr>
      <vt:lpstr>C-65</vt:lpstr>
      <vt:lpstr>C-66</vt:lpstr>
      <vt:lpstr>C-67</vt:lpstr>
      <vt:lpstr>C-68</vt:lpstr>
      <vt:lpstr>C-69</vt:lpstr>
      <vt:lpstr>C-70</vt:lpstr>
      <vt:lpstr>C-71</vt:lpstr>
      <vt:lpstr>C-72</vt:lpstr>
      <vt:lpstr>C-73</vt:lpstr>
      <vt:lpstr>C-74</vt:lpstr>
      <vt:lpstr>C-75</vt:lpstr>
      <vt:lpstr>C-76</vt:lpstr>
      <vt:lpstr>C-77</vt:lpstr>
      <vt:lpstr>C-78</vt:lpstr>
      <vt:lpstr>C-79</vt:lpstr>
      <vt:lpstr>C-80</vt:lpstr>
      <vt:lpstr>C-81</vt:lpstr>
      <vt:lpstr>C-82</vt:lpstr>
      <vt:lpstr>C-83</vt:lpstr>
      <vt:lpstr>C-84</vt:lpstr>
      <vt:lpstr>C-85</vt:lpstr>
      <vt:lpstr>3. BENEFICIO DE ...</vt:lpstr>
      <vt:lpstr>C 86-C87</vt:lpstr>
      <vt:lpstr>C-88</vt:lpstr>
      <vt:lpstr>C-89</vt:lpstr>
      <vt:lpstr>C 90</vt:lpstr>
      <vt:lpstr>C 91 - 99</vt:lpstr>
      <vt:lpstr>4. ABASTECIMIENTO Y ...</vt:lpstr>
      <vt:lpstr>C 100 - 101</vt:lpstr>
      <vt:lpstr>C 102 - 103</vt:lpstr>
      <vt:lpstr>C 104-105</vt:lpstr>
      <vt:lpstr>C 106 - 107</vt:lpstr>
      <vt:lpstr>C 108 - 109 </vt:lpstr>
      <vt:lpstr>5. PRECIOS AL...</vt:lpstr>
      <vt:lpstr>C 110 _ 111</vt:lpstr>
      <vt:lpstr>C-112</vt:lpstr>
      <vt:lpstr>C-113</vt:lpstr>
      <vt:lpstr>C-114</vt:lpstr>
      <vt:lpstr>C-115</vt:lpstr>
      <vt:lpstr>C-116</vt:lpstr>
      <vt:lpstr>C-117</vt:lpstr>
      <vt:lpstr>C-118</vt:lpstr>
      <vt:lpstr>C-119</vt:lpstr>
      <vt:lpstr>C-120</vt:lpstr>
      <vt:lpstr>C-121</vt:lpstr>
      <vt:lpstr>C_122</vt:lpstr>
      <vt:lpstr>C-123</vt:lpstr>
      <vt:lpstr>C-124</vt:lpstr>
      <vt:lpstr>6. ESTADÍSTICA AVÍCOLA</vt:lpstr>
      <vt:lpstr>C-125</vt:lpstr>
      <vt:lpstr>C-126</vt:lpstr>
      <vt:lpstr>C 127 - 128</vt:lpstr>
      <vt:lpstr>C 129 - 130</vt:lpstr>
      <vt:lpstr>C 131 - 132</vt:lpstr>
      <vt:lpstr>C 133 - 134</vt:lpstr>
      <vt:lpstr>C 135 </vt:lpstr>
      <vt:lpstr>C-136-137</vt:lpstr>
      <vt:lpstr>C 138 - 139</vt:lpstr>
      <vt:lpstr>C 140 - 141 </vt:lpstr>
      <vt:lpstr>C 142 - C 143</vt:lpstr>
      <vt:lpstr>C 144</vt:lpstr>
      <vt:lpstr>C 145</vt:lpstr>
      <vt:lpstr>C-146</vt:lpstr>
      <vt:lpstr>C-147</vt:lpstr>
      <vt:lpstr>C-148</vt:lpstr>
      <vt:lpstr>C-149</vt:lpstr>
      <vt:lpstr>C-150</vt:lpstr>
      <vt:lpstr>C-151</vt:lpstr>
      <vt:lpstr>C-152</vt:lpstr>
      <vt:lpstr>C 153</vt:lpstr>
      <vt:lpstr>C 154</vt:lpstr>
      <vt:lpstr>'C 5'!A</vt:lpstr>
      <vt:lpstr>'C 100 - 101'!A_impresión_IM</vt:lpstr>
      <vt:lpstr>'C 102 - 103'!A_impresión_IM</vt:lpstr>
      <vt:lpstr>'C 104-105'!A_impresión_IM</vt:lpstr>
      <vt:lpstr>'C 106 - 107'!A_impresión_IM</vt:lpstr>
      <vt:lpstr>'C 90'!A_impresión_IM</vt:lpstr>
      <vt:lpstr>'C 91 - 99'!A_IMPRESIÓN_IM</vt:lpstr>
      <vt:lpstr>'C-88'!A_impresión_IM</vt:lpstr>
      <vt:lpstr>'C-89'!A_impresión_IM</vt:lpstr>
      <vt:lpstr>'C 1 - C 2 - C 3'!Área_de_impresión</vt:lpstr>
      <vt:lpstr>'C 10'!Área_de_impresión</vt:lpstr>
      <vt:lpstr>'C 100 - 101'!Área_de_impresión</vt:lpstr>
      <vt:lpstr>'C 102 - 103'!Área_de_impresión</vt:lpstr>
      <vt:lpstr>'C 104-105'!Área_de_impresión</vt:lpstr>
      <vt:lpstr>'C 106 - 107'!Área_de_impresión</vt:lpstr>
      <vt:lpstr>'C 108 - 109 '!Área_de_impresión</vt:lpstr>
      <vt:lpstr>'C 11'!Área_de_impresión</vt:lpstr>
      <vt:lpstr>'C 110 _ 111'!Área_de_impresión</vt:lpstr>
      <vt:lpstr>'C 12'!Área_de_impresión</vt:lpstr>
      <vt:lpstr>'C 127 - 128'!Área_de_impresión</vt:lpstr>
      <vt:lpstr>'C 129 - 130'!Área_de_impresión</vt:lpstr>
      <vt:lpstr>'C 13'!Área_de_impresión</vt:lpstr>
      <vt:lpstr>'C 131 - 132'!Área_de_impresión</vt:lpstr>
      <vt:lpstr>'C 133 - 134'!Área_de_impresión</vt:lpstr>
      <vt:lpstr>'C 135 '!Área_de_impresión</vt:lpstr>
      <vt:lpstr>'C 138 - 139'!Área_de_impresión</vt:lpstr>
      <vt:lpstr>'C 14'!Área_de_impresión</vt:lpstr>
      <vt:lpstr>'C 140 - 141 '!Área_de_impresión</vt:lpstr>
      <vt:lpstr>'C 142 - C 143'!Área_de_impresión</vt:lpstr>
      <vt:lpstr>'C 144'!Área_de_impresión</vt:lpstr>
      <vt:lpstr>'C 145'!Área_de_impresión</vt:lpstr>
      <vt:lpstr>'C 15'!Área_de_impresión</vt:lpstr>
      <vt:lpstr>'C 153'!Área_de_impresión</vt:lpstr>
      <vt:lpstr>'C 154'!Área_de_impresión</vt:lpstr>
      <vt:lpstr>'C 16'!Área_de_impresión</vt:lpstr>
      <vt:lpstr>'C 17'!Área_de_impresión</vt:lpstr>
      <vt:lpstr>'C 18'!Área_de_impresión</vt:lpstr>
      <vt:lpstr>'C 19'!Área_de_impresión</vt:lpstr>
      <vt:lpstr>'C 20'!Área_de_impresión</vt:lpstr>
      <vt:lpstr>'C 21'!Área_de_impresión</vt:lpstr>
      <vt:lpstr>'C 22'!Área_de_impresión</vt:lpstr>
      <vt:lpstr>'C 23'!Área_de_impresión</vt:lpstr>
      <vt:lpstr>'C 24'!Área_de_impresión</vt:lpstr>
      <vt:lpstr>'C 25'!Área_de_impresión</vt:lpstr>
      <vt:lpstr>'C 26'!Área_de_impresión</vt:lpstr>
      <vt:lpstr>'C 27'!Área_de_impresión</vt:lpstr>
      <vt:lpstr>'C 28'!Área_de_impresión</vt:lpstr>
      <vt:lpstr>'C 29'!Área_de_impresión</vt:lpstr>
      <vt:lpstr>'C 30'!Área_de_impresión</vt:lpstr>
      <vt:lpstr>'C 31'!Área_de_impresión</vt:lpstr>
      <vt:lpstr>'C 32'!Área_de_impresión</vt:lpstr>
      <vt:lpstr>'C 33'!Área_de_impresión</vt:lpstr>
      <vt:lpstr>'C 34'!Área_de_impresión</vt:lpstr>
      <vt:lpstr>'C 35'!Área_de_impresión</vt:lpstr>
      <vt:lpstr>'C 36'!Área_de_impresión</vt:lpstr>
      <vt:lpstr>'C 37'!Área_de_impresión</vt:lpstr>
      <vt:lpstr>'C 38'!Área_de_impresión</vt:lpstr>
      <vt:lpstr>'C 39'!Área_de_impresión</vt:lpstr>
      <vt:lpstr>'C 40'!Área_de_impresión</vt:lpstr>
      <vt:lpstr>'C 41'!Área_de_impresión</vt:lpstr>
      <vt:lpstr>'C 42'!Área_de_impresión</vt:lpstr>
      <vt:lpstr>'C 43'!Área_de_impresión</vt:lpstr>
      <vt:lpstr>'C 44'!Área_de_impresión</vt:lpstr>
      <vt:lpstr>'C 45'!Área_de_impresión</vt:lpstr>
      <vt:lpstr>'C 46'!Área_de_impresión</vt:lpstr>
      <vt:lpstr>'C 47'!Área_de_impresión</vt:lpstr>
      <vt:lpstr>'C 48'!Área_de_impresión</vt:lpstr>
      <vt:lpstr>'C 49'!Área_de_impresión</vt:lpstr>
      <vt:lpstr>'C 5'!Área_de_impresión</vt:lpstr>
      <vt:lpstr>'C -6'!Área_de_impresión</vt:lpstr>
      <vt:lpstr>'C 7'!Área_de_impresión</vt:lpstr>
      <vt:lpstr>'C 8'!Área_de_impresión</vt:lpstr>
      <vt:lpstr>'C 86-C87'!Área_de_impresión</vt:lpstr>
      <vt:lpstr>'C 9'!Área_de_impresión</vt:lpstr>
      <vt:lpstr>'C 90'!Área_de_impresión</vt:lpstr>
      <vt:lpstr>'C 91 - 99'!Área_de_impresión</vt:lpstr>
      <vt:lpstr>C_122!Área_de_impresión</vt:lpstr>
      <vt:lpstr>'C-112'!Área_de_impresión</vt:lpstr>
      <vt:lpstr>'C-113'!Área_de_impresión</vt:lpstr>
      <vt:lpstr>'C-114'!Área_de_impresión</vt:lpstr>
      <vt:lpstr>'C-115'!Área_de_impresión</vt:lpstr>
      <vt:lpstr>'C-116'!Área_de_impresión</vt:lpstr>
      <vt:lpstr>'C-117'!Área_de_impresión</vt:lpstr>
      <vt:lpstr>'C-118'!Área_de_impresión</vt:lpstr>
      <vt:lpstr>'C-119'!Área_de_impresión</vt:lpstr>
      <vt:lpstr>'C-120'!Área_de_impresión</vt:lpstr>
      <vt:lpstr>'C-121'!Área_de_impresión</vt:lpstr>
      <vt:lpstr>'C-123'!Área_de_impresión</vt:lpstr>
      <vt:lpstr>'C-124'!Área_de_impresión</vt:lpstr>
      <vt:lpstr>'C-125'!Área_de_impresión</vt:lpstr>
      <vt:lpstr>'C-126'!Área_de_impresión</vt:lpstr>
      <vt:lpstr>'C-136-137'!Área_de_impresión</vt:lpstr>
      <vt:lpstr>'C-146'!Área_de_impresión</vt:lpstr>
      <vt:lpstr>'C-147'!Área_de_impresión</vt:lpstr>
      <vt:lpstr>'C-148'!Área_de_impresión</vt:lpstr>
      <vt:lpstr>'C-149'!Área_de_impresión</vt:lpstr>
      <vt:lpstr>'C-150'!Área_de_impresión</vt:lpstr>
      <vt:lpstr>'C-151'!Área_de_impresión</vt:lpstr>
      <vt:lpstr>'C-152'!Área_de_impresión</vt:lpstr>
      <vt:lpstr>'C-4'!Área_de_impresión</vt:lpstr>
      <vt:lpstr>'C-50'!Área_de_impresión</vt:lpstr>
      <vt:lpstr>'C-51'!Área_de_impresión</vt:lpstr>
      <vt:lpstr>'C-52'!Área_de_impresión</vt:lpstr>
      <vt:lpstr>'C-53'!Área_de_impresión</vt:lpstr>
      <vt:lpstr>'C-54'!Área_de_impresión</vt:lpstr>
      <vt:lpstr>'C-55'!Área_de_impresión</vt:lpstr>
      <vt:lpstr>'C-56'!Área_de_impresión</vt:lpstr>
      <vt:lpstr>'C-57'!Área_de_impresión</vt:lpstr>
      <vt:lpstr>'C-58'!Área_de_impresión</vt:lpstr>
      <vt:lpstr>'C-59'!Área_de_impresión</vt:lpstr>
      <vt:lpstr>'C-60'!Área_de_impresión</vt:lpstr>
      <vt:lpstr>'C-61'!Área_de_impresión</vt:lpstr>
      <vt:lpstr>'C-62'!Área_de_impresión</vt:lpstr>
      <vt:lpstr>'C-63'!Área_de_impresión</vt:lpstr>
      <vt:lpstr>'C-64'!Área_de_impresión</vt:lpstr>
      <vt:lpstr>'C-65'!Área_de_impresión</vt:lpstr>
      <vt:lpstr>'C-66'!Área_de_impresión</vt:lpstr>
      <vt:lpstr>'C-67'!Área_de_impresión</vt:lpstr>
      <vt:lpstr>'C-68'!Área_de_impresión</vt:lpstr>
      <vt:lpstr>'C-69'!Área_de_impresión</vt:lpstr>
      <vt:lpstr>'C-70'!Área_de_impresión</vt:lpstr>
      <vt:lpstr>'C-71'!Área_de_impresión</vt:lpstr>
      <vt:lpstr>'C-72'!Área_de_impresión</vt:lpstr>
      <vt:lpstr>'C-73'!Área_de_impresión</vt:lpstr>
      <vt:lpstr>'C-74'!Área_de_impresión</vt:lpstr>
      <vt:lpstr>'C-75'!Área_de_impresión</vt:lpstr>
      <vt:lpstr>'C-76'!Área_de_impresión</vt:lpstr>
      <vt:lpstr>'C-77'!Área_de_impresión</vt:lpstr>
      <vt:lpstr>'C-78'!Área_de_impresión</vt:lpstr>
      <vt:lpstr>'C-79'!Área_de_impresión</vt:lpstr>
      <vt:lpstr>'C-80'!Área_de_impresión</vt:lpstr>
      <vt:lpstr>'C-81'!Área_de_impresión</vt:lpstr>
      <vt:lpstr>'C-82'!Área_de_impresión</vt:lpstr>
      <vt:lpstr>'C-83'!Área_de_impresión</vt:lpstr>
      <vt:lpstr>'C-84'!Área_de_impresión</vt:lpstr>
      <vt:lpstr>'C-85'!Área_de_impresión</vt:lpstr>
      <vt:lpstr>'C-88'!Área_de_impresión</vt:lpstr>
      <vt:lpstr>'C-89'!Área_de_impresión</vt:lpstr>
      <vt:lpstr>'C 154'!Títulos_a_imprimir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elba castro - diseño hojas</dc:creator>
  <cp:keywords/>
  <dc:description/>
  <cp:lastModifiedBy>Alexander Galiano Uscapi</cp:lastModifiedBy>
  <cp:lastPrinted>2024-08-23T13:32:48Z</cp:lastPrinted>
  <dcterms:created xsi:type="dcterms:W3CDTF">1999-02-26T21:15:02Z</dcterms:created>
  <dcterms:modified xsi:type="dcterms:W3CDTF">2024-08-23T21:38:40Z</dcterms:modified>
  <cp:category/>
</cp:coreProperties>
</file>